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600" windowWidth="18855" windowHeight="9915" tabRatio="717" activeTab="6"/>
  </bookViews>
  <sheets>
    <sheet name="Executive Summary" sheetId="1" r:id="rId1"/>
    <sheet name="Performance VS Strategic Goals" sheetId="2" r:id="rId2"/>
    <sheet name="Manually Updated Stats" sheetId="3" r:id="rId3"/>
    <sheet name="Valuations" sheetId="4" r:id="rId4"/>
    <sheet name="Stats (A)" sheetId="5" r:id="rId5"/>
    <sheet name="Stats (B)" sheetId="6" r:id="rId6"/>
    <sheet name="Raw Data" sheetId="7" r:id="rId7"/>
    <sheet name="Rough Work" sheetId="8" state="hidden" r:id="rId8"/>
  </sheets>
  <definedNames>
    <definedName name="_xlnm._FilterDatabase" localSheetId="6" hidden="1">'Raw Data'!$A$2:$AZ$535</definedName>
    <definedName name="AC_DC_COST" localSheetId="6">#REF!</definedName>
    <definedName name="AC_DC_NUM" localSheetId="6">#REF!</definedName>
    <definedName name="CERTI_COST" localSheetId="6">#REF!</definedName>
    <definedName name="CERTI_NUM" localSheetId="6">#REF!</definedName>
    <definedName name="CERTIFICATION_COST" localSheetId="6">#REF!</definedName>
    <definedName name="CLIENTS_SERVED" localSheetId="6">#REF!</definedName>
    <definedName name="COMPLAINTS_ON_SERVICE" localSheetId="6">#REF!</definedName>
    <definedName name="CONSU_COST" localSheetId="6">#REF!</definedName>
    <definedName name="CONSU_NUM" localSheetId="6">#REF!</definedName>
    <definedName name="COTIF" localSheetId="6">#REF!</definedName>
    <definedName name="CURRENT_YEAR" localSheetId="6">'Raw Data'!$B$4</definedName>
    <definedName name="D_ACT_COST" localSheetId="6">#REF!</definedName>
    <definedName name="D_ACT_NUM" localSheetId="6">#REF!</definedName>
    <definedName name="DEPARTMENT" localSheetId="6">'Raw Data'!$A$1</definedName>
    <definedName name="EARNING_JOBS" localSheetId="6">#REF!</definedName>
    <definedName name="EARNINGS_FROM_NEW_CLIENTS" localSheetId="6">#REF!</definedName>
    <definedName name="EFFIC_COST" localSheetId="6">#REF!</definedName>
    <definedName name="EFFIC_NUM" localSheetId="6">#REF!</definedName>
    <definedName name="ELECT_COST" localSheetId="6">#REF!</definedName>
    <definedName name="ELECT_NUM" localSheetId="6">#REF!</definedName>
    <definedName name="END_OF_LAST_PERIOD" localSheetId="6">#REF!</definedName>
    <definedName name="END_OF_THIS_PERIOD" localSheetId="6">#REF!</definedName>
    <definedName name="END_OF_YEAR_TO_DATE_PERIOD" localSheetId="6">#REF!</definedName>
    <definedName name="ENERG_COST" localSheetId="6">#REF!</definedName>
    <definedName name="ENERG_NUM" localSheetId="6">#REF!</definedName>
    <definedName name="FACTORY_PLANT_VISITS" localSheetId="6">#REF!</definedName>
    <definedName name="INTER_COST" localSheetId="6">#REF!</definedName>
    <definedName name="INTER_NUM" localSheetId="6">#REF!</definedName>
    <definedName name="JOB_RECEIVED_AND_COMPL_IN_PERIOD" localSheetId="6">#REF!</definedName>
    <definedName name="JOBS_RECEIVED_AND_UNFIN_IN_PERIOD" localSheetId="6">#REF!</definedName>
    <definedName name="JOBS_RECEIVED_IN_PERIOD" localSheetId="6">#REF!</definedName>
    <definedName name="JOBS_SCHEDULED_FOR_COMPLETION" localSheetId="6">#REF!</definedName>
    <definedName name="LAST_AC_DC_COST" localSheetId="6">#REF!</definedName>
    <definedName name="LAST_AC_DC_NUM" localSheetId="6">#REF!</definedName>
    <definedName name="LAST_CERTI_COST" localSheetId="6">#REF!</definedName>
    <definedName name="LAST_CERTI_NUM" localSheetId="6">#REF!</definedName>
    <definedName name="LAST_CLIENTS_SERVED" localSheetId="6">#REF!</definedName>
    <definedName name="LAST_COMPLAINTS_ON_SERVICE" localSheetId="6">#REF!</definedName>
    <definedName name="LAST_CONSU_COST" localSheetId="6">#REF!</definedName>
    <definedName name="LAST_CONSU_NUM" localSheetId="6">#REF!</definedName>
    <definedName name="LAST_COTIF" localSheetId="6">#REF!</definedName>
    <definedName name="LAST_D_ACT_COST" localSheetId="6">#REF!</definedName>
    <definedName name="LAST_D_ACT_NUM" localSheetId="6">#REF!</definedName>
    <definedName name="LAST_EARNING_JOBS" localSheetId="6">#REF!</definedName>
    <definedName name="LAST_EARNINGS_FROM_NEW_CLIENTS" localSheetId="6">#REF!</definedName>
    <definedName name="LAST_EFFIC_COST" localSheetId="6">#REF!</definedName>
    <definedName name="LAST_EFFIC_NUM" localSheetId="6">#REF!</definedName>
    <definedName name="LAST_ELECT_COST" localSheetId="6">#REF!</definedName>
    <definedName name="LAST_ELECT_NUM" localSheetId="6">#REF!</definedName>
    <definedName name="LAST_ENERG_COST" localSheetId="6">#REF!</definedName>
    <definedName name="LAST_ENERG_NUM" localSheetId="6">#REF!</definedName>
    <definedName name="LAST_FACTORY_PLANT_VISITS" localSheetId="6">#REF!</definedName>
    <definedName name="LAST_INTER_COST" localSheetId="6">#REF!</definedName>
    <definedName name="LAST_INTER_NUM" localSheetId="6">#REF!</definedName>
    <definedName name="LAST_JOB_RECEIVED_AND_COMPL_IN_PERIOD" localSheetId="6">#REF!</definedName>
    <definedName name="LAST_JOBS_RECEIVED_AND_UNFIN_IN_PERIOD" localSheetId="6">#REF!</definedName>
    <definedName name="LAST_JOBS_RECEIVED_IN_PERIOD" localSheetId="6">#REF!</definedName>
    <definedName name="LAST_JOBS_SCHEDULED_FOR_COMPLETION" localSheetId="6">#REF!</definedName>
    <definedName name="LAST_MEETG_COST" localSheetId="6">#REF!</definedName>
    <definedName name="LAST_MEETG_NUM" localSheetId="6">#REF!</definedName>
    <definedName name="LAST_MISCE_COST" localSheetId="6">#REF!</definedName>
    <definedName name="LAST_MISCE_NUM" localSheetId="6">#REF!</definedName>
    <definedName name="LAST_MISPR_COST" localSheetId="6">#REF!</definedName>
    <definedName name="LAST_MISPR_NUM" localSheetId="6">#REF!</definedName>
    <definedName name="LAST_NEW_CLIENTS_SERVED" localSheetId="6">#REF!</definedName>
    <definedName name="LAST_NON_EARNING_JOBS" localSheetId="6">#REF!</definedName>
    <definedName name="LAST_O_CAL_COST" localSheetId="6">#REF!</definedName>
    <definedName name="LAST_O_CAL_NUM" localSheetId="6">#REF!</definedName>
    <definedName name="LAST_O_TES_COST" localSheetId="6">#REF!</definedName>
    <definedName name="LAST_O_TES_NUM" localSheetId="6">#REF!</definedName>
    <definedName name="LAST_OTHER_VISITS" localSheetId="6">#REF!</definedName>
    <definedName name="LAST_R_AND_D_COST" localSheetId="6">#REF!</definedName>
    <definedName name="LAST_R_AND_D_NUM" localSheetId="6">#REF!</definedName>
    <definedName name="LAST_SAMPLES" localSheetId="6">#REF!</definedName>
    <definedName name="LAST_SCP_C_COST" localSheetId="6">#REF!</definedName>
    <definedName name="LAST_SCP_C_NUM" localSheetId="6">#REF!</definedName>
    <definedName name="LAST_SP_PR_COST" localSheetId="6">#REF!</definedName>
    <definedName name="LAST_SP_PR_NUM" localSheetId="6">#REF!</definedName>
    <definedName name="LAST_TEMPE_COST" localSheetId="6">#REF!</definedName>
    <definedName name="LAST_TEMPE_NUM" localSheetId="6">#REF!</definedName>
    <definedName name="LAST_TOTAL_JOBS_COMPL_ON_TIME" localSheetId="6">#REF!</definedName>
    <definedName name="LAST_TOTAL_JOBS_COMPLETED" localSheetId="6">#REF!</definedName>
    <definedName name="LAST_UL_IN_COST" localSheetId="6">#REF!</definedName>
    <definedName name="LAST_UL_IN_NUM" localSheetId="6">#REF!</definedName>
    <definedName name="LAST_YEAR" localSheetId="6">#REF!</definedName>
    <definedName name="MEETG_COST" localSheetId="6">#REF!</definedName>
    <definedName name="MEETG_NUM" localSheetId="6">#REF!</definedName>
    <definedName name="MISCE_COST" localSheetId="6">#REF!</definedName>
    <definedName name="MISCE_NUM" localSheetId="6">#REF!</definedName>
    <definedName name="MISPR_COST" localSheetId="6">#REF!</definedName>
    <definedName name="MISPR_NUM" localSheetId="6">#REF!</definedName>
    <definedName name="NEW_CLIENTS_SERVED" localSheetId="6">#REF!</definedName>
    <definedName name="NON_EARNING_JOBS" localSheetId="6">#REF!</definedName>
    <definedName name="O_CAL_COST" localSheetId="6">#REF!</definedName>
    <definedName name="O_CAL_NUM" localSheetId="6">#REF!</definedName>
    <definedName name="O_TES_COST" localSheetId="6">#REF!</definedName>
    <definedName name="O_TES_NUM" localSheetId="6">#REF!</definedName>
    <definedName name="OTHER_VISITS" localSheetId="6">#REF!</definedName>
    <definedName name="R_AND_D_COST" localSheetId="6">#REF!</definedName>
    <definedName name="R_AND_D_NUM" localSheetId="6">#REF!</definedName>
    <definedName name="REPORT_PERIOD" localSheetId="6">#REF!</definedName>
    <definedName name="SAMPLES" localSheetId="6">#REF!</definedName>
    <definedName name="SCP_C_COST" localSheetId="6">#REF!</definedName>
    <definedName name="SCP_C_NUM" localSheetId="6">#REF!</definedName>
    <definedName name="SOURCE_AREAS" localSheetId="6">#REF!</definedName>
    <definedName name="SP_PR_COST" localSheetId="6">#REF!</definedName>
    <definedName name="SP_PR_NUM" localSheetId="6">#REF!</definedName>
    <definedName name="START_OF_LAST_PERIOD" localSheetId="6">#REF!</definedName>
    <definedName name="START_OF_THIS_PERIOD" localSheetId="6">#REF!</definedName>
    <definedName name="START_OF_YEAR_TO_DATE_PERIOD" localSheetId="6">#REF!</definedName>
    <definedName name="TEMPE_COST" localSheetId="6">#REF!</definedName>
    <definedName name="TEMPE_NUM" localSheetId="6">#REF!</definedName>
    <definedName name="TOTAL_JOBS_COMPL_ON_TIME" localSheetId="6">#REF!</definedName>
    <definedName name="TOTAL_JOBS_COMPLETED" localSheetId="6">#REF!</definedName>
    <definedName name="UL_IN_COST" localSheetId="6">#REF!</definedName>
    <definedName name="UL_IN_NUM" localSheetId="6">#REF!</definedName>
    <definedName name="YTD_AC_DC_COST" localSheetId="6">#REF!</definedName>
    <definedName name="YTD_AC_DC_NUM" localSheetId="6">#REF!</definedName>
    <definedName name="YTD_CERTI_COST" localSheetId="6">#REF!</definedName>
    <definedName name="YTD_CERTI_NUM" localSheetId="6">#REF!</definedName>
    <definedName name="YTD_CLIENTS_SERVED" localSheetId="6">#REF!</definedName>
    <definedName name="YTD_COMPLAINTS_ON_SERVICE" localSheetId="6">#REF!</definedName>
    <definedName name="YTD_CONSU_COST" localSheetId="6">#REF!</definedName>
    <definedName name="YTD_CONSU_NUM" localSheetId="6">#REF!</definedName>
    <definedName name="YTD_COTIF" localSheetId="6">#REF!</definedName>
    <definedName name="YTD_D_ACT_COST" localSheetId="6">#REF!</definedName>
    <definedName name="YTD_D_ACT_NUM" localSheetId="6">#REF!</definedName>
    <definedName name="YTD_EARNING_JOBS" localSheetId="6">#REF!</definedName>
    <definedName name="YTD_EARNINGS_FROM_NEW_CLIENTS" localSheetId="6">#REF!</definedName>
    <definedName name="YTD_EFFIC_COST" localSheetId="6">#REF!</definedName>
    <definedName name="YTD_EFFIC_NUM" localSheetId="6">#REF!</definedName>
    <definedName name="YTD_ELECT_COST" localSheetId="6">#REF!</definedName>
    <definedName name="YTD_ELECT_NUM" localSheetId="6">#REF!</definedName>
    <definedName name="YTD_ENERG_COST" localSheetId="6">#REF!</definedName>
    <definedName name="YTD_ENERG_NUM" localSheetId="6">#REF!</definedName>
    <definedName name="YTD_FACTORY_PLANT_VISITS" localSheetId="6">#REF!</definedName>
    <definedName name="YTD_INTER_COST" localSheetId="6">#REF!</definedName>
    <definedName name="YTD_INTER_NUM" localSheetId="6">#REF!</definedName>
    <definedName name="YTD_JOB_RECEIVED_AND_COMPL_IN_PERIOD" localSheetId="6">#REF!</definedName>
    <definedName name="YTD_JOBS_RECEIVED_AND_UNFIN_IN_PERIOD" localSheetId="6">#REF!</definedName>
    <definedName name="YTD_JOBS_RECEIVED_IN_PERIOD" localSheetId="6">#REF!</definedName>
    <definedName name="YTD_JOBS_SCHEDULED_FOR_COMPLETION" localSheetId="6">#REF!</definedName>
    <definedName name="YTD_MEETG_COST" localSheetId="6">#REF!</definedName>
    <definedName name="YTD_MEETG_NUM" localSheetId="6">#REF!</definedName>
    <definedName name="YTD_MISCE_COST" localSheetId="6">#REF!</definedName>
    <definedName name="YTD_MISCE_NUM" localSheetId="6">#REF!</definedName>
    <definedName name="YTD_MISPR_COST" localSheetId="6">#REF!</definedName>
    <definedName name="YTD_MISPR_NUM" localSheetId="6">#REF!</definedName>
    <definedName name="YTD_NEW_CLIENTS_SERVED" localSheetId="6">#REF!</definedName>
    <definedName name="YTD_NON_EARNING_JOBS" localSheetId="6">#REF!</definedName>
    <definedName name="YTD_O_CAL_COST" localSheetId="6">#REF!</definedName>
    <definedName name="YTD_O_CAL_NUM" localSheetId="6">#REF!</definedName>
    <definedName name="YTD_O_TES_COST" localSheetId="6">#REF!</definedName>
    <definedName name="YTD_O_TES_NUM" localSheetId="6">#REF!</definedName>
    <definedName name="YTD_OTHER_VISITS" localSheetId="6">#REF!</definedName>
    <definedName name="YTD_R_AND_D_COST" localSheetId="6">#REF!</definedName>
    <definedName name="YTD_R_AND_D_NUM" localSheetId="6">#REF!</definedName>
    <definedName name="YTD_SAMPLES" localSheetId="6">#REF!</definedName>
    <definedName name="YTD_SCP_C_COST" localSheetId="6">#REF!</definedName>
    <definedName name="YTD_SCP_C_NUM" localSheetId="6">#REF!</definedName>
    <definedName name="YTD_SP_PR_COST" localSheetId="6">#REF!</definedName>
    <definedName name="YTD_SP_PR_NUM" localSheetId="6">#REF!</definedName>
    <definedName name="YTD_TEMPE_COST" localSheetId="6">#REF!</definedName>
    <definedName name="YTD_TEMPE_NUM" localSheetId="6">#REF!</definedName>
    <definedName name="YTD_TOTAL_JOBS_COMPL_ON_TIME" localSheetId="6">#REF!</definedName>
    <definedName name="YTD_TOTAL_JOBS_COMPLETED" localSheetId="6">#REF!</definedName>
    <definedName name="YTD_UL_IN_COST" localSheetId="6">#REF!</definedName>
    <definedName name="YTD_UL_IN_NUM" localSheetId="6">#REF!</definedName>
  </definedNames>
  <calcPr calcId="145621"/>
</workbook>
</file>

<file path=xl/calcChain.xml><?xml version="1.0" encoding="utf-8"?>
<calcChain xmlns="http://schemas.openxmlformats.org/spreadsheetml/2006/main">
  <c r="AY32" i="6" l="1"/>
  <c r="BC32" i="6"/>
  <c r="AY33" i="6"/>
  <c r="BC33" i="6"/>
  <c r="AY34" i="6"/>
  <c r="BC34" i="6"/>
  <c r="AY35" i="6"/>
  <c r="BC35" i="6"/>
  <c r="AY36" i="6"/>
  <c r="BC36" i="6"/>
  <c r="AY37" i="6"/>
  <c r="BC37" i="6"/>
  <c r="AY38" i="6"/>
  <c r="BC38" i="6"/>
  <c r="AY39" i="6"/>
  <c r="BC39" i="6"/>
  <c r="AY40" i="6"/>
  <c r="BC40" i="6"/>
  <c r="AY41" i="6"/>
  <c r="BC41" i="6"/>
  <c r="AY42" i="6"/>
  <c r="BC42" i="6"/>
  <c r="AY43" i="6"/>
  <c r="BC43" i="6"/>
  <c r="AY44" i="6"/>
  <c r="BC44" i="6"/>
  <c r="AY45" i="6"/>
  <c r="BC45" i="6"/>
  <c r="AY46" i="6"/>
  <c r="BC46" i="6"/>
  <c r="AY47" i="6"/>
  <c r="BC47" i="6"/>
  <c r="AY48" i="6"/>
  <c r="BC48" i="6"/>
  <c r="AY49" i="6"/>
  <c r="BC49" i="6"/>
  <c r="AU48" i="6"/>
  <c r="AU49" i="6"/>
  <c r="AU33" i="6"/>
  <c r="AU34" i="6"/>
  <c r="AU35" i="6"/>
  <c r="AU36" i="6"/>
  <c r="AU37" i="6"/>
  <c r="AU38" i="6"/>
  <c r="AU39" i="6"/>
  <c r="AU40" i="6"/>
  <c r="AU41" i="6"/>
  <c r="AU42" i="6"/>
  <c r="AU43" i="6"/>
  <c r="AU44" i="6"/>
  <c r="AU45" i="6"/>
  <c r="AU46" i="6"/>
  <c r="AU47" i="6"/>
  <c r="AU32" i="6"/>
  <c r="O32" i="6"/>
  <c r="S32" i="6"/>
  <c r="W32" i="6"/>
  <c r="AA32" i="6"/>
  <c r="AE32" i="6"/>
  <c r="AI32" i="6"/>
  <c r="AM32" i="6"/>
  <c r="AQ32" i="6"/>
  <c r="O33" i="6"/>
  <c r="S33" i="6"/>
  <c r="W33" i="6"/>
  <c r="AA33" i="6"/>
  <c r="AE33" i="6"/>
  <c r="AI33" i="6"/>
  <c r="AM33" i="6"/>
  <c r="AQ33" i="6"/>
  <c r="O34" i="6"/>
  <c r="S34" i="6"/>
  <c r="W34" i="6"/>
  <c r="AA34" i="6"/>
  <c r="AE34" i="6"/>
  <c r="AI34" i="6"/>
  <c r="AM34" i="6"/>
  <c r="AQ34" i="6"/>
  <c r="O35" i="6"/>
  <c r="S35" i="6"/>
  <c r="W35" i="6"/>
  <c r="AA35" i="6"/>
  <c r="AE35" i="6"/>
  <c r="AI35" i="6"/>
  <c r="AM35" i="6"/>
  <c r="AQ35" i="6"/>
  <c r="O36" i="6"/>
  <c r="S36" i="6"/>
  <c r="W36" i="6"/>
  <c r="AA36" i="6"/>
  <c r="AE36" i="6"/>
  <c r="AI36" i="6"/>
  <c r="AM36" i="6"/>
  <c r="AQ36" i="6"/>
  <c r="O37" i="6"/>
  <c r="S37" i="6"/>
  <c r="W37" i="6"/>
  <c r="AA37" i="6"/>
  <c r="AE37" i="6"/>
  <c r="AI37" i="6"/>
  <c r="AM37" i="6"/>
  <c r="AQ37" i="6"/>
  <c r="O38" i="6"/>
  <c r="S38" i="6"/>
  <c r="W38" i="6"/>
  <c r="AA38" i="6"/>
  <c r="AE38" i="6"/>
  <c r="AI38" i="6"/>
  <c r="AM38" i="6"/>
  <c r="AQ38" i="6"/>
  <c r="O39" i="6"/>
  <c r="S39" i="6"/>
  <c r="W39" i="6"/>
  <c r="AA39" i="6"/>
  <c r="AE39" i="6"/>
  <c r="AI39" i="6"/>
  <c r="AM39" i="6"/>
  <c r="AQ39" i="6"/>
  <c r="O40" i="6"/>
  <c r="S40" i="6"/>
  <c r="W40" i="6"/>
  <c r="AA40" i="6"/>
  <c r="AE40" i="6"/>
  <c r="AI40" i="6"/>
  <c r="AM40" i="6"/>
  <c r="AQ40" i="6"/>
  <c r="O41" i="6"/>
  <c r="S41" i="6"/>
  <c r="W41" i="6"/>
  <c r="AA41" i="6"/>
  <c r="AE41" i="6"/>
  <c r="AI41" i="6"/>
  <c r="AM41" i="6"/>
  <c r="AQ41" i="6"/>
  <c r="O42" i="6"/>
  <c r="S42" i="6"/>
  <c r="W42" i="6"/>
  <c r="AA42" i="6"/>
  <c r="AE42" i="6"/>
  <c r="AI42" i="6"/>
  <c r="AM42" i="6"/>
  <c r="AQ42" i="6"/>
  <c r="O43" i="6"/>
  <c r="S43" i="6"/>
  <c r="W43" i="6"/>
  <c r="AA43" i="6"/>
  <c r="AE43" i="6"/>
  <c r="AI43" i="6"/>
  <c r="AM43" i="6"/>
  <c r="AQ43" i="6"/>
  <c r="O44" i="6"/>
  <c r="S44" i="6"/>
  <c r="W44" i="6"/>
  <c r="AA44" i="6"/>
  <c r="AE44" i="6"/>
  <c r="AI44" i="6"/>
  <c r="AM44" i="6"/>
  <c r="AQ44" i="6"/>
  <c r="O45" i="6"/>
  <c r="S45" i="6"/>
  <c r="W45" i="6"/>
  <c r="AA45" i="6"/>
  <c r="AE45" i="6"/>
  <c r="AI45" i="6"/>
  <c r="AM45" i="6"/>
  <c r="AQ45" i="6"/>
  <c r="O46" i="6"/>
  <c r="S46" i="6"/>
  <c r="W46" i="6"/>
  <c r="AA46" i="6"/>
  <c r="AE46" i="6"/>
  <c r="AI46" i="6"/>
  <c r="AM46" i="6"/>
  <c r="AQ46" i="6"/>
  <c r="O47" i="6"/>
  <c r="S47" i="6"/>
  <c r="W47" i="6"/>
  <c r="AA47" i="6"/>
  <c r="AE47" i="6"/>
  <c r="AI47" i="6"/>
  <c r="AM47" i="6"/>
  <c r="AQ47" i="6"/>
  <c r="O48" i="6"/>
  <c r="S48" i="6"/>
  <c r="W48" i="6"/>
  <c r="AA48" i="6"/>
  <c r="AE48" i="6"/>
  <c r="AI48" i="6"/>
  <c r="AM48" i="6"/>
  <c r="AQ48" i="6"/>
  <c r="O49" i="6"/>
  <c r="S49" i="6"/>
  <c r="W49" i="6"/>
  <c r="AA49" i="6"/>
  <c r="AE49" i="6"/>
  <c r="AI49" i="6"/>
  <c r="AM49" i="6"/>
  <c r="AQ49" i="6"/>
  <c r="K33" i="6"/>
  <c r="K34" i="6"/>
  <c r="K35" i="6"/>
  <c r="K36" i="6"/>
  <c r="K37" i="6"/>
  <c r="K38" i="6"/>
  <c r="K39" i="6"/>
  <c r="K40" i="6"/>
  <c r="K41" i="6"/>
  <c r="K42" i="6"/>
  <c r="K43" i="6"/>
  <c r="K44" i="6"/>
  <c r="K45" i="6"/>
  <c r="K46" i="6"/>
  <c r="K47" i="6"/>
  <c r="K48" i="6"/>
  <c r="K49" i="6"/>
  <c r="K32" i="6"/>
  <c r="AY50" i="6"/>
  <c r="BC50" i="6"/>
  <c r="AY51" i="6"/>
  <c r="BC51" i="6"/>
  <c r="AY52" i="6"/>
  <c r="BC52" i="6"/>
  <c r="AY53" i="6"/>
  <c r="BC53" i="6"/>
  <c r="AY54" i="6"/>
  <c r="BC54" i="6"/>
  <c r="AU54" i="6"/>
  <c r="AU53" i="6"/>
  <c r="AU52" i="6"/>
  <c r="AU51" i="6"/>
  <c r="AU50" i="6"/>
  <c r="O54" i="6"/>
  <c r="S54" i="6"/>
  <c r="W54" i="6"/>
  <c r="AA54" i="6"/>
  <c r="AE54" i="6"/>
  <c r="AI54" i="6"/>
  <c r="AM54" i="6"/>
  <c r="AQ54" i="6"/>
  <c r="K54" i="6"/>
  <c r="O8" i="6"/>
  <c r="S8" i="6"/>
  <c r="W8" i="6"/>
  <c r="AA8" i="6"/>
  <c r="AE8" i="6"/>
  <c r="AI8" i="6"/>
  <c r="AM8" i="6"/>
  <c r="AQ8" i="6"/>
  <c r="O9" i="6"/>
  <c r="S9" i="6"/>
  <c r="W9" i="6"/>
  <c r="AA9" i="6"/>
  <c r="AE9" i="6"/>
  <c r="AI9" i="6"/>
  <c r="AM9" i="6"/>
  <c r="AQ9" i="6"/>
  <c r="O10" i="6"/>
  <c r="S10" i="6"/>
  <c r="W10" i="6"/>
  <c r="AA10" i="6"/>
  <c r="AE10" i="6"/>
  <c r="AI10" i="6"/>
  <c r="AM10" i="6"/>
  <c r="AQ10" i="6"/>
  <c r="O11" i="6"/>
  <c r="S11" i="6"/>
  <c r="W11" i="6"/>
  <c r="AA11" i="6"/>
  <c r="AE11" i="6"/>
  <c r="AI11" i="6"/>
  <c r="AM11" i="6"/>
  <c r="AQ11" i="6"/>
  <c r="O12" i="6"/>
  <c r="S12" i="6"/>
  <c r="W12" i="6"/>
  <c r="AA12" i="6"/>
  <c r="AE12" i="6"/>
  <c r="AI12" i="6"/>
  <c r="AM12" i="6"/>
  <c r="AQ12" i="6"/>
  <c r="O13" i="6"/>
  <c r="S13" i="6"/>
  <c r="W13" i="6"/>
  <c r="AA13" i="6"/>
  <c r="AE13" i="6"/>
  <c r="AI13" i="6"/>
  <c r="AM13" i="6"/>
  <c r="AQ13" i="6"/>
  <c r="O14" i="6"/>
  <c r="S14" i="6"/>
  <c r="W14" i="6"/>
  <c r="AA14" i="6"/>
  <c r="AE14" i="6"/>
  <c r="AI14" i="6"/>
  <c r="AM14" i="6"/>
  <c r="AQ14" i="6"/>
  <c r="O15" i="6"/>
  <c r="S15" i="6"/>
  <c r="W15" i="6"/>
  <c r="AA15" i="6"/>
  <c r="AE15" i="6"/>
  <c r="AI15" i="6"/>
  <c r="AM15" i="6"/>
  <c r="AQ15" i="6"/>
  <c r="O16" i="6"/>
  <c r="S16" i="6"/>
  <c r="W16" i="6"/>
  <c r="AA16" i="6"/>
  <c r="AE16" i="6"/>
  <c r="AI16" i="6"/>
  <c r="AM16" i="6"/>
  <c r="AQ16" i="6"/>
  <c r="O17" i="6"/>
  <c r="S17" i="6"/>
  <c r="W17" i="6"/>
  <c r="AA17" i="6"/>
  <c r="AE17" i="6"/>
  <c r="AI17" i="6"/>
  <c r="AM17" i="6"/>
  <c r="AQ17" i="6"/>
  <c r="O18" i="6"/>
  <c r="S18" i="6"/>
  <c r="W18" i="6"/>
  <c r="AA18" i="6"/>
  <c r="AE18" i="6"/>
  <c r="AI18" i="6"/>
  <c r="AM18" i="6"/>
  <c r="AQ18" i="6"/>
  <c r="O19" i="6"/>
  <c r="S19" i="6"/>
  <c r="W19" i="6"/>
  <c r="AA19" i="6"/>
  <c r="AE19" i="6"/>
  <c r="AI19" i="6"/>
  <c r="AM19" i="6"/>
  <c r="AQ19" i="6"/>
  <c r="O20" i="6"/>
  <c r="S20" i="6"/>
  <c r="W20" i="6"/>
  <c r="AA20" i="6"/>
  <c r="AE20" i="6"/>
  <c r="AI20" i="6"/>
  <c r="AM20" i="6"/>
  <c r="AQ20" i="6"/>
  <c r="O21" i="6"/>
  <c r="S21" i="6"/>
  <c r="W21" i="6"/>
  <c r="AA21" i="6"/>
  <c r="AE21" i="6"/>
  <c r="AI21" i="6"/>
  <c r="AM21" i="6"/>
  <c r="AQ21" i="6"/>
  <c r="O22" i="6"/>
  <c r="S22" i="6"/>
  <c r="W22" i="6"/>
  <c r="AA22" i="6"/>
  <c r="AE22" i="6"/>
  <c r="AI22" i="6"/>
  <c r="AM22" i="6"/>
  <c r="AQ22" i="6"/>
  <c r="O23" i="6"/>
  <c r="S23" i="6"/>
  <c r="W23" i="6"/>
  <c r="AA23" i="6"/>
  <c r="AE23" i="6"/>
  <c r="AI23" i="6"/>
  <c r="AM23" i="6"/>
  <c r="AQ23" i="6"/>
  <c r="O24" i="6"/>
  <c r="S24" i="6"/>
  <c r="W24" i="6"/>
  <c r="AA24" i="6"/>
  <c r="AE24" i="6"/>
  <c r="AI24" i="6"/>
  <c r="AM24" i="6"/>
  <c r="AQ24" i="6"/>
  <c r="O25" i="6"/>
  <c r="S25" i="6"/>
  <c r="W25" i="6"/>
  <c r="AA25" i="6"/>
  <c r="AE25" i="6"/>
  <c r="AI25" i="6"/>
  <c r="AM25" i="6"/>
  <c r="AQ25" i="6"/>
  <c r="O26" i="6"/>
  <c r="S26" i="6"/>
  <c r="W26" i="6"/>
  <c r="AA26" i="6"/>
  <c r="AE26" i="6"/>
  <c r="AI26" i="6"/>
  <c r="AM26" i="6"/>
  <c r="AQ26" i="6"/>
  <c r="O27" i="6"/>
  <c r="S27" i="6"/>
  <c r="W27" i="6"/>
  <c r="AA27" i="6"/>
  <c r="AE27" i="6"/>
  <c r="AI27" i="6"/>
  <c r="AM27" i="6"/>
  <c r="AQ27" i="6"/>
  <c r="O28" i="6"/>
  <c r="S28" i="6"/>
  <c r="W28" i="6"/>
  <c r="AA28" i="6"/>
  <c r="AE28" i="6"/>
  <c r="AI28" i="6"/>
  <c r="AM28" i="6"/>
  <c r="AQ28" i="6"/>
  <c r="O29" i="6"/>
  <c r="S29" i="6"/>
  <c r="W29" i="6"/>
  <c r="AA29" i="6"/>
  <c r="AE29" i="6"/>
  <c r="AI29" i="6"/>
  <c r="AM29" i="6"/>
  <c r="AQ29" i="6"/>
  <c r="O30" i="6"/>
  <c r="S30" i="6"/>
  <c r="W30" i="6"/>
  <c r="AA30" i="6"/>
  <c r="AE30" i="6"/>
  <c r="AI30" i="6"/>
  <c r="AM30" i="6"/>
  <c r="AQ30" i="6"/>
  <c r="O31" i="6"/>
  <c r="S31" i="6"/>
  <c r="W31" i="6"/>
  <c r="AA31" i="6"/>
  <c r="AE31" i="6"/>
  <c r="AI31" i="6"/>
  <c r="AM31" i="6"/>
  <c r="AQ31" i="6"/>
  <c r="O50" i="6"/>
  <c r="S50" i="6"/>
  <c r="W50" i="6"/>
  <c r="AA50" i="6"/>
  <c r="AE50" i="6"/>
  <c r="AI50" i="6"/>
  <c r="AM50" i="6"/>
  <c r="AQ50" i="6"/>
  <c r="O51" i="6"/>
  <c r="S51" i="6"/>
  <c r="W51" i="6"/>
  <c r="AA51" i="6"/>
  <c r="AE51" i="6"/>
  <c r="AI51" i="6"/>
  <c r="AM51" i="6"/>
  <c r="AQ51" i="6"/>
  <c r="O52" i="6"/>
  <c r="S52" i="6"/>
  <c r="W52" i="6"/>
  <c r="AA52" i="6"/>
  <c r="AE52" i="6"/>
  <c r="AI52" i="6"/>
  <c r="AM52" i="6"/>
  <c r="AQ52" i="6"/>
  <c r="O53" i="6"/>
  <c r="S53" i="6"/>
  <c r="W53" i="6"/>
  <c r="AA53" i="6"/>
  <c r="AE53" i="6"/>
  <c r="AI53" i="6"/>
  <c r="AM53" i="6"/>
  <c r="AQ53" i="6"/>
  <c r="X49" i="8" l="1"/>
  <c r="X48" i="8"/>
  <c r="S47" i="8"/>
  <c r="W46" i="8"/>
  <c r="W45" i="8"/>
  <c r="Q45" i="8"/>
  <c r="C16" i="8"/>
  <c r="C13" i="8"/>
  <c r="C12" i="8"/>
  <c r="A12" i="8"/>
  <c r="E11" i="8"/>
  <c r="A11" i="8"/>
  <c r="E10" i="8"/>
  <c r="C10" i="8"/>
  <c r="C8" i="8"/>
  <c r="F6" i="8"/>
  <c r="E6" i="8"/>
  <c r="E5" i="8"/>
  <c r="C3" i="8"/>
  <c r="A3" i="8"/>
  <c r="U1" i="8"/>
  <c r="S1" i="8"/>
  <c r="P1" i="8"/>
  <c r="H1" i="8"/>
  <c r="G1" i="8"/>
  <c r="D1" i="8"/>
  <c r="B1" i="8"/>
  <c r="A1" i="8"/>
  <c r="AO3" i="6"/>
  <c r="C3" i="6"/>
  <c r="AO2" i="6"/>
  <c r="X2" i="6"/>
  <c r="C2" i="6"/>
  <c r="AO3" i="5"/>
  <c r="C3" i="5"/>
  <c r="AV2" i="5"/>
  <c r="AO2" i="5"/>
  <c r="X2" i="5"/>
  <c r="C2" i="5"/>
  <c r="AU6" i="4"/>
  <c r="AU6" i="6" s="1"/>
  <c r="AE6" i="4"/>
  <c r="AE6" i="6" s="1"/>
  <c r="O6" i="4"/>
  <c r="O6" i="6" s="1"/>
  <c r="K6" i="4"/>
  <c r="K6" i="6" s="1"/>
  <c r="Q1" i="8" s="1"/>
  <c r="AO3" i="4"/>
  <c r="C3" i="4"/>
  <c r="AO2" i="4"/>
  <c r="X2" i="4"/>
  <c r="C2" i="4"/>
  <c r="AO3" i="3"/>
  <c r="C3" i="3"/>
  <c r="AV2" i="3"/>
  <c r="AO2" i="3"/>
  <c r="X2" i="3"/>
  <c r="C2" i="3"/>
  <c r="AO3" i="2"/>
  <c r="C3" i="2"/>
  <c r="AO2" i="2"/>
  <c r="X2" i="2"/>
  <c r="C2" i="2"/>
  <c r="AV3" i="1"/>
  <c r="AV3" i="3" s="1"/>
  <c r="K3" i="1"/>
  <c r="K3" i="6" s="1"/>
  <c r="AV2" i="1"/>
  <c r="AV2" i="6" s="1"/>
  <c r="K2" i="1"/>
  <c r="K2" i="6" s="1"/>
  <c r="J1" i="1"/>
  <c r="J1" i="6" s="1"/>
  <c r="AV3" i="5" l="1"/>
  <c r="AV2" i="2"/>
  <c r="AV3" i="2"/>
  <c r="K3" i="3"/>
  <c r="AV2" i="4"/>
  <c r="AV3" i="4"/>
  <c r="W6" i="4"/>
  <c r="AM6" i="4"/>
  <c r="BC6" i="4"/>
  <c r="K3" i="5"/>
  <c r="O6" i="5"/>
  <c r="AE6" i="5"/>
  <c r="AU6" i="5"/>
  <c r="K2" i="2"/>
  <c r="J1" i="3"/>
  <c r="K2" i="4"/>
  <c r="AA6" i="4"/>
  <c r="AQ6" i="4"/>
  <c r="J1" i="5"/>
  <c r="AV3" i="6"/>
  <c r="K3" i="2"/>
  <c r="K3" i="4"/>
  <c r="J1" i="2"/>
  <c r="K2" i="3"/>
  <c r="J1" i="4"/>
  <c r="S6" i="4"/>
  <c r="AI6" i="4"/>
  <c r="AY6" i="4"/>
  <c r="K2" i="5"/>
  <c r="K6" i="5"/>
  <c r="K214" i="6" l="1"/>
  <c r="K212" i="6"/>
  <c r="K210" i="6"/>
  <c r="K208" i="6"/>
  <c r="K206" i="6"/>
  <c r="K204" i="6"/>
  <c r="K202" i="6"/>
  <c r="K200" i="6"/>
  <c r="K198" i="6"/>
  <c r="K196" i="6"/>
  <c r="K191" i="6"/>
  <c r="K189" i="6"/>
  <c r="AU186" i="6"/>
  <c r="AU214" i="6"/>
  <c r="O212" i="6"/>
  <c r="O211" i="6"/>
  <c r="AE209" i="6"/>
  <c r="AE208" i="6"/>
  <c r="AU206" i="6"/>
  <c r="AU205" i="6"/>
  <c r="K205" i="6"/>
  <c r="O204" i="6"/>
  <c r="O203" i="6"/>
  <c r="AE201" i="6"/>
  <c r="AE200" i="6"/>
  <c r="AU198" i="6"/>
  <c r="AU197" i="6"/>
  <c r="K197" i="6"/>
  <c r="O196" i="6"/>
  <c r="O194" i="6"/>
  <c r="AE192" i="6"/>
  <c r="AE191" i="6"/>
  <c r="AU189" i="6"/>
  <c r="AU188" i="6"/>
  <c r="K188" i="6"/>
  <c r="O186" i="6"/>
  <c r="AU184" i="6"/>
  <c r="AE183" i="6"/>
  <c r="K183" i="6"/>
  <c r="O182" i="6"/>
  <c r="AU180" i="6"/>
  <c r="AE179" i="6"/>
  <c r="K179" i="6"/>
  <c r="O178" i="6"/>
  <c r="AU176" i="6"/>
  <c r="AE174" i="6"/>
  <c r="K174" i="6"/>
  <c r="AU171" i="6"/>
  <c r="AE214" i="6"/>
  <c r="AU212" i="6"/>
  <c r="AU211" i="6"/>
  <c r="K211" i="6"/>
  <c r="O210" i="6"/>
  <c r="O209" i="6"/>
  <c r="AE207" i="6"/>
  <c r="AE206" i="6"/>
  <c r="AU204" i="6"/>
  <c r="AU203" i="6"/>
  <c r="K203" i="6"/>
  <c r="O202" i="6"/>
  <c r="O201" i="6"/>
  <c r="AE199" i="6"/>
  <c r="AE198" i="6"/>
  <c r="AU196" i="6"/>
  <c r="AU194" i="6"/>
  <c r="K194" i="6"/>
  <c r="O192" i="6"/>
  <c r="AE190" i="6"/>
  <c r="AE189" i="6"/>
  <c r="AU187" i="6"/>
  <c r="O187" i="6"/>
  <c r="K186" i="6"/>
  <c r="O185" i="6"/>
  <c r="AU183" i="6"/>
  <c r="AE182" i="6"/>
  <c r="K182" i="6"/>
  <c r="O181" i="6"/>
  <c r="AU179" i="6"/>
  <c r="AE178" i="6"/>
  <c r="K178" i="6"/>
  <c r="O177" i="6"/>
  <c r="AU174" i="6"/>
  <c r="O172" i="6"/>
  <c r="AE212" i="6"/>
  <c r="AE213" i="6" s="1"/>
  <c r="AU210" i="6"/>
  <c r="AU209" i="6"/>
  <c r="K209" i="6"/>
  <c r="O208" i="6"/>
  <c r="O207" i="6"/>
  <c r="AE205" i="6"/>
  <c r="AE204" i="6"/>
  <c r="AU202" i="6"/>
  <c r="AU201" i="6"/>
  <c r="K201" i="6"/>
  <c r="O200" i="6"/>
  <c r="O199" i="6"/>
  <c r="AE197" i="6"/>
  <c r="AE196" i="6"/>
  <c r="AU192" i="6"/>
  <c r="AU193" i="6" s="1"/>
  <c r="K192" i="6"/>
  <c r="K193" i="6" s="1"/>
  <c r="O191" i="6"/>
  <c r="O190" i="6"/>
  <c r="AE188" i="6"/>
  <c r="K187" i="6"/>
  <c r="AE186" i="6"/>
  <c r="AE185" i="6"/>
  <c r="K185" i="6"/>
  <c r="O184" i="6"/>
  <c r="AU182" i="6"/>
  <c r="AE181" i="6"/>
  <c r="K181" i="6"/>
  <c r="O180" i="6"/>
  <c r="AU178" i="6"/>
  <c r="AE177" i="6"/>
  <c r="K177" i="6"/>
  <c r="O176" i="6"/>
  <c r="AE172" i="6"/>
  <c r="K172" i="6"/>
  <c r="O171" i="6"/>
  <c r="AU170" i="6"/>
  <c r="AE170" i="6"/>
  <c r="O170" i="6"/>
  <c r="AU169" i="6"/>
  <c r="AE169" i="6"/>
  <c r="O169" i="6"/>
  <c r="AU168" i="6"/>
  <c r="AE168" i="6"/>
  <c r="O168" i="6"/>
  <c r="AU167" i="6"/>
  <c r="AE167" i="6"/>
  <c r="O167" i="6"/>
  <c r="AU166" i="6"/>
  <c r="O214" i="6"/>
  <c r="AE210" i="6"/>
  <c r="K207" i="6"/>
  <c r="AE203" i="6"/>
  <c r="AU199" i="6"/>
  <c r="AU191" i="6"/>
  <c r="O188" i="6"/>
  <c r="AU185" i="6"/>
  <c r="K184" i="6"/>
  <c r="AE180" i="6"/>
  <c r="O174" i="6"/>
  <c r="K168" i="6"/>
  <c r="K166" i="6"/>
  <c r="K164" i="6"/>
  <c r="K163" i="6"/>
  <c r="K162" i="6"/>
  <c r="K161" i="6"/>
  <c r="K160" i="6"/>
  <c r="K159" i="6"/>
  <c r="K158" i="6"/>
  <c r="K157" i="6"/>
  <c r="K156" i="6"/>
  <c r="K154" i="6"/>
  <c r="K152" i="6"/>
  <c r="K151" i="6"/>
  <c r="K150" i="6"/>
  <c r="K149" i="6"/>
  <c r="K148" i="6"/>
  <c r="K147" i="6"/>
  <c r="K146" i="6"/>
  <c r="K145" i="6"/>
  <c r="K144" i="6"/>
  <c r="K143" i="6"/>
  <c r="K142" i="6"/>
  <c r="K141" i="6"/>
  <c r="K140" i="6"/>
  <c r="O206" i="6"/>
  <c r="AE202" i="6"/>
  <c r="K199" i="6"/>
  <c r="AE194" i="6"/>
  <c r="AU190" i="6"/>
  <c r="AE187" i="6"/>
  <c r="AU181" i="6"/>
  <c r="K180" i="6"/>
  <c r="AE176" i="6"/>
  <c r="K169" i="6"/>
  <c r="AE166" i="6"/>
  <c r="AU165" i="6"/>
  <c r="O165" i="6"/>
  <c r="AE164" i="6"/>
  <c r="AU208" i="6"/>
  <c r="O205" i="6"/>
  <c r="O198" i="6"/>
  <c r="K190" i="6"/>
  <c r="O183" i="6"/>
  <c r="AU177" i="6"/>
  <c r="K176" i="6"/>
  <c r="AE171" i="6"/>
  <c r="K170" i="6"/>
  <c r="K165" i="6"/>
  <c r="AE211" i="6"/>
  <c r="O197" i="6"/>
  <c r="AE184" i="6"/>
  <c r="AE165" i="6"/>
  <c r="AE163" i="6"/>
  <c r="O162" i="6"/>
  <c r="AU160" i="6"/>
  <c r="AE159" i="6"/>
  <c r="O158" i="6"/>
  <c r="AU156" i="6"/>
  <c r="AE154" i="6"/>
  <c r="AU151" i="6"/>
  <c r="AE150" i="6"/>
  <c r="O149" i="6"/>
  <c r="AU147" i="6"/>
  <c r="AE146" i="6"/>
  <c r="O145" i="6"/>
  <c r="AU143" i="6"/>
  <c r="AE142" i="6"/>
  <c r="AU141" i="6"/>
  <c r="O141" i="6"/>
  <c r="AE140" i="6"/>
  <c r="AU139" i="6"/>
  <c r="AU138" i="6"/>
  <c r="AE137" i="6"/>
  <c r="K137" i="6"/>
  <c r="O136" i="6"/>
  <c r="AE132" i="6"/>
  <c r="K132" i="6"/>
  <c r="O131" i="6"/>
  <c r="AU129" i="6"/>
  <c r="AE128" i="6"/>
  <c r="K128" i="6"/>
  <c r="O127" i="6"/>
  <c r="AU125" i="6"/>
  <c r="AE124" i="6"/>
  <c r="K124" i="6"/>
  <c r="O123" i="6"/>
  <c r="AU121" i="6"/>
  <c r="AE120" i="6"/>
  <c r="K120" i="6"/>
  <c r="O119" i="6"/>
  <c r="AU117" i="6"/>
  <c r="AE116" i="6"/>
  <c r="K116" i="6"/>
  <c r="O114" i="6"/>
  <c r="AU112" i="6"/>
  <c r="AU207" i="6"/>
  <c r="AU164" i="6"/>
  <c r="O163" i="6"/>
  <c r="AU161" i="6"/>
  <c r="AE160" i="6"/>
  <c r="O159" i="6"/>
  <c r="AU157" i="6"/>
  <c r="AE156" i="6"/>
  <c r="O154" i="6"/>
  <c r="AU152" i="6"/>
  <c r="AE151" i="6"/>
  <c r="O150" i="6"/>
  <c r="AU148" i="6"/>
  <c r="AE147" i="6"/>
  <c r="O146" i="6"/>
  <c r="AU144" i="6"/>
  <c r="AE143" i="6"/>
  <c r="O139" i="6"/>
  <c r="AU137" i="6"/>
  <c r="AE136" i="6"/>
  <c r="K136" i="6"/>
  <c r="O134" i="6"/>
  <c r="AU132" i="6"/>
  <c r="AE131" i="6"/>
  <c r="K131" i="6"/>
  <c r="O130" i="6"/>
  <c r="AU128" i="6"/>
  <c r="AE127" i="6"/>
  <c r="K127" i="6"/>
  <c r="O126" i="6"/>
  <c r="AU124" i="6"/>
  <c r="AE123" i="6"/>
  <c r="K123" i="6"/>
  <c r="O122" i="6"/>
  <c r="AU120" i="6"/>
  <c r="AE119" i="6"/>
  <c r="K119" i="6"/>
  <c r="O118" i="6"/>
  <c r="AU116" i="6"/>
  <c r="AE114" i="6"/>
  <c r="K114" i="6"/>
  <c r="O189" i="6"/>
  <c r="AU172" i="6"/>
  <c r="K167" i="6"/>
  <c r="O164" i="6"/>
  <c r="AU162" i="6"/>
  <c r="AE161" i="6"/>
  <c r="O160" i="6"/>
  <c r="AU158" i="6"/>
  <c r="AE157" i="6"/>
  <c r="O156" i="6"/>
  <c r="AE152" i="6"/>
  <c r="O151" i="6"/>
  <c r="AU149" i="6"/>
  <c r="AE148" i="6"/>
  <c r="O147" i="6"/>
  <c r="AU145" i="6"/>
  <c r="AE144" i="6"/>
  <c r="O143" i="6"/>
  <c r="O142" i="6"/>
  <c r="AE141" i="6"/>
  <c r="AU140" i="6"/>
  <c r="O140" i="6"/>
  <c r="AE139" i="6"/>
  <c r="K139" i="6"/>
  <c r="O138" i="6"/>
  <c r="AU136" i="6"/>
  <c r="AE134" i="6"/>
  <c r="K134" i="6"/>
  <c r="AU131" i="6"/>
  <c r="AE130" i="6"/>
  <c r="K130" i="6"/>
  <c r="O129" i="6"/>
  <c r="AU127" i="6"/>
  <c r="AE126" i="6"/>
  <c r="K126" i="6"/>
  <c r="O125" i="6"/>
  <c r="AU123" i="6"/>
  <c r="AE122" i="6"/>
  <c r="K122" i="6"/>
  <c r="O121" i="6"/>
  <c r="AU119" i="6"/>
  <c r="AE118" i="6"/>
  <c r="K118" i="6"/>
  <c r="O117" i="6"/>
  <c r="AU114" i="6"/>
  <c r="O112" i="6"/>
  <c r="AU111" i="6"/>
  <c r="AE111" i="6"/>
  <c r="O111" i="6"/>
  <c r="AU110" i="6"/>
  <c r="AE110" i="6"/>
  <c r="O110" i="6"/>
  <c r="AU109" i="6"/>
  <c r="AE109" i="6"/>
  <c r="O109" i="6"/>
  <c r="AU108" i="6"/>
  <c r="AE108" i="6"/>
  <c r="O108" i="6"/>
  <c r="AU107" i="6"/>
  <c r="AE107" i="6"/>
  <c r="O107" i="6"/>
  <c r="AU106" i="6"/>
  <c r="AE106" i="6"/>
  <c r="O106" i="6"/>
  <c r="AU105" i="6"/>
  <c r="AE105" i="6"/>
  <c r="O105" i="6"/>
  <c r="AU104" i="6"/>
  <c r="AE104" i="6"/>
  <c r="O104" i="6"/>
  <c r="AU103" i="6"/>
  <c r="AE103" i="6"/>
  <c r="O103" i="6"/>
  <c r="AU102" i="6"/>
  <c r="AE102" i="6"/>
  <c r="O102" i="6"/>
  <c r="AU101" i="6"/>
  <c r="AE101" i="6"/>
  <c r="O101" i="6"/>
  <c r="AU100" i="6"/>
  <c r="AE100" i="6"/>
  <c r="O100" i="6"/>
  <c r="AU99" i="6"/>
  <c r="AE99" i="6"/>
  <c r="O99" i="6"/>
  <c r="AU98" i="6"/>
  <c r="AE98" i="6"/>
  <c r="O98" i="6"/>
  <c r="AU97" i="6"/>
  <c r="AE97" i="6"/>
  <c r="O97" i="6"/>
  <c r="AU96" i="6"/>
  <c r="AE96" i="6"/>
  <c r="O96" i="6"/>
  <c r="AU94" i="6"/>
  <c r="AE94" i="6"/>
  <c r="O94" i="6"/>
  <c r="AU92" i="6"/>
  <c r="AE92" i="6"/>
  <c r="O92" i="6"/>
  <c r="AU91" i="6"/>
  <c r="AE91" i="6"/>
  <c r="O91" i="6"/>
  <c r="AU90" i="6"/>
  <c r="AE90" i="6"/>
  <c r="O90" i="6"/>
  <c r="AU89" i="6"/>
  <c r="AE89" i="6"/>
  <c r="O89" i="6"/>
  <c r="AU88" i="6"/>
  <c r="AE88" i="6"/>
  <c r="O88" i="6"/>
  <c r="AU87" i="6"/>
  <c r="AE87" i="6"/>
  <c r="AU200" i="6"/>
  <c r="O166" i="6"/>
  <c r="AU159" i="6"/>
  <c r="O148" i="6"/>
  <c r="AU142" i="6"/>
  <c r="K138" i="6"/>
  <c r="O128" i="6"/>
  <c r="AU122" i="6"/>
  <c r="K121" i="6"/>
  <c r="AE117" i="6"/>
  <c r="K110" i="6"/>
  <c r="K106" i="6"/>
  <c r="K102" i="6"/>
  <c r="K98" i="6"/>
  <c r="K89" i="6"/>
  <c r="K87" i="6"/>
  <c r="O86" i="6"/>
  <c r="AU84" i="6"/>
  <c r="AE83" i="6"/>
  <c r="K83" i="6"/>
  <c r="O82" i="6"/>
  <c r="AU81" i="6"/>
  <c r="AE81" i="6"/>
  <c r="O81" i="6"/>
  <c r="AU80" i="6"/>
  <c r="AE80" i="6"/>
  <c r="O80" i="6"/>
  <c r="AU79" i="6"/>
  <c r="AE79" i="6"/>
  <c r="O79" i="6"/>
  <c r="AU78" i="6"/>
  <c r="AE78" i="6"/>
  <c r="O78" i="6"/>
  <c r="AU77" i="6"/>
  <c r="AE77" i="6"/>
  <c r="O77" i="6"/>
  <c r="AU76" i="6"/>
  <c r="AE76" i="6"/>
  <c r="O76" i="6"/>
  <c r="AU74" i="6"/>
  <c r="AE74" i="6"/>
  <c r="O74" i="6"/>
  <c r="AU72" i="6"/>
  <c r="AE72" i="6"/>
  <c r="O72" i="6"/>
  <c r="AU71" i="6"/>
  <c r="AE71" i="6"/>
  <c r="O71" i="6"/>
  <c r="AU70" i="6"/>
  <c r="AE70" i="6"/>
  <c r="O70" i="6"/>
  <c r="AU69" i="6"/>
  <c r="AE69" i="6"/>
  <c r="O69" i="6"/>
  <c r="AU68" i="6"/>
  <c r="AE68" i="6"/>
  <c r="O68" i="6"/>
  <c r="AU67" i="6"/>
  <c r="AE67" i="6"/>
  <c r="O67" i="6"/>
  <c r="AU66" i="6"/>
  <c r="AE66" i="6"/>
  <c r="O66" i="6"/>
  <c r="AU65" i="6"/>
  <c r="AE65" i="6"/>
  <c r="O65" i="6"/>
  <c r="AU64" i="6"/>
  <c r="AE64" i="6"/>
  <c r="O64" i="6"/>
  <c r="AU63" i="6"/>
  <c r="AE63" i="6"/>
  <c r="O63" i="6"/>
  <c r="AU62" i="6"/>
  <c r="AE62" i="6"/>
  <c r="O62" i="6"/>
  <c r="AU61" i="6"/>
  <c r="AE61" i="6"/>
  <c r="O61" i="6"/>
  <c r="AU60" i="6"/>
  <c r="AE60" i="6"/>
  <c r="O60" i="6"/>
  <c r="AU59" i="6"/>
  <c r="AE59" i="6"/>
  <c r="O59" i="6"/>
  <c r="AU58" i="6"/>
  <c r="AE58" i="6"/>
  <c r="O58" i="6"/>
  <c r="AU57" i="6"/>
  <c r="AE57" i="6"/>
  <c r="O57" i="6"/>
  <c r="AU56" i="6"/>
  <c r="AE56" i="6"/>
  <c r="O56" i="6"/>
  <c r="AU163" i="6"/>
  <c r="AE158" i="6"/>
  <c r="O152" i="6"/>
  <c r="O153" i="6" s="1"/>
  <c r="AU146" i="6"/>
  <c r="AU134" i="6"/>
  <c r="AE129" i="6"/>
  <c r="O124" i="6"/>
  <c r="AU118" i="6"/>
  <c r="K117" i="6"/>
  <c r="AE112" i="6"/>
  <c r="AE113" i="6" s="1"/>
  <c r="K111" i="6"/>
  <c r="K107" i="6"/>
  <c r="K103" i="6"/>
  <c r="K99" i="6"/>
  <c r="K94" i="6"/>
  <c r="K90" i="6"/>
  <c r="AE86" i="6"/>
  <c r="K86" i="6"/>
  <c r="O85" i="6"/>
  <c r="AU83" i="6"/>
  <c r="AE82" i="6"/>
  <c r="K82" i="6"/>
  <c r="K81" i="6"/>
  <c r="K80" i="6"/>
  <c r="K79" i="6"/>
  <c r="K78" i="6"/>
  <c r="K77" i="6"/>
  <c r="K76" i="6"/>
  <c r="K74" i="6"/>
  <c r="K72" i="6"/>
  <c r="K71" i="6"/>
  <c r="K70" i="6"/>
  <c r="K69" i="6"/>
  <c r="K68" i="6"/>
  <c r="K67" i="6"/>
  <c r="K66" i="6"/>
  <c r="K65" i="6"/>
  <c r="K64" i="6"/>
  <c r="K63" i="6"/>
  <c r="K62" i="6"/>
  <c r="K61" i="6"/>
  <c r="K60" i="6"/>
  <c r="K59" i="6"/>
  <c r="K58" i="6"/>
  <c r="K57" i="6"/>
  <c r="K56" i="6"/>
  <c r="K53" i="6"/>
  <c r="K52" i="6"/>
  <c r="K51" i="6"/>
  <c r="K50" i="6"/>
  <c r="O179" i="6"/>
  <c r="AE162" i="6"/>
  <c r="O157" i="6"/>
  <c r="AU150" i="6"/>
  <c r="AE145" i="6"/>
  <c r="O137" i="6"/>
  <c r="AU130" i="6"/>
  <c r="K129" i="6"/>
  <c r="AE125" i="6"/>
  <c r="O120" i="6"/>
  <c r="K112" i="6"/>
  <c r="K108" i="6"/>
  <c r="K104" i="6"/>
  <c r="K100" i="6"/>
  <c r="K96" i="6"/>
  <c r="K91" i="6"/>
  <c r="AU86" i="6"/>
  <c r="AE85" i="6"/>
  <c r="K85" i="6"/>
  <c r="O84" i="6"/>
  <c r="AU82" i="6"/>
  <c r="O161" i="6"/>
  <c r="O132" i="6"/>
  <c r="K125" i="6"/>
  <c r="K105" i="6"/>
  <c r="K88" i="6"/>
  <c r="AU85" i="6"/>
  <c r="K84" i="6"/>
  <c r="AU154" i="6"/>
  <c r="AE138" i="6"/>
  <c r="O116" i="6"/>
  <c r="K109" i="6"/>
  <c r="K92" i="6"/>
  <c r="O87" i="6"/>
  <c r="AE149" i="6"/>
  <c r="AE121" i="6"/>
  <c r="K97" i="6"/>
  <c r="O83" i="6"/>
  <c r="K30" i="6"/>
  <c r="K29" i="6"/>
  <c r="K28" i="6"/>
  <c r="K27" i="6"/>
  <c r="K26" i="6"/>
  <c r="O144" i="6"/>
  <c r="AY74" i="6"/>
  <c r="AU29" i="6"/>
  <c r="AU27" i="6"/>
  <c r="AY21" i="6"/>
  <c r="AY17" i="6"/>
  <c r="AY13" i="6"/>
  <c r="AY9" i="6"/>
  <c r="AY79" i="6"/>
  <c r="BC28" i="6"/>
  <c r="BC26" i="6"/>
  <c r="AU25" i="6"/>
  <c r="AU24" i="6"/>
  <c r="AU23" i="6"/>
  <c r="AU22" i="6"/>
  <c r="AU21" i="6"/>
  <c r="AU20" i="6"/>
  <c r="AU19" i="6"/>
  <c r="AU18" i="6"/>
  <c r="AU17" i="6"/>
  <c r="AU16" i="6"/>
  <c r="AU15" i="6"/>
  <c r="AU14" i="6"/>
  <c r="AU13" i="6"/>
  <c r="AU12" i="6"/>
  <c r="AU11" i="6"/>
  <c r="AU10" i="6"/>
  <c r="AU9" i="6"/>
  <c r="AU8" i="6"/>
  <c r="AU126" i="6"/>
  <c r="K101" i="6"/>
  <c r="AE84" i="6"/>
  <c r="AY66" i="6"/>
  <c r="AU30" i="6"/>
  <c r="AU28" i="6"/>
  <c r="AU26" i="6"/>
  <c r="K25" i="6"/>
  <c r="K24" i="6"/>
  <c r="K23" i="6"/>
  <c r="K22" i="6"/>
  <c r="K21" i="6"/>
  <c r="K20" i="6"/>
  <c r="K19" i="6"/>
  <c r="K18" i="6"/>
  <c r="K17" i="6"/>
  <c r="K16" i="6"/>
  <c r="K15" i="6"/>
  <c r="K14" i="6"/>
  <c r="K13" i="6"/>
  <c r="K12" i="6"/>
  <c r="K11" i="6"/>
  <c r="K10" i="6"/>
  <c r="K9" i="6"/>
  <c r="K8" i="6"/>
  <c r="K171" i="6"/>
  <c r="BC24" i="6"/>
  <c r="BC20" i="6"/>
  <c r="BC12" i="6"/>
  <c r="BC8" i="6"/>
  <c r="BC21" i="6"/>
  <c r="BC17" i="6"/>
  <c r="BC13" i="6"/>
  <c r="AQ94" i="6"/>
  <c r="BC27" i="6"/>
  <c r="BC22" i="6"/>
  <c r="BC18" i="6"/>
  <c r="BC10" i="6"/>
  <c r="AQ82" i="6"/>
  <c r="BC29" i="6"/>
  <c r="BC23" i="6"/>
  <c r="BC15" i="6"/>
  <c r="BC11" i="6"/>
  <c r="AM6" i="6"/>
  <c r="AM6" i="5"/>
  <c r="AY6" i="6"/>
  <c r="AY117" i="6" s="1"/>
  <c r="AY6" i="5"/>
  <c r="AI6" i="6"/>
  <c r="AI6" i="5"/>
  <c r="W6" i="6"/>
  <c r="W81" i="6" s="1"/>
  <c r="W6" i="5"/>
  <c r="S6" i="6"/>
  <c r="S6" i="5"/>
  <c r="AQ6" i="6"/>
  <c r="AQ69" i="6" s="1"/>
  <c r="AQ6" i="5"/>
  <c r="AY26" i="4"/>
  <c r="AI26" i="4"/>
  <c r="S26" i="4"/>
  <c r="AY25" i="4"/>
  <c r="AI25" i="4"/>
  <c r="S25" i="4"/>
  <c r="AY24" i="4"/>
  <c r="AI24" i="4"/>
  <c r="S24" i="4"/>
  <c r="AY23" i="4"/>
  <c r="AI23" i="4"/>
  <c r="S23" i="4"/>
  <c r="AY22" i="4"/>
  <c r="AI22" i="4"/>
  <c r="S22" i="4"/>
  <c r="AY21" i="4"/>
  <c r="AI21" i="4"/>
  <c r="S21" i="4"/>
  <c r="AY20" i="4"/>
  <c r="AI20" i="4"/>
  <c r="S20" i="4"/>
  <c r="AY19" i="4"/>
  <c r="AI19" i="4"/>
  <c r="S19" i="4"/>
  <c r="AY18" i="4"/>
  <c r="AI18" i="4"/>
  <c r="S18" i="4"/>
  <c r="AY17" i="4"/>
  <c r="AI17" i="4"/>
  <c r="S17" i="4"/>
  <c r="AY16" i="4"/>
  <c r="AI16" i="4"/>
  <c r="S16" i="4"/>
  <c r="AY15" i="4"/>
  <c r="AI15" i="4"/>
  <c r="S15" i="4"/>
  <c r="AY14" i="4"/>
  <c r="AI14" i="4"/>
  <c r="S14" i="4"/>
  <c r="AY13" i="4"/>
  <c r="AI13" i="4"/>
  <c r="S13" i="4"/>
  <c r="AY12" i="4"/>
  <c r="AI12" i="4"/>
  <c r="S12" i="4"/>
  <c r="AY11" i="4"/>
  <c r="AI11" i="4"/>
  <c r="S11" i="4"/>
  <c r="AY10" i="4"/>
  <c r="AI10" i="4"/>
  <c r="S10" i="4"/>
  <c r="AY9" i="4"/>
  <c r="AI9" i="4"/>
  <c r="S9" i="4"/>
  <c r="AY8" i="4"/>
  <c r="AI8" i="4"/>
  <c r="S8" i="4"/>
  <c r="AY7" i="4"/>
  <c r="AI7" i="4"/>
  <c r="S7" i="4"/>
  <c r="AU24" i="4"/>
  <c r="AU23" i="4"/>
  <c r="O23" i="4"/>
  <c r="AE22" i="4"/>
  <c r="AU21" i="4"/>
  <c r="O21" i="4"/>
  <c r="AE20" i="4"/>
  <c r="AU19" i="4"/>
  <c r="O19" i="4"/>
  <c r="AE18" i="4"/>
  <c r="AU17" i="4"/>
  <c r="O17" i="4"/>
  <c r="AE16" i="4"/>
  <c r="AU15" i="4"/>
  <c r="O15" i="4"/>
  <c r="AE14" i="4"/>
  <c r="AU13" i="4"/>
  <c r="O13" i="4"/>
  <c r="AE12" i="4"/>
  <c r="O12" i="4"/>
  <c r="O11" i="4"/>
  <c r="AE10" i="4"/>
  <c r="AU9" i="4"/>
  <c r="O9" i="4"/>
  <c r="AE8" i="4"/>
  <c r="AU7" i="4"/>
  <c r="O7" i="4"/>
  <c r="AQ26" i="4"/>
  <c r="AA26" i="4"/>
  <c r="K26" i="4"/>
  <c r="AQ25" i="4"/>
  <c r="AA25" i="4"/>
  <c r="K25" i="4"/>
  <c r="AQ24" i="4"/>
  <c r="AA24" i="4"/>
  <c r="K24" i="4"/>
  <c r="AQ23" i="4"/>
  <c r="AA23" i="4"/>
  <c r="K23" i="4"/>
  <c r="AQ22" i="4"/>
  <c r="AA22" i="4"/>
  <c r="K22" i="4"/>
  <c r="AQ21" i="4"/>
  <c r="AA21" i="4"/>
  <c r="K21" i="4"/>
  <c r="AQ20" i="4"/>
  <c r="AA20" i="4"/>
  <c r="K20" i="4"/>
  <c r="AQ19" i="4"/>
  <c r="AA19" i="4"/>
  <c r="K19" i="4"/>
  <c r="AQ18" i="4"/>
  <c r="AA18" i="4"/>
  <c r="K18" i="4"/>
  <c r="AQ17" i="4"/>
  <c r="AA17" i="4"/>
  <c r="K17" i="4"/>
  <c r="AQ16" i="4"/>
  <c r="AA16" i="4"/>
  <c r="K16" i="4"/>
  <c r="AQ15" i="4"/>
  <c r="AA15" i="4"/>
  <c r="K15" i="4"/>
  <c r="AQ14" i="4"/>
  <c r="AA14" i="4"/>
  <c r="K14" i="4"/>
  <c r="AQ13" i="4"/>
  <c r="AA13" i="4"/>
  <c r="K13" i="4"/>
  <c r="AQ12" i="4"/>
  <c r="AA12" i="4"/>
  <c r="K12" i="4"/>
  <c r="AQ11" i="4"/>
  <c r="AA11" i="4"/>
  <c r="K11" i="4"/>
  <c r="AQ10" i="4"/>
  <c r="AA10" i="4"/>
  <c r="K10" i="4"/>
  <c r="AQ9" i="4"/>
  <c r="AA9" i="4"/>
  <c r="K9" i="4"/>
  <c r="AQ8" i="4"/>
  <c r="AA8" i="4"/>
  <c r="K8" i="4"/>
  <c r="AQ7" i="4"/>
  <c r="AA7" i="4"/>
  <c r="K7" i="4"/>
  <c r="BC26" i="4"/>
  <c r="AM26" i="4"/>
  <c r="W26" i="4"/>
  <c r="BC25" i="4"/>
  <c r="AM25" i="4"/>
  <c r="W25" i="4"/>
  <c r="BC24" i="4"/>
  <c r="AM24" i="4"/>
  <c r="W24" i="4"/>
  <c r="BC23" i="4"/>
  <c r="AM23" i="4"/>
  <c r="W23" i="4"/>
  <c r="BC22" i="4"/>
  <c r="AM22" i="4"/>
  <c r="W22" i="4"/>
  <c r="BC21" i="4"/>
  <c r="AM21" i="4"/>
  <c r="W21" i="4"/>
  <c r="BC20" i="4"/>
  <c r="AM20" i="4"/>
  <c r="W20" i="4"/>
  <c r="BC19" i="4"/>
  <c r="AM19" i="4"/>
  <c r="W19" i="4"/>
  <c r="BC18" i="4"/>
  <c r="AM18" i="4"/>
  <c r="W18" i="4"/>
  <c r="BC17" i="4"/>
  <c r="AM17" i="4"/>
  <c r="W17" i="4"/>
  <c r="BC16" i="4"/>
  <c r="AM16" i="4"/>
  <c r="W16" i="4"/>
  <c r="BC15" i="4"/>
  <c r="AM15" i="4"/>
  <c r="W15" i="4"/>
  <c r="BC14" i="4"/>
  <c r="AM14" i="4"/>
  <c r="W14" i="4"/>
  <c r="BC13" i="4"/>
  <c r="AM13" i="4"/>
  <c r="W13" i="4"/>
  <c r="BC12" i="4"/>
  <c r="AM12" i="4"/>
  <c r="W12" i="4"/>
  <c r="BC11" i="4"/>
  <c r="AM11" i="4"/>
  <c r="W11" i="4"/>
  <c r="BC10" i="4"/>
  <c r="AM10" i="4"/>
  <c r="W10" i="4"/>
  <c r="BC9" i="4"/>
  <c r="AM9" i="4"/>
  <c r="W9" i="4"/>
  <c r="BC8" i="4"/>
  <c r="AM8" i="4"/>
  <c r="W8" i="4"/>
  <c r="BC7" i="4"/>
  <c r="AM7" i="4"/>
  <c r="W7" i="4"/>
  <c r="AU26" i="4"/>
  <c r="AE26" i="4"/>
  <c r="O26" i="4"/>
  <c r="AU25" i="4"/>
  <c r="AE25" i="4"/>
  <c r="O25" i="4"/>
  <c r="AE24" i="4"/>
  <c r="O24" i="4"/>
  <c r="AE23" i="4"/>
  <c r="AU22" i="4"/>
  <c r="O22" i="4"/>
  <c r="AE21" i="4"/>
  <c r="AU20" i="4"/>
  <c r="O20" i="4"/>
  <c r="AE19" i="4"/>
  <c r="AU18" i="4"/>
  <c r="O18" i="4"/>
  <c r="AE17" i="4"/>
  <c r="AU16" i="4"/>
  <c r="O16" i="4"/>
  <c r="AE15" i="4"/>
  <c r="AU14" i="4"/>
  <c r="O14" i="4"/>
  <c r="AE13" i="4"/>
  <c r="AU12" i="4"/>
  <c r="AU11" i="4"/>
  <c r="AE11" i="4"/>
  <c r="AU10" i="4"/>
  <c r="O10" i="4"/>
  <c r="AE9" i="4"/>
  <c r="AU8" i="4"/>
  <c r="O8" i="4"/>
  <c r="AE7" i="4"/>
  <c r="AA6" i="6"/>
  <c r="AA6" i="5"/>
  <c r="AA77" i="5" s="1"/>
  <c r="BC6" i="5"/>
  <c r="BC6" i="6"/>
  <c r="BC72" i="6" s="1"/>
  <c r="AQ80" i="5"/>
  <c r="AA80" i="5"/>
  <c r="K80" i="5"/>
  <c r="AQ79" i="5"/>
  <c r="K79" i="5"/>
  <c r="AQ78" i="5"/>
  <c r="K78" i="5"/>
  <c r="AQ77" i="5"/>
  <c r="K77" i="5"/>
  <c r="AQ76" i="5"/>
  <c r="AA76" i="5"/>
  <c r="K76" i="5"/>
  <c r="AQ75" i="5"/>
  <c r="AA75" i="5"/>
  <c r="K75" i="5"/>
  <c r="AQ74" i="5"/>
  <c r="K74" i="5"/>
  <c r="AQ73" i="5"/>
  <c r="K73" i="5"/>
  <c r="AQ72" i="5"/>
  <c r="AA72" i="5"/>
  <c r="K72" i="5"/>
  <c r="AQ71" i="5"/>
  <c r="AA71" i="5"/>
  <c r="K71" i="5"/>
  <c r="AQ70" i="5"/>
  <c r="K70" i="5"/>
  <c r="AQ69" i="5"/>
  <c r="K69" i="5"/>
  <c r="AQ68" i="5"/>
  <c r="AA68" i="5"/>
  <c r="K68" i="5"/>
  <c r="AQ67" i="5"/>
  <c r="AA67" i="5"/>
  <c r="K67" i="5"/>
  <c r="AQ66" i="5"/>
  <c r="K66" i="5"/>
  <c r="AQ65" i="5"/>
  <c r="AA65" i="5"/>
  <c r="K65" i="5"/>
  <c r="AQ64" i="5"/>
  <c r="AA64" i="5"/>
  <c r="K64" i="5"/>
  <c r="AQ63" i="5"/>
  <c r="AA63" i="5"/>
  <c r="K63" i="5"/>
  <c r="AQ62" i="5"/>
  <c r="K62" i="5"/>
  <c r="AQ61" i="5"/>
  <c r="AA61" i="5"/>
  <c r="K61" i="5"/>
  <c r="AQ60" i="5"/>
  <c r="AA60" i="5"/>
  <c r="K60" i="5"/>
  <c r="AQ59" i="5"/>
  <c r="AA59" i="5"/>
  <c r="K59" i="5"/>
  <c r="AQ58" i="5"/>
  <c r="AA58" i="5"/>
  <c r="K58" i="5"/>
  <c r="AQ57" i="5"/>
  <c r="AA57" i="5"/>
  <c r="K57" i="5"/>
  <c r="AQ56" i="5"/>
  <c r="AA56" i="5"/>
  <c r="K56" i="5"/>
  <c r="AQ55" i="5"/>
  <c r="AA55" i="5"/>
  <c r="K55" i="5"/>
  <c r="AQ54" i="5"/>
  <c r="AA54" i="5"/>
  <c r="K54" i="5"/>
  <c r="AQ53" i="5"/>
  <c r="AA53" i="5"/>
  <c r="K53" i="5"/>
  <c r="AQ52" i="5"/>
  <c r="AA52" i="5"/>
  <c r="K52" i="5"/>
  <c r="AQ51" i="5"/>
  <c r="BC80" i="5"/>
  <c r="AM80" i="5"/>
  <c r="W80" i="5"/>
  <c r="BC79" i="5"/>
  <c r="AM79" i="5"/>
  <c r="W79" i="5"/>
  <c r="BC78" i="5"/>
  <c r="AM78" i="5"/>
  <c r="W78" i="5"/>
  <c r="BC77" i="5"/>
  <c r="AM77" i="5"/>
  <c r="W77" i="5"/>
  <c r="BC76" i="5"/>
  <c r="AM76" i="5"/>
  <c r="W76" i="5"/>
  <c r="BC75" i="5"/>
  <c r="AM75" i="5"/>
  <c r="W75" i="5"/>
  <c r="BC74" i="5"/>
  <c r="AM74" i="5"/>
  <c r="W74" i="5"/>
  <c r="BC73" i="5"/>
  <c r="AM73" i="5"/>
  <c r="W73" i="5"/>
  <c r="BC72" i="5"/>
  <c r="AM72" i="5"/>
  <c r="W72" i="5"/>
  <c r="BC71" i="5"/>
  <c r="AM71" i="5"/>
  <c r="W71" i="5"/>
  <c r="BC70" i="5"/>
  <c r="AM70" i="5"/>
  <c r="W70" i="5"/>
  <c r="BC69" i="5"/>
  <c r="AM69" i="5"/>
  <c r="W69" i="5"/>
  <c r="BC68" i="5"/>
  <c r="AM68" i="5"/>
  <c r="W68" i="5"/>
  <c r="BC67" i="5"/>
  <c r="AM67" i="5"/>
  <c r="W67" i="5"/>
  <c r="BC66" i="5"/>
  <c r="AM66" i="5"/>
  <c r="W66" i="5"/>
  <c r="BC65" i="5"/>
  <c r="AM65" i="5"/>
  <c r="W65" i="5"/>
  <c r="BC64" i="5"/>
  <c r="AM64" i="5"/>
  <c r="W64" i="5"/>
  <c r="BC63" i="5"/>
  <c r="AM63" i="5"/>
  <c r="W63" i="5"/>
  <c r="BC62" i="5"/>
  <c r="AM62" i="5"/>
  <c r="W62" i="5"/>
  <c r="BC61" i="5"/>
  <c r="AM61" i="5"/>
  <c r="W61" i="5"/>
  <c r="BC60" i="5"/>
  <c r="AM60" i="5"/>
  <c r="W60" i="5"/>
  <c r="BC59" i="5"/>
  <c r="AM59" i="5"/>
  <c r="W59" i="5"/>
  <c r="BC58" i="5"/>
  <c r="AM58" i="5"/>
  <c r="W58" i="5"/>
  <c r="BC57" i="5"/>
  <c r="AM57" i="5"/>
  <c r="W57" i="5"/>
  <c r="BC56" i="5"/>
  <c r="AM56" i="5"/>
  <c r="W56" i="5"/>
  <c r="BC55" i="5"/>
  <c r="AM55" i="5"/>
  <c r="W55" i="5"/>
  <c r="BC54" i="5"/>
  <c r="AM54" i="5"/>
  <c r="W54" i="5"/>
  <c r="BC53" i="5"/>
  <c r="AM53" i="5"/>
  <c r="W53" i="5"/>
  <c r="BC52" i="5"/>
  <c r="AY80" i="5"/>
  <c r="AI80" i="5"/>
  <c r="S80" i="5"/>
  <c r="AY79" i="5"/>
  <c r="AI79" i="5"/>
  <c r="S79" i="5"/>
  <c r="AY78" i="5"/>
  <c r="AI78" i="5"/>
  <c r="S78" i="5"/>
  <c r="AY77" i="5"/>
  <c r="AI77" i="5"/>
  <c r="S77" i="5"/>
  <c r="AY76" i="5"/>
  <c r="AI76" i="5"/>
  <c r="S76" i="5"/>
  <c r="AY75" i="5"/>
  <c r="AI75" i="5"/>
  <c r="S75" i="5"/>
  <c r="AY74" i="5"/>
  <c r="AI74" i="5"/>
  <c r="S74" i="5"/>
  <c r="AY73" i="5"/>
  <c r="AI73" i="5"/>
  <c r="S73" i="5"/>
  <c r="AY72" i="5"/>
  <c r="AI72" i="5"/>
  <c r="S72" i="5"/>
  <c r="AY71" i="5"/>
  <c r="AI71" i="5"/>
  <c r="S71" i="5"/>
  <c r="AY70" i="5"/>
  <c r="AI70" i="5"/>
  <c r="S70" i="5"/>
  <c r="AY69" i="5"/>
  <c r="AI69" i="5"/>
  <c r="S69" i="5"/>
  <c r="AY68" i="5"/>
  <c r="AI68" i="5"/>
  <c r="S68" i="5"/>
  <c r="AY67" i="5"/>
  <c r="AI67" i="5"/>
  <c r="S67" i="5"/>
  <c r="AY66" i="5"/>
  <c r="AI66" i="5"/>
  <c r="S66" i="5"/>
  <c r="AY65" i="5"/>
  <c r="AI65" i="5"/>
  <c r="S65" i="5"/>
  <c r="AY64" i="5"/>
  <c r="AI64" i="5"/>
  <c r="S64" i="5"/>
  <c r="AY63" i="5"/>
  <c r="AI63" i="5"/>
  <c r="S63" i="5"/>
  <c r="AY62" i="5"/>
  <c r="AI62" i="5"/>
  <c r="S62" i="5"/>
  <c r="AY61" i="5"/>
  <c r="AI61" i="5"/>
  <c r="S61" i="5"/>
  <c r="AY60" i="5"/>
  <c r="AI60" i="5"/>
  <c r="S60" i="5"/>
  <c r="AY59" i="5"/>
  <c r="AI59" i="5"/>
  <c r="S59" i="5"/>
  <c r="AY58" i="5"/>
  <c r="AI58" i="5"/>
  <c r="S58" i="5"/>
  <c r="AY57" i="5"/>
  <c r="AI57" i="5"/>
  <c r="S57" i="5"/>
  <c r="AY56" i="5"/>
  <c r="AI56" i="5"/>
  <c r="S56" i="5"/>
  <c r="AY55" i="5"/>
  <c r="AI55" i="5"/>
  <c r="S55" i="5"/>
  <c r="AY54" i="5"/>
  <c r="AI54" i="5"/>
  <c r="S54" i="5"/>
  <c r="AY53" i="5"/>
  <c r="AI53" i="5"/>
  <c r="S53" i="5"/>
  <c r="AY52" i="5"/>
  <c r="AI52" i="5"/>
  <c r="S52" i="5"/>
  <c r="AU79" i="5"/>
  <c r="AE78" i="5"/>
  <c r="O77" i="5"/>
  <c r="AU75" i="5"/>
  <c r="AE74" i="5"/>
  <c r="O73" i="5"/>
  <c r="AU71" i="5"/>
  <c r="AE70" i="5"/>
  <c r="O69" i="5"/>
  <c r="AU67" i="5"/>
  <c r="AE66" i="5"/>
  <c r="O65" i="5"/>
  <c r="AU63" i="5"/>
  <c r="AE62" i="5"/>
  <c r="O61" i="5"/>
  <c r="AU59" i="5"/>
  <c r="AE58" i="5"/>
  <c r="O57" i="5"/>
  <c r="AU55" i="5"/>
  <c r="AE54" i="5"/>
  <c r="O53" i="5"/>
  <c r="W52" i="5"/>
  <c r="AU51" i="5"/>
  <c r="AA51" i="5"/>
  <c r="K51" i="5"/>
  <c r="AQ50" i="5"/>
  <c r="AA50" i="5"/>
  <c r="K50" i="5"/>
  <c r="AQ49" i="5"/>
  <c r="AA49" i="5"/>
  <c r="K49" i="5"/>
  <c r="AQ48" i="5"/>
  <c r="AA48" i="5"/>
  <c r="K48" i="5"/>
  <c r="AQ47" i="5"/>
  <c r="AA47" i="5"/>
  <c r="K47" i="5"/>
  <c r="AQ46" i="5"/>
  <c r="AA46" i="5"/>
  <c r="K46" i="5"/>
  <c r="AQ45" i="5"/>
  <c r="AA45" i="5"/>
  <c r="K45" i="5"/>
  <c r="AQ44" i="5"/>
  <c r="AA44" i="5"/>
  <c r="K44" i="5"/>
  <c r="AQ43" i="5"/>
  <c r="AA43" i="5"/>
  <c r="K43" i="5"/>
  <c r="AQ42" i="5"/>
  <c r="AA42" i="5"/>
  <c r="K42" i="5"/>
  <c r="AQ41" i="5"/>
  <c r="AA41" i="5"/>
  <c r="K41" i="5"/>
  <c r="AQ40" i="5"/>
  <c r="AA40" i="5"/>
  <c r="K40" i="5"/>
  <c r="AQ39" i="5"/>
  <c r="AA39" i="5"/>
  <c r="K39" i="5"/>
  <c r="AQ38" i="5"/>
  <c r="AA38" i="5"/>
  <c r="K38" i="5"/>
  <c r="AQ37" i="5"/>
  <c r="AA37" i="5"/>
  <c r="K37" i="5"/>
  <c r="AQ36" i="5"/>
  <c r="AA36" i="5"/>
  <c r="K36" i="5"/>
  <c r="AQ35" i="5"/>
  <c r="AA35" i="5"/>
  <c r="K35" i="5"/>
  <c r="AQ34" i="5"/>
  <c r="AA34" i="5"/>
  <c r="K34" i="5"/>
  <c r="AQ33" i="5"/>
  <c r="AA33" i="5"/>
  <c r="K33" i="5"/>
  <c r="AQ32" i="5"/>
  <c r="AA32" i="5"/>
  <c r="K32" i="5"/>
  <c r="AQ31" i="5"/>
  <c r="AA31" i="5"/>
  <c r="K31" i="5"/>
  <c r="AQ30" i="5"/>
  <c r="AQ10" i="5" s="1"/>
  <c r="AA30" i="5"/>
  <c r="K30" i="5"/>
  <c r="AQ29" i="5"/>
  <c r="AA29" i="5"/>
  <c r="K29" i="5"/>
  <c r="AQ28" i="5"/>
  <c r="AA28" i="5"/>
  <c r="K28" i="5"/>
  <c r="AQ27" i="5"/>
  <c r="AA27" i="5"/>
  <c r="K27" i="5"/>
  <c r="AQ26" i="5"/>
  <c r="AA26" i="5"/>
  <c r="K26" i="5"/>
  <c r="AQ25" i="5"/>
  <c r="AA25" i="5"/>
  <c r="K25" i="5"/>
  <c r="AQ24" i="5"/>
  <c r="AA24" i="5"/>
  <c r="K24" i="5"/>
  <c r="AQ23" i="5"/>
  <c r="AA23" i="5"/>
  <c r="K23" i="5"/>
  <c r="AQ22" i="5"/>
  <c r="AA22" i="5"/>
  <c r="K22" i="5"/>
  <c r="AQ21" i="5"/>
  <c r="AA21" i="5"/>
  <c r="K21" i="5"/>
  <c r="AQ20" i="5"/>
  <c r="AA20" i="5"/>
  <c r="K20" i="5"/>
  <c r="AQ19" i="5"/>
  <c r="AA19" i="5"/>
  <c r="K19" i="5"/>
  <c r="AQ18" i="5"/>
  <c r="AA18" i="5"/>
  <c r="K18" i="5"/>
  <c r="AQ17" i="5"/>
  <c r="AA17" i="5"/>
  <c r="K17" i="5"/>
  <c r="AQ16" i="5"/>
  <c r="AA16" i="5"/>
  <c r="K16" i="5"/>
  <c r="AQ15" i="5"/>
  <c r="AA15" i="5"/>
  <c r="K15" i="5"/>
  <c r="AQ14" i="5"/>
  <c r="AA14" i="5"/>
  <c r="K14" i="5"/>
  <c r="AQ13" i="5"/>
  <c r="AA13" i="5"/>
  <c r="K13" i="5"/>
  <c r="AU80" i="5"/>
  <c r="AE79" i="5"/>
  <c r="O78" i="5"/>
  <c r="AU76" i="5"/>
  <c r="AE75" i="5"/>
  <c r="O74" i="5"/>
  <c r="AU72" i="5"/>
  <c r="AE71" i="5"/>
  <c r="O70" i="5"/>
  <c r="AU68" i="5"/>
  <c r="AE67" i="5"/>
  <c r="O66" i="5"/>
  <c r="AU64" i="5"/>
  <c r="AE63" i="5"/>
  <c r="O62" i="5"/>
  <c r="AU60" i="5"/>
  <c r="AE59" i="5"/>
  <c r="O58" i="5"/>
  <c r="AU56" i="5"/>
  <c r="AE55" i="5"/>
  <c r="O54" i="5"/>
  <c r="AU52" i="5"/>
  <c r="O52" i="5"/>
  <c r="AM51" i="5"/>
  <c r="W51" i="5"/>
  <c r="BC50" i="5"/>
  <c r="AM50" i="5"/>
  <c r="W50" i="5"/>
  <c r="BC49" i="5"/>
  <c r="AM49" i="5"/>
  <c r="W49" i="5"/>
  <c r="BC48" i="5"/>
  <c r="AM48" i="5"/>
  <c r="W48" i="5"/>
  <c r="BC47" i="5"/>
  <c r="AM47" i="5"/>
  <c r="W47" i="5"/>
  <c r="BC46" i="5"/>
  <c r="AM46" i="5"/>
  <c r="W46" i="5"/>
  <c r="BC45" i="5"/>
  <c r="AM45" i="5"/>
  <c r="W45" i="5"/>
  <c r="BC44" i="5"/>
  <c r="AM44" i="5"/>
  <c r="W44" i="5"/>
  <c r="BC43" i="5"/>
  <c r="AM43" i="5"/>
  <c r="W43" i="5"/>
  <c r="BC42" i="5"/>
  <c r="AM42" i="5"/>
  <c r="W42" i="5"/>
  <c r="BC41" i="5"/>
  <c r="W41" i="5"/>
  <c r="BC40" i="5"/>
  <c r="AM40" i="5"/>
  <c r="W40" i="5"/>
  <c r="BC39" i="5"/>
  <c r="AM39" i="5"/>
  <c r="W39" i="5"/>
  <c r="BC38" i="5"/>
  <c r="AM38" i="5"/>
  <c r="W38" i="5"/>
  <c r="AM37" i="5"/>
  <c r="BC36" i="5"/>
  <c r="W36" i="5"/>
  <c r="AM35" i="5"/>
  <c r="BC34" i="5"/>
  <c r="W34" i="5"/>
  <c r="AM33" i="5"/>
  <c r="BC32" i="5"/>
  <c r="W32" i="5"/>
  <c r="AM31" i="5"/>
  <c r="BC30" i="5"/>
  <c r="W30" i="5"/>
  <c r="AM29" i="5"/>
  <c r="BC28" i="5"/>
  <c r="W28" i="5"/>
  <c r="AM27" i="5"/>
  <c r="BC26" i="5"/>
  <c r="W26" i="5"/>
  <c r="AM25" i="5"/>
  <c r="BC24" i="5"/>
  <c r="W24" i="5"/>
  <c r="AM23" i="5"/>
  <c r="BC22" i="5"/>
  <c r="W22" i="5"/>
  <c r="AM21" i="5"/>
  <c r="BC20" i="5"/>
  <c r="W20" i="5"/>
  <c r="AM19" i="5"/>
  <c r="BC18" i="5"/>
  <c r="W18" i="5"/>
  <c r="AM17" i="5"/>
  <c r="BC16" i="5"/>
  <c r="W16" i="5"/>
  <c r="AM15" i="5"/>
  <c r="BC14" i="5"/>
  <c r="W14" i="5"/>
  <c r="AM13" i="5"/>
  <c r="BC12" i="5"/>
  <c r="BC10" i="5"/>
  <c r="BC8" i="5"/>
  <c r="AE80" i="5"/>
  <c r="O79" i="5"/>
  <c r="AU77" i="5"/>
  <c r="AE76" i="5"/>
  <c r="O75" i="5"/>
  <c r="AU73" i="5"/>
  <c r="AE72" i="5"/>
  <c r="O71" i="5"/>
  <c r="AU69" i="5"/>
  <c r="AE68" i="5"/>
  <c r="O67" i="5"/>
  <c r="AU65" i="5"/>
  <c r="AE64" i="5"/>
  <c r="O63" i="5"/>
  <c r="AU61" i="5"/>
  <c r="AE60" i="5"/>
  <c r="O59" i="5"/>
  <c r="AU57" i="5"/>
  <c r="AE56" i="5"/>
  <c r="O55" i="5"/>
  <c r="AU53" i="5"/>
  <c r="AM52" i="5"/>
  <c r="BC51" i="5"/>
  <c r="AI51" i="5"/>
  <c r="S51" i="5"/>
  <c r="AY50" i="5"/>
  <c r="AI50" i="5"/>
  <c r="S50" i="5"/>
  <c r="AY49" i="5"/>
  <c r="AI49" i="5"/>
  <c r="S49" i="5"/>
  <c r="AY48" i="5"/>
  <c r="AI48" i="5"/>
  <c r="S48" i="5"/>
  <c r="AY47" i="5"/>
  <c r="AI47" i="5"/>
  <c r="S47" i="5"/>
  <c r="AY46" i="5"/>
  <c r="AI46" i="5"/>
  <c r="S46" i="5"/>
  <c r="AY45" i="5"/>
  <c r="AI45" i="5"/>
  <c r="S45" i="5"/>
  <c r="AY44" i="5"/>
  <c r="AI44" i="5"/>
  <c r="S44" i="5"/>
  <c r="AY43" i="5"/>
  <c r="AI43" i="5"/>
  <c r="S43" i="5"/>
  <c r="AY42" i="5"/>
  <c r="AI42" i="5"/>
  <c r="S42" i="5"/>
  <c r="AY41" i="5"/>
  <c r="AI41" i="5"/>
  <c r="S41" i="5"/>
  <c r="AY40" i="5"/>
  <c r="AI40" i="5"/>
  <c r="S40" i="5"/>
  <c r="AY39" i="5"/>
  <c r="AI39" i="5"/>
  <c r="S39" i="5"/>
  <c r="AY38" i="5"/>
  <c r="AI38" i="5"/>
  <c r="S38" i="5"/>
  <c r="AY37" i="5"/>
  <c r="AI37" i="5"/>
  <c r="S37" i="5"/>
  <c r="AY36" i="5"/>
  <c r="AI36" i="5"/>
  <c r="S36" i="5"/>
  <c r="AY35" i="5"/>
  <c r="AI35" i="5"/>
  <c r="S35" i="5"/>
  <c r="AY34" i="5"/>
  <c r="AI34" i="5"/>
  <c r="S34" i="5"/>
  <c r="AY33" i="5"/>
  <c r="AI33" i="5"/>
  <c r="S33" i="5"/>
  <c r="AY32" i="5"/>
  <c r="AI32" i="5"/>
  <c r="S32" i="5"/>
  <c r="AY31" i="5"/>
  <c r="AI31" i="5"/>
  <c r="S31" i="5"/>
  <c r="AY30" i="5"/>
  <c r="AI30" i="5"/>
  <c r="S30" i="5"/>
  <c r="S10" i="5" s="1"/>
  <c r="AY29" i="5"/>
  <c r="AI29" i="5"/>
  <c r="S29" i="5"/>
  <c r="AY28" i="5"/>
  <c r="AI28" i="5"/>
  <c r="S28" i="5"/>
  <c r="AY27" i="5"/>
  <c r="AI27" i="5"/>
  <c r="S27" i="5"/>
  <c r="AY26" i="5"/>
  <c r="AI26" i="5"/>
  <c r="S26" i="5"/>
  <c r="AY25" i="5"/>
  <c r="AI25" i="5"/>
  <c r="S25" i="5"/>
  <c r="AY24" i="5"/>
  <c r="AI24" i="5"/>
  <c r="S24" i="5"/>
  <c r="AY23" i="5"/>
  <c r="AI23" i="5"/>
  <c r="S23" i="5"/>
  <c r="AY22" i="5"/>
  <c r="AI22" i="5"/>
  <c r="S22" i="5"/>
  <c r="AY21" i="5"/>
  <c r="AI21" i="5"/>
  <c r="S21" i="5"/>
  <c r="AY20" i="5"/>
  <c r="AI20" i="5"/>
  <c r="S20" i="5"/>
  <c r="AY19" i="5"/>
  <c r="AI19" i="5"/>
  <c r="S19" i="5"/>
  <c r="AY18" i="5"/>
  <c r="AI18" i="5"/>
  <c r="S18" i="5"/>
  <c r="AY17" i="5"/>
  <c r="AI17" i="5"/>
  <c r="S17" i="5"/>
  <c r="AY16" i="5"/>
  <c r="AI16" i="5"/>
  <c r="S16" i="5"/>
  <c r="AY15" i="5"/>
  <c r="AI15" i="5"/>
  <c r="S15" i="5"/>
  <c r="AY14" i="5"/>
  <c r="AI14" i="5"/>
  <c r="S14" i="5"/>
  <c r="AY13" i="5"/>
  <c r="AI13" i="5"/>
  <c r="S13" i="5"/>
  <c r="O80" i="5"/>
  <c r="AU78" i="5"/>
  <c r="AE77" i="5"/>
  <c r="O76" i="5"/>
  <c r="AU74" i="5"/>
  <c r="AE73" i="5"/>
  <c r="O72" i="5"/>
  <c r="AU70" i="5"/>
  <c r="AE69" i="5"/>
  <c r="O68" i="5"/>
  <c r="AU66" i="5"/>
  <c r="AE65" i="5"/>
  <c r="O64" i="5"/>
  <c r="AU62" i="5"/>
  <c r="AE61" i="5"/>
  <c r="O60" i="5"/>
  <c r="AU58" i="5"/>
  <c r="AE57" i="5"/>
  <c r="O56" i="5"/>
  <c r="AU54" i="5"/>
  <c r="AE53" i="5"/>
  <c r="AE52" i="5"/>
  <c r="AY51" i="5"/>
  <c r="AE51" i="5"/>
  <c r="O51" i="5"/>
  <c r="AU50" i="5"/>
  <c r="AE50" i="5"/>
  <c r="O50" i="5"/>
  <c r="AU49" i="5"/>
  <c r="AE49" i="5"/>
  <c r="O49" i="5"/>
  <c r="AU48" i="5"/>
  <c r="AE48" i="5"/>
  <c r="O48" i="5"/>
  <c r="AU47" i="5"/>
  <c r="AE47" i="5"/>
  <c r="O47" i="5"/>
  <c r="AU46" i="5"/>
  <c r="AE46" i="5"/>
  <c r="O46" i="5"/>
  <c r="AU45" i="5"/>
  <c r="AE45" i="5"/>
  <c r="O45" i="5"/>
  <c r="AU44" i="5"/>
  <c r="AE44" i="5"/>
  <c r="O44" i="5"/>
  <c r="AU43" i="5"/>
  <c r="AE43" i="5"/>
  <c r="O43" i="5"/>
  <c r="AU42" i="5"/>
  <c r="AE42" i="5"/>
  <c r="O42" i="5"/>
  <c r="AU41" i="5"/>
  <c r="AE41" i="5"/>
  <c r="O41" i="5"/>
  <c r="AU40" i="5"/>
  <c r="AE40" i="5"/>
  <c r="O40" i="5"/>
  <c r="AU39" i="5"/>
  <c r="AE39" i="5"/>
  <c r="O39" i="5"/>
  <c r="AU38" i="5"/>
  <c r="AE38" i="5"/>
  <c r="O38" i="5"/>
  <c r="AU37" i="5"/>
  <c r="AE37" i="5"/>
  <c r="O37" i="5"/>
  <c r="AU36" i="5"/>
  <c r="AE36" i="5"/>
  <c r="O36" i="5"/>
  <c r="AU35" i="5"/>
  <c r="AE35" i="5"/>
  <c r="O35" i="5"/>
  <c r="AU34" i="5"/>
  <c r="AE34" i="5"/>
  <c r="O34" i="5"/>
  <c r="AU33" i="5"/>
  <c r="AE33" i="5"/>
  <c r="O33" i="5"/>
  <c r="AU32" i="5"/>
  <c r="AE32" i="5"/>
  <c r="O32" i="5"/>
  <c r="AU31" i="5"/>
  <c r="AE31" i="5"/>
  <c r="O31" i="5"/>
  <c r="AU30" i="5"/>
  <c r="AE30" i="5"/>
  <c r="O30" i="5"/>
  <c r="AU29" i="5"/>
  <c r="AE29" i="5"/>
  <c r="O29" i="5"/>
  <c r="AU28" i="5"/>
  <c r="AE28" i="5"/>
  <c r="O28" i="5"/>
  <c r="AU27" i="5"/>
  <c r="AE27" i="5"/>
  <c r="O27" i="5"/>
  <c r="AU26" i="5"/>
  <c r="AE26" i="5"/>
  <c r="O26" i="5"/>
  <c r="AU25" i="5"/>
  <c r="AE25" i="5"/>
  <c r="O25" i="5"/>
  <c r="AU24" i="5"/>
  <c r="AE24" i="5"/>
  <c r="O24" i="5"/>
  <c r="AU23" i="5"/>
  <c r="AE23" i="5"/>
  <c r="O23" i="5"/>
  <c r="AU22" i="5"/>
  <c r="AE22" i="5"/>
  <c r="O22" i="5"/>
  <c r="AU21" i="5"/>
  <c r="AE21" i="5"/>
  <c r="O21" i="5"/>
  <c r="AU20" i="5"/>
  <c r="AE20" i="5"/>
  <c r="O20" i="5"/>
  <c r="AU19" i="5"/>
  <c r="AE19" i="5"/>
  <c r="O19" i="5"/>
  <c r="AU18" i="5"/>
  <c r="AE18" i="5"/>
  <c r="O18" i="5"/>
  <c r="AU17" i="5"/>
  <c r="AE17" i="5"/>
  <c r="O17" i="5"/>
  <c r="AU16" i="5"/>
  <c r="AE16" i="5"/>
  <c r="O16" i="5"/>
  <c r="AU15" i="5"/>
  <c r="AE15" i="5"/>
  <c r="O15" i="5"/>
  <c r="AU14" i="5"/>
  <c r="AE14" i="5"/>
  <c r="O14" i="5"/>
  <c r="AU13" i="5"/>
  <c r="AE13" i="5"/>
  <c r="O13" i="5"/>
  <c r="AM41" i="5"/>
  <c r="BC37" i="5"/>
  <c r="W37" i="5"/>
  <c r="AM36" i="5"/>
  <c r="BC35" i="5"/>
  <c r="W35" i="5"/>
  <c r="AM34" i="5"/>
  <c r="BC33" i="5"/>
  <c r="W33" i="5"/>
  <c r="AM32" i="5"/>
  <c r="BC31" i="5"/>
  <c r="W31" i="5"/>
  <c r="AM30" i="5"/>
  <c r="AM7" i="5" s="1"/>
  <c r="BC29" i="5"/>
  <c r="W29" i="5"/>
  <c r="W12" i="5" s="1"/>
  <c r="AM28" i="5"/>
  <c r="BC27" i="5"/>
  <c r="W27" i="5"/>
  <c r="AM26" i="5"/>
  <c r="BC25" i="5"/>
  <c r="W25" i="5"/>
  <c r="AM24" i="5"/>
  <c r="BC23" i="5"/>
  <c r="W23" i="5"/>
  <c r="AM22" i="5"/>
  <c r="BC21" i="5"/>
  <c r="W21" i="5"/>
  <c r="AM20" i="5"/>
  <c r="AM8" i="5" s="1"/>
  <c r="BC19" i="5"/>
  <c r="W19" i="5"/>
  <c r="AM18" i="5"/>
  <c r="BC17" i="5"/>
  <c r="W17" i="5"/>
  <c r="AM16" i="5"/>
  <c r="BC15" i="5"/>
  <c r="W15" i="5"/>
  <c r="AM14" i="5"/>
  <c r="BC13" i="5"/>
  <c r="W13" i="5"/>
  <c r="BC11" i="5"/>
  <c r="BC9" i="5"/>
  <c r="BC7" i="5"/>
  <c r="O133" i="6" l="1"/>
  <c r="AU173" i="6"/>
  <c r="K93" i="6"/>
  <c r="AI10" i="5"/>
  <c r="AY11" i="5"/>
  <c r="AE7" i="5"/>
  <c r="O10" i="5"/>
  <c r="AE11" i="5"/>
  <c r="AU10" i="5"/>
  <c r="AE10" i="5"/>
  <c r="S9" i="5"/>
  <c r="AM11" i="5"/>
  <c r="AA10" i="5"/>
  <c r="AU11" i="5"/>
  <c r="S11" i="5"/>
  <c r="AM10" i="5"/>
  <c r="W11" i="5"/>
  <c r="AE9" i="5"/>
  <c r="AU8" i="5"/>
  <c r="AU12" i="5"/>
  <c r="K9" i="5"/>
  <c r="K12" i="5"/>
  <c r="AI7" i="5"/>
  <c r="AI11" i="5"/>
  <c r="K7" i="5"/>
  <c r="W7" i="5"/>
  <c r="O9" i="5"/>
  <c r="AE8" i="5"/>
  <c r="AE12" i="5"/>
  <c r="S7" i="5"/>
  <c r="AY8" i="5"/>
  <c r="AY12" i="5"/>
  <c r="K8" i="5"/>
  <c r="AY7" i="5"/>
  <c r="W10" i="5"/>
  <c r="AA9" i="5"/>
  <c r="AQ8" i="5"/>
  <c r="AA12" i="5"/>
  <c r="AQ12" i="5"/>
  <c r="K11" i="5"/>
  <c r="AU7" i="5"/>
  <c r="AI8" i="5"/>
  <c r="AI12" i="5"/>
  <c r="AI9" i="5"/>
  <c r="AA8" i="5"/>
  <c r="AM12" i="5"/>
  <c r="AU9" i="5"/>
  <c r="AY9" i="5"/>
  <c r="AY10" i="5"/>
  <c r="AM9" i="5"/>
  <c r="AE93" i="6"/>
  <c r="O7" i="5"/>
  <c r="O11" i="5"/>
  <c r="S8" i="5"/>
  <c r="S12" i="5"/>
  <c r="AQ7" i="5"/>
  <c r="AQ9" i="5"/>
  <c r="AQ11" i="5"/>
  <c r="AA7" i="5"/>
  <c r="K10" i="5"/>
  <c r="AA11" i="5"/>
  <c r="AU133" i="6"/>
  <c r="O8" i="5"/>
  <c r="O12" i="5"/>
  <c r="W8" i="5"/>
  <c r="AA79" i="5"/>
  <c r="AA205" i="6"/>
  <c r="AA197" i="6"/>
  <c r="AA192" i="6"/>
  <c r="AA180" i="6"/>
  <c r="AA171" i="6"/>
  <c r="AA208" i="6"/>
  <c r="AA174" i="6"/>
  <c r="AA182" i="6"/>
  <c r="AA196" i="6"/>
  <c r="AA169" i="6"/>
  <c r="AA165" i="6"/>
  <c r="AA163" i="6"/>
  <c r="AA159" i="6"/>
  <c r="AA154" i="6"/>
  <c r="AA149" i="6"/>
  <c r="AA145" i="6"/>
  <c r="AA141" i="6"/>
  <c r="AA170" i="6"/>
  <c r="AA177" i="6"/>
  <c r="AA138" i="6"/>
  <c r="AA129" i="6"/>
  <c r="AA132" i="6"/>
  <c r="AA116" i="6"/>
  <c r="AA131" i="6"/>
  <c r="AA114" i="6"/>
  <c r="AA103" i="6"/>
  <c r="AA90" i="6"/>
  <c r="AA104" i="6"/>
  <c r="AA87" i="6"/>
  <c r="AA79" i="6"/>
  <c r="AA74" i="6"/>
  <c r="AA69" i="6"/>
  <c r="AA65" i="6"/>
  <c r="AA61" i="6"/>
  <c r="AA57" i="6"/>
  <c r="AA101" i="6"/>
  <c r="AA88" i="6"/>
  <c r="AA82" i="6"/>
  <c r="AA130" i="6"/>
  <c r="AA85" i="6"/>
  <c r="AA207" i="6"/>
  <c r="AA199" i="6"/>
  <c r="AA210" i="6"/>
  <c r="AA187" i="6"/>
  <c r="AA176" i="6"/>
  <c r="AA200" i="6"/>
  <c r="AA191" i="6"/>
  <c r="AA178" i="6"/>
  <c r="AA160" i="6"/>
  <c r="AA156" i="6"/>
  <c r="AA150" i="6"/>
  <c r="AA146" i="6"/>
  <c r="AA142" i="6"/>
  <c r="AA185" i="6"/>
  <c r="AA212" i="6"/>
  <c r="AA167" i="6"/>
  <c r="AA164" i="6"/>
  <c r="AA125" i="6"/>
  <c r="AA137" i="6"/>
  <c r="AA128" i="6"/>
  <c r="AA136" i="6"/>
  <c r="AA127" i="6"/>
  <c r="AA107" i="6"/>
  <c r="AA84" i="6"/>
  <c r="AA139" i="6"/>
  <c r="AA122" i="6"/>
  <c r="AA108" i="6"/>
  <c r="AA91" i="6"/>
  <c r="AA83" i="6"/>
  <c r="AA80" i="6"/>
  <c r="AA76" i="6"/>
  <c r="AA70" i="6"/>
  <c r="AA66" i="6"/>
  <c r="AA62" i="6"/>
  <c r="AA58" i="6"/>
  <c r="AA134" i="6"/>
  <c r="AA105" i="6"/>
  <c r="AA92" i="6"/>
  <c r="AA209" i="6"/>
  <c r="AA201" i="6"/>
  <c r="AA188" i="6"/>
  <c r="AA186" i="6"/>
  <c r="AA202" i="6"/>
  <c r="AA183" i="6"/>
  <c r="AA214" i="6"/>
  <c r="AA206" i="6"/>
  <c r="AA172" i="6"/>
  <c r="AA161" i="6"/>
  <c r="AA157" i="6"/>
  <c r="AA151" i="6"/>
  <c r="AA147" i="6"/>
  <c r="AA143" i="6"/>
  <c r="AA181" i="6"/>
  <c r="AA166" i="6"/>
  <c r="AA121" i="6"/>
  <c r="AA112" i="6"/>
  <c r="AA124" i="6"/>
  <c r="AA204" i="6"/>
  <c r="AA123" i="6"/>
  <c r="AA126" i="6"/>
  <c r="AA111" i="6"/>
  <c r="AA94" i="6"/>
  <c r="AA96" i="6"/>
  <c r="AA81" i="6"/>
  <c r="AA77" i="6"/>
  <c r="AA71" i="6"/>
  <c r="AA67" i="6"/>
  <c r="AA63" i="6"/>
  <c r="AA59" i="6"/>
  <c r="AA211" i="6"/>
  <c r="AA203" i="6"/>
  <c r="AA194" i="6"/>
  <c r="AA190" i="6"/>
  <c r="AA184" i="6"/>
  <c r="AA179" i="6"/>
  <c r="AA198" i="6"/>
  <c r="AA189" i="6"/>
  <c r="AA162" i="6"/>
  <c r="AA158" i="6"/>
  <c r="AA152" i="6"/>
  <c r="AA153" i="6" s="1"/>
  <c r="AA148" i="6"/>
  <c r="AA144" i="6"/>
  <c r="AA140" i="6"/>
  <c r="AA117" i="6"/>
  <c r="AA168" i="6"/>
  <c r="AA120" i="6"/>
  <c r="AA119" i="6"/>
  <c r="AA99" i="6"/>
  <c r="AA100" i="6"/>
  <c r="AA78" i="6"/>
  <c r="AA72" i="6"/>
  <c r="AA73" i="6" s="1"/>
  <c r="S210" i="6"/>
  <c r="S206" i="6"/>
  <c r="S202" i="6"/>
  <c r="S198" i="6"/>
  <c r="S192" i="6"/>
  <c r="S188" i="6"/>
  <c r="S184" i="6"/>
  <c r="S171" i="6"/>
  <c r="S167" i="6"/>
  <c r="S174" i="6"/>
  <c r="S163" i="6"/>
  <c r="S159" i="6"/>
  <c r="S154" i="6"/>
  <c r="S149" i="6"/>
  <c r="S145" i="6"/>
  <c r="S122" i="6"/>
  <c r="S142" i="6"/>
  <c r="S125" i="6"/>
  <c r="S111" i="6"/>
  <c r="S107" i="6"/>
  <c r="S103" i="6"/>
  <c r="S99" i="6"/>
  <c r="S94" i="6"/>
  <c r="S89" i="6"/>
  <c r="S124" i="6"/>
  <c r="S131" i="6"/>
  <c r="S78" i="6"/>
  <c r="S65" i="6"/>
  <c r="S79" i="6"/>
  <c r="S62" i="6"/>
  <c r="S76" i="6"/>
  <c r="S63" i="6"/>
  <c r="S81" i="6"/>
  <c r="S211" i="6"/>
  <c r="S207" i="6"/>
  <c r="S203" i="6"/>
  <c r="S199" i="6"/>
  <c r="S194" i="6"/>
  <c r="S189" i="6"/>
  <c r="S185" i="6"/>
  <c r="S180" i="6"/>
  <c r="S168" i="6"/>
  <c r="S164" i="6"/>
  <c r="S182" i="6"/>
  <c r="S178" i="6"/>
  <c r="S160" i="6"/>
  <c r="S156" i="6"/>
  <c r="S150" i="6"/>
  <c r="S146" i="6"/>
  <c r="S118" i="6"/>
  <c r="S121" i="6"/>
  <c r="S112" i="6"/>
  <c r="S108" i="6"/>
  <c r="S104" i="6"/>
  <c r="S100" i="6"/>
  <c r="S96" i="6"/>
  <c r="S90" i="6"/>
  <c r="S120" i="6"/>
  <c r="S114" i="6"/>
  <c r="S127" i="6"/>
  <c r="S87" i="6"/>
  <c r="S212" i="6"/>
  <c r="S208" i="6"/>
  <c r="S204" i="6"/>
  <c r="S200" i="6"/>
  <c r="S196" i="6"/>
  <c r="S190" i="6"/>
  <c r="S186" i="6"/>
  <c r="S181" i="6"/>
  <c r="S172" i="6"/>
  <c r="S176" i="6"/>
  <c r="S169" i="6"/>
  <c r="S165" i="6"/>
  <c r="S183" i="6"/>
  <c r="S161" i="6"/>
  <c r="S157" i="6"/>
  <c r="S151" i="6"/>
  <c r="S147" i="6"/>
  <c r="S143" i="6"/>
  <c r="S139" i="6"/>
  <c r="S130" i="6"/>
  <c r="S117" i="6"/>
  <c r="S109" i="6"/>
  <c r="S105" i="6"/>
  <c r="S101" i="6"/>
  <c r="S97" i="6"/>
  <c r="S91" i="6"/>
  <c r="S132" i="6"/>
  <c r="S116" i="6"/>
  <c r="S136" i="6"/>
  <c r="S119" i="6"/>
  <c r="S214" i="6"/>
  <c r="S209" i="6"/>
  <c r="S205" i="6"/>
  <c r="S201" i="6"/>
  <c r="S197" i="6"/>
  <c r="S191" i="6"/>
  <c r="S187" i="6"/>
  <c r="S177" i="6"/>
  <c r="S170" i="6"/>
  <c r="S166" i="6"/>
  <c r="S179" i="6"/>
  <c r="S162" i="6"/>
  <c r="S158" i="6"/>
  <c r="S152" i="6"/>
  <c r="S153" i="6" s="1"/>
  <c r="S148" i="6"/>
  <c r="S144" i="6"/>
  <c r="S134" i="6"/>
  <c r="S126" i="6"/>
  <c r="S140" i="6"/>
  <c r="S138" i="6"/>
  <c r="S129" i="6"/>
  <c r="S110" i="6"/>
  <c r="S106" i="6"/>
  <c r="S102" i="6"/>
  <c r="S98" i="6"/>
  <c r="S92" i="6"/>
  <c r="S88" i="6"/>
  <c r="S137" i="6"/>
  <c r="S128" i="6"/>
  <c r="S85" i="6"/>
  <c r="S84" i="6"/>
  <c r="AI211" i="6"/>
  <c r="AI207" i="6"/>
  <c r="AI203" i="6"/>
  <c r="AI199" i="6"/>
  <c r="AI194" i="6"/>
  <c r="AI189" i="6"/>
  <c r="AI178" i="6"/>
  <c r="AI168" i="6"/>
  <c r="AI164" i="6"/>
  <c r="AI180" i="6"/>
  <c r="AI171" i="6"/>
  <c r="AI160" i="6"/>
  <c r="AI156" i="6"/>
  <c r="AI150" i="6"/>
  <c r="AI146" i="6"/>
  <c r="AI142" i="6"/>
  <c r="AI136" i="6"/>
  <c r="AI127" i="6"/>
  <c r="AI139" i="6"/>
  <c r="AI130" i="6"/>
  <c r="AI108" i="6"/>
  <c r="AI104" i="6"/>
  <c r="AI100" i="6"/>
  <c r="AI96" i="6"/>
  <c r="AI90" i="6"/>
  <c r="AI138" i="6"/>
  <c r="AI129" i="6"/>
  <c r="AI86" i="6"/>
  <c r="AI85" i="6"/>
  <c r="AI70" i="6"/>
  <c r="AI67" i="6"/>
  <c r="AI81" i="6"/>
  <c r="AI68" i="6"/>
  <c r="AI212" i="6"/>
  <c r="AI208" i="6"/>
  <c r="AI204" i="6"/>
  <c r="AI200" i="6"/>
  <c r="AI196" i="6"/>
  <c r="AI190" i="6"/>
  <c r="AI186" i="6"/>
  <c r="AI185" i="6"/>
  <c r="AI172" i="6"/>
  <c r="AI169" i="6"/>
  <c r="AI165" i="6"/>
  <c r="AI176" i="6"/>
  <c r="AI161" i="6"/>
  <c r="AI157" i="6"/>
  <c r="AI151" i="6"/>
  <c r="AI147" i="6"/>
  <c r="AI143" i="6"/>
  <c r="AI123" i="6"/>
  <c r="AI141" i="6"/>
  <c r="AI134" i="6"/>
  <c r="AI126" i="6"/>
  <c r="AI109" i="6"/>
  <c r="AI105" i="6"/>
  <c r="AI101" i="6"/>
  <c r="AI97" i="6"/>
  <c r="AI91" i="6"/>
  <c r="AI87" i="6"/>
  <c r="AI125" i="6"/>
  <c r="AI112" i="6"/>
  <c r="AI82" i="6"/>
  <c r="AI214" i="6"/>
  <c r="AI209" i="6"/>
  <c r="AI205" i="6"/>
  <c r="AI201" i="6"/>
  <c r="AI197" i="6"/>
  <c r="AI191" i="6"/>
  <c r="AI187" i="6"/>
  <c r="AI181" i="6"/>
  <c r="AI170" i="6"/>
  <c r="AI166" i="6"/>
  <c r="AI183" i="6"/>
  <c r="AI162" i="6"/>
  <c r="AI158" i="6"/>
  <c r="AI152" i="6"/>
  <c r="AI148" i="6"/>
  <c r="AI144" i="6"/>
  <c r="AI119" i="6"/>
  <c r="AI174" i="6"/>
  <c r="AI122" i="6"/>
  <c r="AI110" i="6"/>
  <c r="AI106" i="6"/>
  <c r="AI102" i="6"/>
  <c r="AI98" i="6"/>
  <c r="AI92" i="6"/>
  <c r="AI93" i="6" s="1"/>
  <c r="AI88" i="6"/>
  <c r="AI121" i="6"/>
  <c r="AI137" i="6"/>
  <c r="AI120" i="6"/>
  <c r="AI210" i="6"/>
  <c r="AI206" i="6"/>
  <c r="AI202" i="6"/>
  <c r="AI198" i="6"/>
  <c r="AI192" i="6"/>
  <c r="AI188" i="6"/>
  <c r="AI182" i="6"/>
  <c r="AI177" i="6"/>
  <c r="AI167" i="6"/>
  <c r="AI184" i="6"/>
  <c r="AI179" i="6"/>
  <c r="AI163" i="6"/>
  <c r="AI159" i="6"/>
  <c r="AI154" i="6"/>
  <c r="AI149" i="6"/>
  <c r="AI145" i="6"/>
  <c r="AI131" i="6"/>
  <c r="AI114" i="6"/>
  <c r="AI118" i="6"/>
  <c r="AI111" i="6"/>
  <c r="AI107" i="6"/>
  <c r="AI103" i="6"/>
  <c r="AI99" i="6"/>
  <c r="AI94" i="6"/>
  <c r="AI89" i="6"/>
  <c r="AI117" i="6"/>
  <c r="AI124" i="6"/>
  <c r="AM212" i="6"/>
  <c r="AM208" i="6"/>
  <c r="AM204" i="6"/>
  <c r="AM200" i="6"/>
  <c r="AM196" i="6"/>
  <c r="AM190" i="6"/>
  <c r="AM185" i="6"/>
  <c r="AM181" i="6"/>
  <c r="AM177" i="6"/>
  <c r="AM171" i="6"/>
  <c r="AM168" i="6"/>
  <c r="AM164" i="6"/>
  <c r="AM163" i="6"/>
  <c r="AM159" i="6"/>
  <c r="AM154" i="6"/>
  <c r="AM149" i="6"/>
  <c r="AM145" i="6"/>
  <c r="AM141" i="6"/>
  <c r="AM137" i="6"/>
  <c r="AM131" i="6"/>
  <c r="AM127" i="6"/>
  <c r="AM123" i="6"/>
  <c r="AM119" i="6"/>
  <c r="AM114" i="6"/>
  <c r="AM111" i="6"/>
  <c r="AM107" i="6"/>
  <c r="AM103" i="6"/>
  <c r="AM99" i="6"/>
  <c r="AM94" i="6"/>
  <c r="AM89" i="6"/>
  <c r="AM85" i="6"/>
  <c r="AM79" i="6"/>
  <c r="AM74" i="6"/>
  <c r="AM69" i="6"/>
  <c r="AM65" i="6"/>
  <c r="AM61" i="6"/>
  <c r="AM57" i="6"/>
  <c r="AM214" i="6"/>
  <c r="AM209" i="6"/>
  <c r="AM205" i="6"/>
  <c r="AM201" i="6"/>
  <c r="AM197" i="6"/>
  <c r="AM191" i="6"/>
  <c r="AM182" i="6"/>
  <c r="AM178" i="6"/>
  <c r="AM172" i="6"/>
  <c r="AM169" i="6"/>
  <c r="AM165" i="6"/>
  <c r="AM187" i="6"/>
  <c r="AM160" i="6"/>
  <c r="AM156" i="6"/>
  <c r="AM150" i="6"/>
  <c r="AM146" i="6"/>
  <c r="AM142" i="6"/>
  <c r="AM138" i="6"/>
  <c r="AM132" i="6"/>
  <c r="AM128" i="6"/>
  <c r="AM124" i="6"/>
  <c r="AM120" i="6"/>
  <c r="AM116" i="6"/>
  <c r="AM108" i="6"/>
  <c r="AM104" i="6"/>
  <c r="AM100" i="6"/>
  <c r="AM96" i="6"/>
  <c r="AM90" i="6"/>
  <c r="AM86" i="6"/>
  <c r="AM82" i="6"/>
  <c r="AM80" i="6"/>
  <c r="AM76" i="6"/>
  <c r="AM70" i="6"/>
  <c r="AM66" i="6"/>
  <c r="AM62" i="6"/>
  <c r="AM58" i="6"/>
  <c r="AM210" i="6"/>
  <c r="AM206" i="6"/>
  <c r="AM202" i="6"/>
  <c r="AM198" i="6"/>
  <c r="AM192" i="6"/>
  <c r="AM188" i="6"/>
  <c r="AM183" i="6"/>
  <c r="AM179" i="6"/>
  <c r="AM174" i="6"/>
  <c r="AM170" i="6"/>
  <c r="AM166" i="6"/>
  <c r="AM161" i="6"/>
  <c r="AM157" i="6"/>
  <c r="AM151" i="6"/>
  <c r="AM147" i="6"/>
  <c r="AM143" i="6"/>
  <c r="AM139" i="6"/>
  <c r="AM134" i="6"/>
  <c r="AM129" i="6"/>
  <c r="AM125" i="6"/>
  <c r="AM121" i="6"/>
  <c r="AM117" i="6"/>
  <c r="AM109" i="6"/>
  <c r="AM105" i="6"/>
  <c r="AM101" i="6"/>
  <c r="AM97" i="6"/>
  <c r="AM91" i="6"/>
  <c r="AM87" i="6"/>
  <c r="AM83" i="6"/>
  <c r="AM211" i="6"/>
  <c r="AM207" i="6"/>
  <c r="AM203" i="6"/>
  <c r="AM199" i="6"/>
  <c r="AM194" i="6"/>
  <c r="AM189" i="6"/>
  <c r="AM184" i="6"/>
  <c r="AM180" i="6"/>
  <c r="AM176" i="6"/>
  <c r="AM167" i="6"/>
  <c r="AM186" i="6"/>
  <c r="AM162" i="6"/>
  <c r="AM158" i="6"/>
  <c r="AM152" i="6"/>
  <c r="AM153" i="6" s="1"/>
  <c r="AM148" i="6"/>
  <c r="AM144" i="6"/>
  <c r="AM140" i="6"/>
  <c r="AM136" i="6"/>
  <c r="AM130" i="6"/>
  <c r="AM126" i="6"/>
  <c r="AM122" i="6"/>
  <c r="AM118" i="6"/>
  <c r="AM112" i="6"/>
  <c r="AM110" i="6"/>
  <c r="AM106" i="6"/>
  <c r="AM102" i="6"/>
  <c r="AM98" i="6"/>
  <c r="AM92" i="6"/>
  <c r="AM93" i="6" s="1"/>
  <c r="AM88" i="6"/>
  <c r="AM84" i="6"/>
  <c r="S72" i="6"/>
  <c r="AI57" i="6"/>
  <c r="S86" i="6"/>
  <c r="AY8" i="6"/>
  <c r="AY12" i="6"/>
  <c r="AY16" i="6"/>
  <c r="AY20" i="6"/>
  <c r="AY23" i="6"/>
  <c r="AA89" i="6"/>
  <c r="K31" i="6"/>
  <c r="AI60" i="6"/>
  <c r="S67" i="6"/>
  <c r="AI77" i="6"/>
  <c r="AY84" i="6"/>
  <c r="AQ107" i="6"/>
  <c r="S58" i="6"/>
  <c r="AY64" i="6"/>
  <c r="AI71" i="6"/>
  <c r="AI80" i="6"/>
  <c r="S123" i="6"/>
  <c r="AY26" i="6"/>
  <c r="AI62" i="6"/>
  <c r="S69" i="6"/>
  <c r="AI79" i="6"/>
  <c r="AA110" i="6"/>
  <c r="AI140" i="6"/>
  <c r="BC56" i="6"/>
  <c r="AM59" i="6"/>
  <c r="W62" i="6"/>
  <c r="BC64" i="6"/>
  <c r="AM67" i="6"/>
  <c r="W70" i="6"/>
  <c r="AM77" i="6"/>
  <c r="W80" i="6"/>
  <c r="S83" i="6"/>
  <c r="AA109" i="6"/>
  <c r="S141" i="6"/>
  <c r="W9" i="5"/>
  <c r="AA62" i="5"/>
  <c r="AA66" i="5"/>
  <c r="AA70" i="5"/>
  <c r="AA74" i="5"/>
  <c r="AA78" i="5"/>
  <c r="BC214" i="6"/>
  <c r="BC209" i="6"/>
  <c r="BC205" i="6"/>
  <c r="BC201" i="6"/>
  <c r="BC197" i="6"/>
  <c r="BC191" i="6"/>
  <c r="BC187" i="6"/>
  <c r="BC182" i="6"/>
  <c r="BC178" i="6"/>
  <c r="BC172" i="6"/>
  <c r="BC169" i="6"/>
  <c r="BC165" i="6"/>
  <c r="BC160" i="6"/>
  <c r="BC156" i="6"/>
  <c r="BC150" i="6"/>
  <c r="BC146" i="6"/>
  <c r="BC142" i="6"/>
  <c r="BC138" i="6"/>
  <c r="BC132" i="6"/>
  <c r="BC128" i="6"/>
  <c r="BC124" i="6"/>
  <c r="BC120" i="6"/>
  <c r="BC116" i="6"/>
  <c r="BC108" i="6"/>
  <c r="BC104" i="6"/>
  <c r="BC100" i="6"/>
  <c r="BC96" i="6"/>
  <c r="BC90" i="6"/>
  <c r="BC86" i="6"/>
  <c r="BC82" i="6"/>
  <c r="BC80" i="6"/>
  <c r="BC76" i="6"/>
  <c r="BC70" i="6"/>
  <c r="BC66" i="6"/>
  <c r="BC62" i="6"/>
  <c r="BC58" i="6"/>
  <c r="BC210" i="6"/>
  <c r="BC206" i="6"/>
  <c r="BC202" i="6"/>
  <c r="BC198" i="6"/>
  <c r="BC192" i="6"/>
  <c r="BC188" i="6"/>
  <c r="BC183" i="6"/>
  <c r="BC179" i="6"/>
  <c r="BC174" i="6"/>
  <c r="BC170" i="6"/>
  <c r="BC166" i="6"/>
  <c r="BC161" i="6"/>
  <c r="BC157" i="6"/>
  <c r="BC151" i="6"/>
  <c r="BC147" i="6"/>
  <c r="BC143" i="6"/>
  <c r="BC139" i="6"/>
  <c r="BC134" i="6"/>
  <c r="BC129" i="6"/>
  <c r="BC125" i="6"/>
  <c r="BC121" i="6"/>
  <c r="BC117" i="6"/>
  <c r="BC109" i="6"/>
  <c r="BC105" i="6"/>
  <c r="BC101" i="6"/>
  <c r="BC97" i="6"/>
  <c r="BC91" i="6"/>
  <c r="BC87" i="6"/>
  <c r="BC83" i="6"/>
  <c r="BC81" i="6"/>
  <c r="BC77" i="6"/>
  <c r="BC71" i="6"/>
  <c r="BC67" i="6"/>
  <c r="BC63" i="6"/>
  <c r="BC59" i="6"/>
  <c r="BC211" i="6"/>
  <c r="BC207" i="6"/>
  <c r="BC203" i="6"/>
  <c r="BC199" i="6"/>
  <c r="BC194" i="6"/>
  <c r="BC189" i="6"/>
  <c r="BC184" i="6"/>
  <c r="BC180" i="6"/>
  <c r="BC176" i="6"/>
  <c r="BC167" i="6"/>
  <c r="BC162" i="6"/>
  <c r="BC158" i="6"/>
  <c r="BC152" i="6"/>
  <c r="BC148" i="6"/>
  <c r="BC144" i="6"/>
  <c r="BC140" i="6"/>
  <c r="BC136" i="6"/>
  <c r="BC130" i="6"/>
  <c r="BC126" i="6"/>
  <c r="BC122" i="6"/>
  <c r="BC118" i="6"/>
  <c r="BC112" i="6"/>
  <c r="BC110" i="6"/>
  <c r="BC106" i="6"/>
  <c r="BC102" i="6"/>
  <c r="BC98" i="6"/>
  <c r="BC92" i="6"/>
  <c r="BC88" i="6"/>
  <c r="BC84" i="6"/>
  <c r="BC212" i="6"/>
  <c r="BC208" i="6"/>
  <c r="BC204" i="6"/>
  <c r="BC200" i="6"/>
  <c r="BC196" i="6"/>
  <c r="BC190" i="6"/>
  <c r="BC185" i="6"/>
  <c r="BC181" i="6"/>
  <c r="BC177" i="6"/>
  <c r="BC171" i="6"/>
  <c r="BC168" i="6"/>
  <c r="BC164" i="6"/>
  <c r="BC163" i="6"/>
  <c r="BC159" i="6"/>
  <c r="BC154" i="6"/>
  <c r="BC149" i="6"/>
  <c r="BC145" i="6"/>
  <c r="BC141" i="6"/>
  <c r="BC137" i="6"/>
  <c r="BC131" i="6"/>
  <c r="BC127" i="6"/>
  <c r="BC123" i="6"/>
  <c r="BC119" i="6"/>
  <c r="BC114" i="6"/>
  <c r="BC186" i="6"/>
  <c r="BC111" i="6"/>
  <c r="BC107" i="6"/>
  <c r="BC103" i="6"/>
  <c r="BC99" i="6"/>
  <c r="BC94" i="6"/>
  <c r="BC89" i="6"/>
  <c r="BC85" i="6"/>
  <c r="BC19" i="6"/>
  <c r="BC14" i="6"/>
  <c r="BC9" i="6"/>
  <c r="BC25" i="6"/>
  <c r="AY70" i="6"/>
  <c r="BC16" i="6"/>
  <c r="S77" i="6"/>
  <c r="S56" i="6"/>
  <c r="AI78" i="6"/>
  <c r="AY62" i="6"/>
  <c r="AA106" i="6"/>
  <c r="AY11" i="6"/>
  <c r="AY15" i="6"/>
  <c r="AY19" i="6"/>
  <c r="AY25" i="6"/>
  <c r="S64" i="6"/>
  <c r="AQ111" i="6"/>
  <c r="AY61" i="6"/>
  <c r="AY69" i="6"/>
  <c r="AY78" i="6"/>
  <c r="AQ86" i="6"/>
  <c r="AI59" i="6"/>
  <c r="S66" i="6"/>
  <c r="S74" i="6"/>
  <c r="AY81" i="6"/>
  <c r="AA98" i="6"/>
  <c r="AY28" i="6"/>
  <c r="AY30" i="6"/>
  <c r="S57" i="6"/>
  <c r="AY63" i="6"/>
  <c r="AY71" i="6"/>
  <c r="AY80" i="6"/>
  <c r="BC57" i="6"/>
  <c r="AM60" i="6"/>
  <c r="W63" i="6"/>
  <c r="BC65" i="6"/>
  <c r="AM68" i="6"/>
  <c r="W71" i="6"/>
  <c r="BC74" i="6"/>
  <c r="AM78" i="6"/>
  <c r="AA86" i="6"/>
  <c r="AQ102" i="6"/>
  <c r="AQ123" i="6"/>
  <c r="AI132" i="6"/>
  <c r="AI133" i="6" s="1"/>
  <c r="AA56" i="6"/>
  <c r="AQ61" i="6"/>
  <c r="AA64" i="6"/>
  <c r="AA69" i="5"/>
  <c r="AA73" i="5"/>
  <c r="AQ210" i="6"/>
  <c r="AQ202" i="6"/>
  <c r="AQ189" i="6"/>
  <c r="AQ207" i="6"/>
  <c r="AQ185" i="6"/>
  <c r="AQ197" i="6"/>
  <c r="AQ188" i="6"/>
  <c r="AQ180" i="6"/>
  <c r="AQ211" i="6"/>
  <c r="AQ160" i="6"/>
  <c r="AQ156" i="6"/>
  <c r="AQ150" i="6"/>
  <c r="AQ146" i="6"/>
  <c r="AQ142" i="6"/>
  <c r="AQ201" i="6"/>
  <c r="AQ168" i="6"/>
  <c r="AQ118" i="6"/>
  <c r="AQ192" i="6"/>
  <c r="AQ121" i="6"/>
  <c r="AQ112" i="6"/>
  <c r="AQ120" i="6"/>
  <c r="AQ114" i="6"/>
  <c r="AQ108" i="6"/>
  <c r="AQ109" i="6"/>
  <c r="AQ92" i="6"/>
  <c r="AQ80" i="6"/>
  <c r="AQ76" i="6"/>
  <c r="AQ70" i="6"/>
  <c r="AQ66" i="6"/>
  <c r="AQ62" i="6"/>
  <c r="AQ58" i="6"/>
  <c r="AQ106" i="6"/>
  <c r="AQ103" i="6"/>
  <c r="AQ90" i="6"/>
  <c r="AQ212" i="6"/>
  <c r="AQ204" i="6"/>
  <c r="AQ196" i="6"/>
  <c r="AQ191" i="6"/>
  <c r="AQ199" i="6"/>
  <c r="AQ190" i="6"/>
  <c r="AQ181" i="6"/>
  <c r="AQ172" i="6"/>
  <c r="AQ176" i="6"/>
  <c r="AQ203" i="6"/>
  <c r="AQ183" i="6"/>
  <c r="AQ164" i="6"/>
  <c r="AQ161" i="6"/>
  <c r="AQ157" i="6"/>
  <c r="AQ151" i="6"/>
  <c r="AQ147" i="6"/>
  <c r="AQ143" i="6"/>
  <c r="AQ139" i="6"/>
  <c r="AQ169" i="6"/>
  <c r="AQ130" i="6"/>
  <c r="AQ182" i="6"/>
  <c r="AQ117" i="6"/>
  <c r="AQ132" i="6"/>
  <c r="AQ116" i="6"/>
  <c r="AQ96" i="6"/>
  <c r="AQ97" i="6"/>
  <c r="AQ81" i="6"/>
  <c r="AQ77" i="6"/>
  <c r="AQ71" i="6"/>
  <c r="AQ67" i="6"/>
  <c r="AQ63" i="6"/>
  <c r="AQ59" i="6"/>
  <c r="AQ110" i="6"/>
  <c r="AQ83" i="6"/>
  <c r="AQ206" i="6"/>
  <c r="AQ198" i="6"/>
  <c r="AQ186" i="6"/>
  <c r="AQ177" i="6"/>
  <c r="AQ194" i="6"/>
  <c r="AQ179" i="6"/>
  <c r="AQ166" i="6"/>
  <c r="AQ162" i="6"/>
  <c r="AQ158" i="6"/>
  <c r="AQ152" i="6"/>
  <c r="AQ148" i="6"/>
  <c r="AQ144" i="6"/>
  <c r="AQ140" i="6"/>
  <c r="AQ209" i="6"/>
  <c r="AQ167" i="6"/>
  <c r="AQ134" i="6"/>
  <c r="AQ126" i="6"/>
  <c r="AQ138" i="6"/>
  <c r="AQ129" i="6"/>
  <c r="AQ137" i="6"/>
  <c r="AQ128" i="6"/>
  <c r="AQ100" i="6"/>
  <c r="AQ87" i="6"/>
  <c r="AQ85" i="6"/>
  <c r="AQ127" i="6"/>
  <c r="AQ101" i="6"/>
  <c r="AQ84" i="6"/>
  <c r="AQ78" i="6"/>
  <c r="AQ72" i="6"/>
  <c r="AQ73" i="6" s="1"/>
  <c r="AQ68" i="6"/>
  <c r="AQ64" i="6"/>
  <c r="AQ60" i="6"/>
  <c r="AQ56" i="6"/>
  <c r="AQ214" i="6"/>
  <c r="AQ208" i="6"/>
  <c r="AQ200" i="6"/>
  <c r="AQ187" i="6"/>
  <c r="AQ205" i="6"/>
  <c r="AQ184" i="6"/>
  <c r="AQ171" i="6"/>
  <c r="AQ174" i="6"/>
  <c r="AQ178" i="6"/>
  <c r="AQ170" i="6"/>
  <c r="AQ163" i="6"/>
  <c r="AQ159" i="6"/>
  <c r="AQ154" i="6"/>
  <c r="AQ149" i="6"/>
  <c r="AQ145" i="6"/>
  <c r="AQ141" i="6"/>
  <c r="AQ165" i="6"/>
  <c r="AQ122" i="6"/>
  <c r="AQ125" i="6"/>
  <c r="AQ124" i="6"/>
  <c r="AQ131" i="6"/>
  <c r="AQ104" i="6"/>
  <c r="AQ91" i="6"/>
  <c r="AQ105" i="6"/>
  <c r="AQ88" i="6"/>
  <c r="AQ79" i="6"/>
  <c r="AQ74" i="6"/>
  <c r="W211" i="6"/>
  <c r="W207" i="6"/>
  <c r="W203" i="6"/>
  <c r="W199" i="6"/>
  <c r="W194" i="6"/>
  <c r="W189" i="6"/>
  <c r="W187" i="6"/>
  <c r="W184" i="6"/>
  <c r="W180" i="6"/>
  <c r="W176" i="6"/>
  <c r="W167" i="6"/>
  <c r="W162" i="6"/>
  <c r="W158" i="6"/>
  <c r="W152" i="6"/>
  <c r="W148" i="6"/>
  <c r="W144" i="6"/>
  <c r="W140" i="6"/>
  <c r="W136" i="6"/>
  <c r="W130" i="6"/>
  <c r="W126" i="6"/>
  <c r="W122" i="6"/>
  <c r="W118" i="6"/>
  <c r="W112" i="6"/>
  <c r="W110" i="6"/>
  <c r="W106" i="6"/>
  <c r="W102" i="6"/>
  <c r="W98" i="6"/>
  <c r="W92" i="6"/>
  <c r="W88" i="6"/>
  <c r="W84" i="6"/>
  <c r="W78" i="6"/>
  <c r="W72" i="6"/>
  <c r="W68" i="6"/>
  <c r="W64" i="6"/>
  <c r="W60" i="6"/>
  <c r="W56" i="6"/>
  <c r="W212" i="6"/>
  <c r="W208" i="6"/>
  <c r="W204" i="6"/>
  <c r="W200" i="6"/>
  <c r="W196" i="6"/>
  <c r="W190" i="6"/>
  <c r="W185" i="6"/>
  <c r="W181" i="6"/>
  <c r="W177" i="6"/>
  <c r="W171" i="6"/>
  <c r="W168" i="6"/>
  <c r="W164" i="6"/>
  <c r="W163" i="6"/>
  <c r="W159" i="6"/>
  <c r="W154" i="6"/>
  <c r="W149" i="6"/>
  <c r="W145" i="6"/>
  <c r="W141" i="6"/>
  <c r="W137" i="6"/>
  <c r="W131" i="6"/>
  <c r="W127" i="6"/>
  <c r="W123" i="6"/>
  <c r="W119" i="6"/>
  <c r="W114" i="6"/>
  <c r="W111" i="6"/>
  <c r="W107" i="6"/>
  <c r="W103" i="6"/>
  <c r="W99" i="6"/>
  <c r="W94" i="6"/>
  <c r="W89" i="6"/>
  <c r="W85" i="6"/>
  <c r="W79" i="6"/>
  <c r="W74" i="6"/>
  <c r="W69" i="6"/>
  <c r="W65" i="6"/>
  <c r="W61" i="6"/>
  <c r="W57" i="6"/>
  <c r="W214" i="6"/>
  <c r="W209" i="6"/>
  <c r="W205" i="6"/>
  <c r="W201" i="6"/>
  <c r="W197" i="6"/>
  <c r="W191" i="6"/>
  <c r="W182" i="6"/>
  <c r="W178" i="6"/>
  <c r="W172" i="6"/>
  <c r="W169" i="6"/>
  <c r="W165" i="6"/>
  <c r="W160" i="6"/>
  <c r="W156" i="6"/>
  <c r="W150" i="6"/>
  <c r="W146" i="6"/>
  <c r="W142" i="6"/>
  <c r="W138" i="6"/>
  <c r="W132" i="6"/>
  <c r="W128" i="6"/>
  <c r="W124" i="6"/>
  <c r="W120" i="6"/>
  <c r="W116" i="6"/>
  <c r="W108" i="6"/>
  <c r="W104" i="6"/>
  <c r="W100" i="6"/>
  <c r="W96" i="6"/>
  <c r="W90" i="6"/>
  <c r="W86" i="6"/>
  <c r="W82" i="6"/>
  <c r="W210" i="6"/>
  <c r="W206" i="6"/>
  <c r="W202" i="6"/>
  <c r="W198" i="6"/>
  <c r="W192" i="6"/>
  <c r="W188" i="6"/>
  <c r="W183" i="6"/>
  <c r="W179" i="6"/>
  <c r="W174" i="6"/>
  <c r="W170" i="6"/>
  <c r="W166" i="6"/>
  <c r="W161" i="6"/>
  <c r="W157" i="6"/>
  <c r="W151" i="6"/>
  <c r="W147" i="6"/>
  <c r="W143" i="6"/>
  <c r="W139" i="6"/>
  <c r="W134" i="6"/>
  <c r="W129" i="6"/>
  <c r="W125" i="6"/>
  <c r="W121" i="6"/>
  <c r="W117" i="6"/>
  <c r="W109" i="6"/>
  <c r="W105" i="6"/>
  <c r="W101" i="6"/>
  <c r="W97" i="6"/>
  <c r="W91" i="6"/>
  <c r="W87" i="6"/>
  <c r="W83" i="6"/>
  <c r="W186" i="6"/>
  <c r="AY212" i="6"/>
  <c r="AY208" i="6"/>
  <c r="AY204" i="6"/>
  <c r="AY200" i="6"/>
  <c r="AY196" i="6"/>
  <c r="AY190" i="6"/>
  <c r="AY186" i="6"/>
  <c r="AY183" i="6"/>
  <c r="AY178" i="6"/>
  <c r="AY169" i="6"/>
  <c r="AY165" i="6"/>
  <c r="AY185" i="6"/>
  <c r="AY176" i="6"/>
  <c r="AY184" i="6"/>
  <c r="AY161" i="6"/>
  <c r="AY157" i="6"/>
  <c r="AY151" i="6"/>
  <c r="AY147" i="6"/>
  <c r="AY143" i="6"/>
  <c r="AY132" i="6"/>
  <c r="AY116" i="6"/>
  <c r="AY119" i="6"/>
  <c r="AY109" i="6"/>
  <c r="AY105" i="6"/>
  <c r="AY101" i="6"/>
  <c r="AY97" i="6"/>
  <c r="AY91" i="6"/>
  <c r="AY87" i="6"/>
  <c r="AY180" i="6"/>
  <c r="AY118" i="6"/>
  <c r="AY139" i="6"/>
  <c r="AY129" i="6"/>
  <c r="AY141" i="6"/>
  <c r="AY121" i="6"/>
  <c r="AY85" i="6"/>
  <c r="AY59" i="6"/>
  <c r="AY27" i="6"/>
  <c r="AY72" i="6"/>
  <c r="AY73" i="6" s="1"/>
  <c r="AY56" i="6"/>
  <c r="AY57" i="6"/>
  <c r="AY58" i="6"/>
  <c r="AY24" i="6"/>
  <c r="AY214" i="6"/>
  <c r="AY209" i="6"/>
  <c r="AY205" i="6"/>
  <c r="AY201" i="6"/>
  <c r="AY197" i="6"/>
  <c r="AY191" i="6"/>
  <c r="AY187" i="6"/>
  <c r="AY179" i="6"/>
  <c r="AY170" i="6"/>
  <c r="AY166" i="6"/>
  <c r="AY181" i="6"/>
  <c r="AY172" i="6"/>
  <c r="AY162" i="6"/>
  <c r="AY158" i="6"/>
  <c r="AY152" i="6"/>
  <c r="AY148" i="6"/>
  <c r="AY144" i="6"/>
  <c r="AY137" i="6"/>
  <c r="AY128" i="6"/>
  <c r="AY131" i="6"/>
  <c r="AY114" i="6"/>
  <c r="AY110" i="6"/>
  <c r="AY106" i="6"/>
  <c r="AY102" i="6"/>
  <c r="AY98" i="6"/>
  <c r="AY92" i="6"/>
  <c r="AY88" i="6"/>
  <c r="AY130" i="6"/>
  <c r="AY112" i="6"/>
  <c r="AY113" i="6" s="1"/>
  <c r="AY86" i="6"/>
  <c r="AY210" i="6"/>
  <c r="AY206" i="6"/>
  <c r="AY202" i="6"/>
  <c r="AY198" i="6"/>
  <c r="AY192" i="6"/>
  <c r="AY188" i="6"/>
  <c r="AY174" i="6"/>
  <c r="AY167" i="6"/>
  <c r="AY177" i="6"/>
  <c r="AY163" i="6"/>
  <c r="AY159" i="6"/>
  <c r="AY154" i="6"/>
  <c r="AY149" i="6"/>
  <c r="AY145" i="6"/>
  <c r="AY124" i="6"/>
  <c r="AY140" i="6"/>
  <c r="AY136" i="6"/>
  <c r="AY127" i="6"/>
  <c r="AY111" i="6"/>
  <c r="AY107" i="6"/>
  <c r="AY103" i="6"/>
  <c r="AY99" i="6"/>
  <c r="AY94" i="6"/>
  <c r="AY89" i="6"/>
  <c r="AY134" i="6"/>
  <c r="AY126" i="6"/>
  <c r="AY83" i="6"/>
  <c r="AY82" i="6"/>
  <c r="AY211" i="6"/>
  <c r="AY207" i="6"/>
  <c r="AY203" i="6"/>
  <c r="AY199" i="6"/>
  <c r="AY194" i="6"/>
  <c r="AY189" i="6"/>
  <c r="AY182" i="6"/>
  <c r="AY168" i="6"/>
  <c r="AY164" i="6"/>
  <c r="AY171" i="6"/>
  <c r="AY160" i="6"/>
  <c r="AY156" i="6"/>
  <c r="AY150" i="6"/>
  <c r="AY146" i="6"/>
  <c r="AY142" i="6"/>
  <c r="AY120" i="6"/>
  <c r="AY123" i="6"/>
  <c r="AY108" i="6"/>
  <c r="AY104" i="6"/>
  <c r="AY100" i="6"/>
  <c r="AY96" i="6"/>
  <c r="AY90" i="6"/>
  <c r="AY122" i="6"/>
  <c r="AY125" i="6"/>
  <c r="S60" i="6"/>
  <c r="AI65" i="6"/>
  <c r="AQ119" i="6"/>
  <c r="BC31" i="6"/>
  <c r="AI61" i="6"/>
  <c r="BC30" i="6"/>
  <c r="S68" i="6"/>
  <c r="AY10" i="6"/>
  <c r="AY14" i="6"/>
  <c r="AY18" i="6"/>
  <c r="AY22" i="6"/>
  <c r="AI69" i="6"/>
  <c r="AI56" i="6"/>
  <c r="AI64" i="6"/>
  <c r="S71" i="6"/>
  <c r="S80" i="6"/>
  <c r="AI128" i="6"/>
  <c r="AY60" i="6"/>
  <c r="AY68" i="6"/>
  <c r="AI76" i="6"/>
  <c r="AI83" i="6"/>
  <c r="AI58" i="6"/>
  <c r="AI66" i="6"/>
  <c r="AI74" i="6"/>
  <c r="S82" i="6"/>
  <c r="AQ99" i="6"/>
  <c r="W58" i="6"/>
  <c r="BC60" i="6"/>
  <c r="AM63" i="6"/>
  <c r="W66" i="6"/>
  <c r="BC68" i="6"/>
  <c r="AM71" i="6"/>
  <c r="W76" i="6"/>
  <c r="BC78" i="6"/>
  <c r="AM81" i="6"/>
  <c r="AI84" i="6"/>
  <c r="AA97" i="6"/>
  <c r="AI116" i="6"/>
  <c r="S59" i="6"/>
  <c r="AY65" i="6"/>
  <c r="AI72" i="6"/>
  <c r="AA102" i="6"/>
  <c r="AQ136" i="6"/>
  <c r="AI63" i="6"/>
  <c r="S70" i="6"/>
  <c r="AY77" i="6"/>
  <c r="AY29" i="6"/>
  <c r="S61" i="6"/>
  <c r="AY67" i="6"/>
  <c r="AY76" i="6"/>
  <c r="AM56" i="6"/>
  <c r="W59" i="6"/>
  <c r="BC61" i="6"/>
  <c r="AM64" i="6"/>
  <c r="W67" i="6"/>
  <c r="BC69" i="6"/>
  <c r="BC73" i="6" s="1"/>
  <c r="AM72" i="6"/>
  <c r="AM73" i="6" s="1"/>
  <c r="W77" i="6"/>
  <c r="BC79" i="6"/>
  <c r="AQ89" i="6"/>
  <c r="AQ98" i="6"/>
  <c r="AA118" i="6"/>
  <c r="AY138" i="6"/>
  <c r="AQ57" i="6"/>
  <c r="AA60" i="6"/>
  <c r="AQ65" i="6"/>
  <c r="AA68" i="6"/>
  <c r="K173" i="6"/>
  <c r="AU213" i="6"/>
  <c r="AE193" i="6"/>
  <c r="O213" i="6"/>
  <c r="O73" i="6"/>
  <c r="AU93" i="6"/>
  <c r="O113" i="6"/>
  <c r="AE153" i="6"/>
  <c r="K133" i="6"/>
  <c r="AE173" i="6"/>
  <c r="O173" i="6"/>
  <c r="K213" i="6"/>
  <c r="AE73" i="6"/>
  <c r="AU113" i="6"/>
  <c r="AE133" i="6"/>
  <c r="K113" i="6"/>
  <c r="K73" i="6"/>
  <c r="AU73" i="6"/>
  <c r="O93" i="6"/>
  <c r="AU153" i="6"/>
  <c r="K153" i="6"/>
  <c r="O193" i="6"/>
  <c r="AY173" i="6" l="1"/>
  <c r="AI73" i="6"/>
  <c r="AM213" i="6"/>
  <c r="AA173" i="6"/>
  <c r="AA133" i="6"/>
  <c r="S93" i="6"/>
  <c r="AM193" i="6"/>
  <c r="BC93" i="6"/>
  <c r="BC173" i="6"/>
  <c r="BC113" i="6"/>
  <c r="AA213" i="6"/>
  <c r="W193" i="6"/>
  <c r="AQ213" i="6"/>
  <c r="AY153" i="6"/>
  <c r="AY213" i="6"/>
  <c r="W133" i="6"/>
  <c r="AI193" i="6"/>
  <c r="AM173" i="6"/>
  <c r="AM113" i="6"/>
  <c r="AI213" i="6"/>
  <c r="AU31" i="6"/>
  <c r="BC193" i="6"/>
  <c r="BC133" i="6"/>
  <c r="S173" i="6"/>
  <c r="AQ93" i="6"/>
  <c r="S73" i="6"/>
  <c r="AA113" i="6"/>
  <c r="AA193" i="6"/>
  <c r="W173" i="6"/>
  <c r="W213" i="6"/>
  <c r="W73" i="6"/>
  <c r="W93" i="6"/>
  <c r="AQ173" i="6"/>
  <c r="AQ113" i="6"/>
  <c r="BC213" i="6"/>
  <c r="AM133" i="6"/>
  <c r="AI113" i="6"/>
  <c r="AI173" i="6"/>
  <c r="S133" i="6"/>
  <c r="S113" i="6"/>
  <c r="W113" i="6"/>
  <c r="AQ133" i="6"/>
  <c r="BC153" i="6"/>
  <c r="AY31" i="6"/>
  <c r="AI153" i="6"/>
  <c r="AA93" i="6"/>
  <c r="AY193" i="6"/>
  <c r="AY93" i="6"/>
  <c r="AY133" i="6"/>
  <c r="W153" i="6"/>
  <c r="AQ153" i="6"/>
  <c r="AQ193" i="6"/>
  <c r="S213" i="6"/>
  <c r="S193" i="6"/>
</calcChain>
</file>

<file path=xl/sharedStrings.xml><?xml version="1.0" encoding="utf-8"?>
<sst xmlns="http://schemas.openxmlformats.org/spreadsheetml/2006/main" count="1049" uniqueCount="752">
  <si>
    <t>Data Period:</t>
  </si>
  <si>
    <t>MONTHLY REPORT</t>
  </si>
  <si>
    <t>Type of Year:</t>
  </si>
  <si>
    <t>Report Period:</t>
  </si>
  <si>
    <t>Year Period:</t>
  </si>
  <si>
    <t>3)</t>
  </si>
  <si>
    <t>MANUALLY UPDATED STATISTICS</t>
  </si>
  <si>
    <t>Parameters</t>
  </si>
  <si>
    <t>This Month</t>
  </si>
  <si>
    <t>Very Brief Specific Comments For Each Parameter (Wherever This Is Necessary/Helpful)</t>
  </si>
  <si>
    <t>2)</t>
  </si>
  <si>
    <t>PERFORMANCE AGAINST STRATEGIC GOALS</t>
  </si>
  <si>
    <t>1)</t>
  </si>
  <si>
    <t>EXECUTIVE SUMMARY</t>
  </si>
  <si>
    <t>BSJ Strategic Goals</t>
  </si>
  <si>
    <t>Branch Level Methods for Achieving Goals</t>
  </si>
  <si>
    <t>HUMAN RESOURCE</t>
  </si>
  <si>
    <t>Monthly Targets Towards Implementing Methods</t>
  </si>
  <si>
    <t>Peformances Against Targets</t>
  </si>
  <si>
    <t>Brief Comments</t>
  </si>
  <si>
    <t>#</t>
  </si>
  <si>
    <t>Titles</t>
  </si>
  <si>
    <t>This Year</t>
  </si>
  <si>
    <t>Performance Indicator</t>
  </si>
  <si>
    <t>Target
(This Year)</t>
  </si>
  <si>
    <t>Target 
(This Month)</t>
  </si>
  <si>
    <t>Performance
(This Month)</t>
  </si>
  <si>
    <t>Performance
(Year to Date)</t>
  </si>
  <si>
    <t>Next Month</t>
  </si>
  <si>
    <t>Very Brief Important Comments
(i.e. next known targets and other requested info)</t>
  </si>
  <si>
    <t>Largest Team Size turn out</t>
  </si>
  <si>
    <t>or Clarifications</t>
  </si>
  <si>
    <t>Write the exact title of one of the Organizational Strategic goals. 
See below for examples.</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</si>
  <si>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</si>
  <si>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This target should be a copy of what was written, in the previous reporting period, in the input field that is at the immediate right of this input field. 
This represents the action that should have taken place in the report period
See below for examples.</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</si>
  <si>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</si>
  <si>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This should be brief and should simply reflect whether the target was met or not. If it was met, it should give a CONCISE indication of how.
Do not mention dates as this section is about the current report period ONLY by default.
See below for examples</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</si>
  <si>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</si>
  <si>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Smallest Team Size turn out</t>
  </si>
  <si>
    <t>Permanent Staff Total on record</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</si>
  <si>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</si>
  <si>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</si>
  <si>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Mr Allen, Mr Grant and Ms Salmon will be required to continue partcipating in the PGEC in Malaysia.</t>
  </si>
  <si>
    <t>Mr Allen, Mr Grant and Ms Salmon will be required to successfully undertake an exam in the PGEC at Malaysia. They must then return to Jamaica and show their respective Branches how this new knowledge can help  to execute the Branch Level Method</t>
  </si>
  <si>
    <t>Temporary Staff Total on record</t>
  </si>
  <si>
    <t>Mr Allen, Mr Grant and Ms Salmon are still in Malaysia participating in the PGEC.</t>
  </si>
  <si>
    <t>Mr. Allen has reported that he was ill and in the hospital for a week. As such, he was not participating in the PGEC for a week.</t>
  </si>
  <si>
    <t>Persons hired or temporarily assigned</t>
  </si>
  <si>
    <t>#1: 
% of activities completed according to schedule (at start of the year) for International Recognition</t>
  </si>
  <si>
    <t>Customer-focused &amp; Quality Driven</t>
  </si>
  <si>
    <t>Persons resigned/dismissed</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</si>
  <si>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</si>
  <si>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</si>
  <si>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[not applicable]</t>
  </si>
  <si>
    <t>no instruments were submitted for calibration</t>
  </si>
  <si>
    <t>Persons waiting to receive training</t>
  </si>
  <si>
    <t>Persons just trained in their field</t>
  </si>
  <si>
    <t>Persons just trained in other field</t>
  </si>
  <si>
    <t>#2: 
% of jobs Completed On Time and In Full (COTIF) for technical services (non-support tasks only)</t>
  </si>
  <si>
    <t>Rate of absenteeism (%)
[Total absence * 100] / 
[team size * total work days]</t>
  </si>
  <si>
    <t>ADDITIONAL BRIEF COMMENTS</t>
  </si>
  <si>
    <t>#3: 
Number of tests conducted</t>
  </si>
  <si>
    <t>[Comment only if it is necessary and relates to the current report period but is NOT deducible from the statistics/comments above]</t>
  </si>
  <si>
    <t>OCCUPATIONAL HEALTH AND SAFETY</t>
  </si>
  <si>
    <t>#4: 
Number of calibrations conducted</t>
  </si>
  <si>
    <t>No. of Incidents/Injuries/Fatalities</t>
  </si>
  <si>
    <t>No. of unresolved OSH issues present</t>
  </si>
  <si>
    <t>No. of PPEs needed but not received</t>
  </si>
  <si>
    <t>#5: 
% of equipment calibrated as per schedule at start of the year</t>
  </si>
  <si>
    <t>No. of PPEs requested</t>
  </si>
  <si>
    <t>No. of PPEs received/replaced</t>
  </si>
  <si>
    <t>#6: 
% of QEMS documents that are current</t>
  </si>
  <si>
    <t>No. of OSH audit/inspection received</t>
  </si>
  <si>
    <t>No. of OSH drills participated in</t>
  </si>
  <si>
    <t>#7: 
% of NCPAR ready for verification within Revision 0 timeline (And adequately addressed by Lab/Branch)</t>
  </si>
  <si>
    <t>No. of emergency responses (not drills)</t>
  </si>
  <si>
    <t>No. of expressed OSH concerns</t>
  </si>
  <si>
    <t>#8: 
Number of inter-laboratory comparisons &amp; proficiency tests</t>
  </si>
  <si>
    <t>#9: 
J$ value of technical services completed (Earning &amp; Non-Earning)</t>
  </si>
  <si>
    <t>No. of corrective/preventative actions</t>
  </si>
  <si>
    <t>No. of other OSH activities</t>
  </si>
  <si>
    <t>QUALITY AND ENVIRONMENT MANAGEMENT SYSTEMS ACTIVITIES</t>
  </si>
  <si>
    <t>No. of documents created</t>
  </si>
  <si>
    <t>No. of documents withdrawn</t>
  </si>
  <si>
    <t>No. of documents revised/reviewed</t>
  </si>
  <si>
    <t>No. of documents current</t>
  </si>
  <si>
    <t>No. of documents not current</t>
  </si>
  <si>
    <t>No. of NCs/CARs identified/received</t>
  </si>
  <si>
    <t>No. of NCPARs issued</t>
  </si>
  <si>
    <t>No. of NCPARs revised</t>
  </si>
  <si>
    <t>No. of NCPARs verified and closed</t>
  </si>
  <si>
    <t>No. of NCPARs closed at revision 0</t>
  </si>
  <si>
    <t>No. of NCPARs open</t>
  </si>
  <si>
    <t>4)</t>
  </si>
  <si>
    <t>GENERAL JMTS STATISTICS (FINAL VALUATIONS IN $JMD)</t>
  </si>
  <si>
    <t>No. of other QEMS activities</t>
  </si>
  <si>
    <t>Jobs completed in month</t>
  </si>
  <si>
    <t>5)</t>
  </si>
  <si>
    <t>GENERAL JMTS STATISTICS (TALLIES &amp; PERCENTAGES)</t>
  </si>
  <si>
    <t>COTIF % (completion date style)</t>
  </si>
  <si>
    <t>^ but excluding support tasks</t>
  </si>
  <si>
    <t>^ and are earning jobs</t>
  </si>
  <si>
    <t>6)</t>
  </si>
  <si>
    <t>OTHER JMTS STATISTICS (TALLIES)</t>
  </si>
  <si>
    <t>Total no. of tests</t>
  </si>
  <si>
    <t>^ but for earning jobs</t>
  </si>
  <si>
    <t>^ but for non-earning jobs</t>
  </si>
  <si>
    <t>...^ but with External Clients</t>
  </si>
  <si>
    <t>No. of tests for earning jobs</t>
  </si>
  <si>
    <t>...^ which are NOT support tasks</t>
  </si>
  <si>
    <t>...^ which are Support Tasks</t>
  </si>
  <si>
    <t>Started On Time (SOT %)</t>
  </si>
  <si>
    <t>...^ but also Obligatory Duties</t>
  </si>
  <si>
    <t>No. of tests for non-earning jobs</t>
  </si>
  <si>
    <t>^ and are non-earning jobs</t>
  </si>
  <si>
    <t>Total no. of calibrations</t>
  </si>
  <si>
    <t>...^ but are NOT support tasks</t>
  </si>
  <si>
    <t>Calibrations for earning jobs</t>
  </si>
  <si>
    <t>Calibrations for non-earning jobs</t>
  </si>
  <si>
    <t>^ but for earning jobs only</t>
  </si>
  <si>
    <t>...^ but a Gov. Client Partnership</t>
  </si>
  <si>
    <t>Total no. of training conducted</t>
  </si>
  <si>
    <t>...^ but with Internal Clients</t>
  </si>
  <si>
    <t>^ but for non-earning jobs only</t>
  </si>
  <si>
    <t>No. of earning training conducted</t>
  </si>
  <si>
    <t>No. of non-earning training conducted</t>
  </si>
  <si>
    <t>...^ with offers but not support task</t>
  </si>
  <si>
    <t>Total no. of label assessments</t>
  </si>
  <si>
    <t>...^ but also Support Tasks for BSJ</t>
  </si>
  <si>
    <t>Earning label assessments</t>
  </si>
  <si>
    <t>Non-earning label assessments</t>
  </si>
  <si>
    <t>Departmental Support</t>
  </si>
  <si>
    <t>Total no. of Inspections</t>
  </si>
  <si>
    <t>Jobs to be completed in month</t>
  </si>
  <si>
    <t>Meeting Attendance</t>
  </si>
  <si>
    <t>Earning inspections</t>
  </si>
  <si>
    <t>Non-earning inspections</t>
  </si>
  <si>
    <t>Miscellaneous Project Support</t>
  </si>
  <si>
    <t>...^ but completed on time</t>
  </si>
  <si>
    <t>Research &amp; Development Support</t>
  </si>
  <si>
    <t>...^ but completed late</t>
  </si>
  <si>
    <t>Total no. of consultancy provided</t>
  </si>
  <si>
    <t>Special Major Project Support</t>
  </si>
  <si>
    <t>...^ but not yet completed</t>
  </si>
  <si>
    <t>Total no. of other services provided</t>
  </si>
  <si>
    <t>Training Attendance</t>
  </si>
  <si>
    <t>On hold because of client</t>
  </si>
  <si>
    <t>Technical Committee Support</t>
  </si>
  <si>
    <t>On hold for other reasons</t>
  </si>
  <si>
    <t>Other earning services</t>
  </si>
  <si>
    <t>^ Re: consumer complaints</t>
  </si>
  <si>
    <t>Ongoing</t>
  </si>
  <si>
    <t>^ Re: local requirement/compliance</t>
  </si>
  <si>
    <t>Not Started</t>
  </si>
  <si>
    <t>Other non-earning services</t>
  </si>
  <si>
    <t>Department:</t>
  </si>
  <si>
    <t>Data Starts at:</t>
  </si>
  <si>
    <t>Data Ends at:</t>
  </si>
  <si>
    <t>Report Month starts at:</t>
  </si>
  <si>
    <t>Report Month ends at:</t>
  </si>
  <si>
    <t>Year Type:</t>
  </si>
  <si>
    <t>This financial year</t>
  </si>
  <si>
    <t>Year starts at:</t>
  </si>
  <si>
    <t>Year ends at:</t>
  </si>
  <si>
    <t>Job number</t>
  </si>
  <si>
    <t>Client</t>
  </si>
  <si>
    <t>Business Office</t>
  </si>
  <si>
    <t>Work Progress</t>
  </si>
  <si>
    <t>Services Requested /Involved</t>
  </si>
  <si>
    <t>Service Details &amp; Instructions</t>
  </si>
  <si>
    <t>Work Location @ BSJ Compounds?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</si>
  <si>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</si>
  <si>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</si>
  <si>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</si>
  <si>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</si>
  <si>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</si>
  <si>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</si>
  <si>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</si>
  <si>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</si>
  <si>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</si>
  <si>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</si>
  <si>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</si>
  <si>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</si>
  <si>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</si>
  <si>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</si>
  <si>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</si>
  <si>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</si>
  <si>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</si>
  <si>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</si>
  <si>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</si>
  <si>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</si>
  <si>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</si>
  <si>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</si>
  <si>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</si>
  <si>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</si>
  <si>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</si>
  <si>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</si>
  <si>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</si>
  <si>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</si>
  <si>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</si>
  <si>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</si>
  <si>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</si>
  <si>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</si>
  <si>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</si>
  <si>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</si>
  <si>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</si>
  <si>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</si>
  <si>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</si>
  <si>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</si>
  <si>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</si>
  <si>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</si>
  <si>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</si>
  <si>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EDOC 
 Ontime Status</t>
  </si>
  <si>
    <t>Expected Start Date (ESD)</t>
  </si>
  <si>
    <t>Start Date</t>
  </si>
  <si>
    <t>ESD 
 Ontime Status</t>
  </si>
  <si>
    <t>Head Office</t>
  </si>
  <si>
    <t>--</t>
  </si>
  <si>
    <t>Jamaica Public Service Co. Ltd</t>
  </si>
  <si>
    <t>Other</t>
  </si>
  <si>
    <t>Bureau of Standards Jamaica</t>
  </si>
  <si>
    <t>Non-Earning - Obligatory Duties</t>
  </si>
  <si>
    <t>Dairy Industries (Jamaica) Limited</t>
  </si>
  <si>
    <t>Jamaica Public Service Company Limited</t>
  </si>
  <si>
    <t>Consumer Affairs Commission</t>
  </si>
  <si>
    <t>Metrology (Temperature)</t>
  </si>
  <si>
    <t>Best Dressed Chicken - Processing Plant</t>
  </si>
  <si>
    <t>Scientific Research Council</t>
  </si>
  <si>
    <t>China Harbour Engineering Company Limited</t>
  </si>
  <si>
    <t>Construction</t>
  </si>
  <si>
    <t>Foods (Processing &amp; Trade)</t>
  </si>
  <si>
    <t>Testing (Power Supply Products)</t>
  </si>
  <si>
    <t>Energy/Utilities</t>
  </si>
  <si>
    <t>Testing (Appliance/Gadgets)</t>
  </si>
  <si>
    <t>Household/Personal Solutions</t>
  </si>
  <si>
    <t>Industrial &amp; Office Solutions</t>
  </si>
  <si>
    <t>Goddard Catering Group (Ja.) Ltd.</t>
  </si>
  <si>
    <t>Healthcare</t>
  </si>
  <si>
    <t>Sherwin Williams W.I. Limited</t>
  </si>
  <si>
    <t>Sunbeam Innovative Solutions Limited</t>
  </si>
  <si>
    <t>Metrology (Energy)</t>
  </si>
  <si>
    <t>Civil Engineering</t>
  </si>
  <si>
    <t>Murray's Food Processing</t>
  </si>
  <si>
    <t>Testing (Intermediary Electrical Products)</t>
  </si>
  <si>
    <t>Agriculture &amp; Fisheries</t>
  </si>
  <si>
    <t>JAMALCO</t>
  </si>
  <si>
    <t>Wisynco Group Limited</t>
  </si>
  <si>
    <t>Metrology (Force and Pressure)</t>
  </si>
  <si>
    <t>Canco Limited</t>
  </si>
  <si>
    <t>Renewable Energy Developers</t>
  </si>
  <si>
    <t>P.A. Benjamin Manufacturing Company Limited</t>
  </si>
  <si>
    <t>Caribbean Cement Company Limited</t>
  </si>
  <si>
    <t>Musson Jamaica Limited</t>
  </si>
  <si>
    <t>Berger Paints Jamaica Limited</t>
  </si>
  <si>
    <t>Metrology (Dimensional)</t>
  </si>
  <si>
    <t>King Pepper Products Limited</t>
  </si>
  <si>
    <t>Mother's Enterprise Limited</t>
  </si>
  <si>
    <t>Metrology (AC/DC)</t>
  </si>
  <si>
    <t>Transportation</t>
  </si>
  <si>
    <t>Caribbean Hatchery Limited</t>
  </si>
  <si>
    <t>Pricesmart Jamaica Limited</t>
  </si>
  <si>
    <t>Research &amp; Education</t>
  </si>
  <si>
    <t>Testing (Road &amp; Pavement Material)</t>
  </si>
  <si>
    <t>Security &amp; Justice</t>
  </si>
  <si>
    <t>Jamaica Broilers Group Limited</t>
  </si>
  <si>
    <t>Environmental Solutions Limited</t>
  </si>
  <si>
    <t>Mining/Quarrying &amp; Environment</t>
  </si>
  <si>
    <t>Regulating (Point of Entry) (announced)</t>
  </si>
  <si>
    <t>Testing (Foods Chemistry)</t>
  </si>
  <si>
    <t>Southern Fruits &amp; Food Processors Limited</t>
  </si>
  <si>
    <t>Island Packers Limited</t>
  </si>
  <si>
    <t>Industrial Assistance (Other)</t>
  </si>
  <si>
    <t>Red Stripe Jamaica Limited</t>
  </si>
  <si>
    <t>No. of  samples received</t>
  </si>
  <si>
    <t>Jamaica Flour Mills Limited</t>
  </si>
  <si>
    <t>Princess Margaret Hospital/ Nassau Bahamas</t>
  </si>
  <si>
    <t>Musson Jamaica Ltd (Food Factory Division)</t>
  </si>
  <si>
    <t>Testing (Energy Efficiency)</t>
  </si>
  <si>
    <t>Norsai Enterprise Limited</t>
  </si>
  <si>
    <t>Nestle Jamaica Limited</t>
  </si>
  <si>
    <t>Double Deuce Jamaica Limited</t>
  </si>
  <si>
    <t>Mechanical Engineering Workshop</t>
  </si>
  <si>
    <t>VAP Limited</t>
  </si>
  <si>
    <t>Caledonia Medical Laboratory</t>
  </si>
  <si>
    <t>Consumer Accessories</t>
  </si>
  <si>
    <t>Abbott Diagnostics International Ltd.</t>
  </si>
  <si>
    <t>Value Manufacturing Co. Limited</t>
  </si>
  <si>
    <t>Newport Mills Limited</t>
  </si>
  <si>
    <t>Pro-Tech Enterprise Co. Ltd</t>
  </si>
  <si>
    <t>Metrology (Mass)</t>
  </si>
  <si>
    <t>...^ which were completed on time</t>
  </si>
  <si>
    <t>No. of  samples assessed</t>
  </si>
  <si>
    <t>Industrial Assistance (Training)</t>
  </si>
  <si>
    <t>Sugar Industry Research Institute</t>
  </si>
  <si>
    <t>Copperwood Farms Ltd.</t>
  </si>
  <si>
    <t>Appleton Estate</t>
  </si>
  <si>
    <t>Getsol Warehouse Ltd.</t>
  </si>
  <si>
    <t>402</t>
  </si>
  <si>
    <t>Bureau of Standards Jamaica (BSJ)</t>
  </si>
  <si>
    <t>17</t>
  </si>
  <si>
    <t>1</t>
  </si>
  <si>
    <t>Appliance Trading</t>
  </si>
  <si>
    <t>21/2014/1819</t>
  </si>
  <si>
    <t>[Not Applicable]</t>
  </si>
  <si>
    <t>Grace  Food Processors (Canning)</t>
  </si>
  <si>
    <t>Industrial Services</t>
  </si>
  <si>
    <t>21/2014/1818</t>
  </si>
  <si>
    <t>Building Systems Assessment</t>
  </si>
  <si>
    <t>Energy</t>
  </si>
  <si>
    <t>21/2014/1817</t>
  </si>
  <si>
    <t>Industrial Assistance (Metrology)</t>
  </si>
  <si>
    <t>Ming Enterprise</t>
  </si>
  <si>
    <t>21/2014/1791</t>
  </si>
  <si>
    <t>Test Client</t>
  </si>
  <si>
    <t>21/2014/1745</t>
  </si>
  <si>
    <t>Industrial Assistance (Testing)</t>
  </si>
  <si>
    <t>Caribbean Maritime Institute</t>
  </si>
  <si>
    <t>21/2014/1744</t>
  </si>
  <si>
    <t>B. M. Coffee Processors Limited</t>
  </si>
  <si>
    <t>21/2014/1743/A-E</t>
  </si>
  <si>
    <t>Caribbean Cream Ltd</t>
  </si>
  <si>
    <t>Food Processing</t>
  </si>
  <si>
    <t>21/2014/1742/A-E</t>
  </si>
  <si>
    <t>Construction materials</t>
  </si>
  <si>
    <t>21/2014/1710</t>
  </si>
  <si>
    <t/>
  </si>
  <si>
    <t>Tijule Co. Ltd</t>
  </si>
  <si>
    <t>21/2014/1709</t>
  </si>
  <si>
    <t>Double Deuce Ja. Ltd</t>
  </si>
  <si>
    <t>21/2014/1708</t>
  </si>
  <si>
    <t>Metrology (Flow and Volume)</t>
  </si>
  <si>
    <t>UL Manufacturing Company Limited</t>
  </si>
  <si>
    <t>21/2014/1643</t>
  </si>
  <si>
    <t>No. of  items received</t>
  </si>
  <si>
    <t>Stanmark Processors Limited</t>
  </si>
  <si>
    <t>21/2014/1607</t>
  </si>
  <si>
    <t>Universal Utility Company Limited</t>
  </si>
  <si>
    <t>Jamaica Public Service</t>
  </si>
  <si>
    <t>Food and Beverage</t>
  </si>
  <si>
    <t>21/2014/1465/A-T</t>
  </si>
  <si>
    <t>Jamaica Public Service Comany Ltd.</t>
  </si>
  <si>
    <t>Serge Island Dairies Limited</t>
  </si>
  <si>
    <t>21/2014/1464/A-CV</t>
  </si>
  <si>
    <t>Metrology (Time &amp; Frequency)</t>
  </si>
  <si>
    <t>Caribbean Cable Company Limited</t>
  </si>
  <si>
    <t>21/2014/1463/A-AX</t>
  </si>
  <si>
    <t>Regulating (Client Premises) (announced)</t>
  </si>
  <si>
    <t>Best Dress Feed Mills</t>
  </si>
  <si>
    <t>21/2014/1430</t>
  </si>
  <si>
    <t>Danny Lee Bourassa</t>
  </si>
  <si>
    <t>Regulating (Client Premises) (unannounced)</t>
  </si>
  <si>
    <t>Norinco International Ltd</t>
  </si>
  <si>
    <t>Laboratory Services</t>
  </si>
  <si>
    <t>21/2014/1398/A-D</t>
  </si>
  <si>
    <t>Regulating (General Market) (unannounced)</t>
  </si>
  <si>
    <t>21/2014/1342</t>
  </si>
  <si>
    <t>Nestle Jamaica Ltd</t>
  </si>
  <si>
    <t>21/2014/1271/A-I</t>
  </si>
  <si>
    <t>China Harbour Engineering - Section 1B Wakefield</t>
  </si>
  <si>
    <t>Testing (Aggregates)</t>
  </si>
  <si>
    <t>Lili Enterprise</t>
  </si>
  <si>
    <t>Health and Medical Services</t>
  </si>
  <si>
    <t>21/2014/1255/A-C</t>
  </si>
  <si>
    <t>JP Tropical Foods</t>
  </si>
  <si>
    <t>Island Fresh Traders</t>
  </si>
  <si>
    <t>21/2014/1225</t>
  </si>
  <si>
    <t>Phillip J. Stone</t>
  </si>
  <si>
    <t>Testing (Construction Adhesives &amp; Binders)</t>
  </si>
  <si>
    <t>Pegasus Traders Limited</t>
  </si>
  <si>
    <t>21/2014/1201</t>
  </si>
  <si>
    <t>Island Hoppers Helicopter Tours</t>
  </si>
  <si>
    <t>Testing (Construction Specimen)</t>
  </si>
  <si>
    <t>21/2014/1162</t>
  </si>
  <si>
    <t>Scoops Unlimited Limited</t>
  </si>
  <si>
    <t>Southern Fruits &amp; Food Processors</t>
  </si>
  <si>
    <t>Dairy Industies (Jamaica) Limited</t>
  </si>
  <si>
    <t>Testing (Foods Microbiology)</t>
  </si>
  <si>
    <t>Testing (Industrial Chemistry)</t>
  </si>
  <si>
    <t>Total Jamaica Limited</t>
  </si>
  <si>
    <t>Testing (Masonary Units)</t>
  </si>
  <si>
    <t>Everbest Trading</t>
  </si>
  <si>
    <t>Testing (Metallurgy)</t>
  </si>
  <si>
    <t>Beauty Queen</t>
  </si>
  <si>
    <t>Testing (Non-Foods Microbiology)</t>
  </si>
  <si>
    <t>BASHCO Trading Co. Ltd</t>
  </si>
  <si>
    <t>Testing (Nonmetal)</t>
  </si>
  <si>
    <t>National Environmental and Planning Agency</t>
  </si>
  <si>
    <t>Testing (Packages)</t>
  </si>
  <si>
    <t>Salada Foods Jamaica Limited</t>
  </si>
  <si>
    <t>Testing (Pharmaceutical Chemistry)</t>
  </si>
  <si>
    <t>Jamaica Public Service Comapny Limited</t>
  </si>
  <si>
    <t>Raymond Cook</t>
  </si>
  <si>
    <t>Lasco Distributors Ltd - Pharaceutical Division</t>
  </si>
  <si>
    <t>Ton-Rick Enterprises Ltd.</t>
  </si>
  <si>
    <t>Central Food Packer Limited</t>
  </si>
  <si>
    <t>The Jamaica Biscuit Company Limited</t>
  </si>
  <si>
    <t>Milton Neath</t>
  </si>
  <si>
    <t>Super Smile</t>
  </si>
  <si>
    <t>Sofos Jamaica Limited</t>
  </si>
  <si>
    <t>Tripple C Manufacturing</t>
  </si>
  <si>
    <t>Jamaica Public Service Co. Ltd.</t>
  </si>
  <si>
    <t>Jamaica Pegasus</t>
  </si>
  <si>
    <t>Technological Solutions Ltd</t>
  </si>
  <si>
    <t>Caterers In Motion Limited</t>
  </si>
  <si>
    <t>#N/A</t>
  </si>
  <si>
    <t>Electronic City &amp; Haberdashery</t>
  </si>
  <si>
    <t>Jamaica Petroleum Terminals Ltd</t>
  </si>
  <si>
    <t>60</t>
  </si>
  <si>
    <t>Jamaica  Public Service Company Limited</t>
  </si>
  <si>
    <t>NOT Support task</t>
  </si>
  <si>
    <t>Virginia Dare Limited</t>
  </si>
  <si>
    <t>Caribbean Regional Drug Testing Lab</t>
  </si>
  <si>
    <t>0</t>
  </si>
  <si>
    <t>Automatic Control Engineering</t>
  </si>
  <si>
    <t>Rosh Marketing Limited</t>
  </si>
  <si>
    <t>Orchard Electrical</t>
  </si>
  <si>
    <t>Serge Island Dairies Ltd.</t>
  </si>
  <si>
    <t>Kingston Electrical Distributors Ltd</t>
  </si>
  <si>
    <t>Peak Bottling Company Limited</t>
  </si>
  <si>
    <t>Ross Electrical TestingCompany</t>
  </si>
  <si>
    <t>Hardware &amp; Lumber Limited</t>
  </si>
  <si>
    <t>Nutrition Products Limited</t>
  </si>
  <si>
    <t>Derron Dunn</t>
  </si>
  <si>
    <t>Tai Feng Harberdashery</t>
  </si>
  <si>
    <t>The Pickapeppa Co Ltd</t>
  </si>
  <si>
    <t>Mountain Peak Food Processors Ltd</t>
  </si>
  <si>
    <t>NMH Trading and Distribution Limited</t>
  </si>
  <si>
    <t>Rex Distributors Limited</t>
  </si>
  <si>
    <t>KCT Services Limited</t>
  </si>
  <si>
    <t>Medical Disposables &amp; Supplies Ltd.</t>
  </si>
  <si>
    <t>Caribbean Producers Ja Ltd</t>
  </si>
  <si>
    <t>Central Food Packers Ltd.</t>
  </si>
  <si>
    <t>Caribbeaan Broilers Limited</t>
  </si>
  <si>
    <t>Mandeville to Electrical</t>
  </si>
  <si>
    <t>China Habour Engineering Co - Section 3</t>
  </si>
  <si>
    <t>Canary Investments Ltd</t>
  </si>
  <si>
    <t>Alternative Power Sources Ltd.</t>
  </si>
  <si>
    <t>CAC-Michelle Griffiths</t>
  </si>
  <si>
    <t>Stephenson's Electronics Services Ltd</t>
  </si>
  <si>
    <t>Caribbean Broilers Group Ltd</t>
  </si>
  <si>
    <t>Bustamante Hospital for Children</t>
  </si>
  <si>
    <t>HTC Haberdashery</t>
  </si>
  <si>
    <t>Hopewell Haberdashery</t>
  </si>
  <si>
    <t>Jamaica Biscuit Company Limited</t>
  </si>
  <si>
    <t>Jamalco Clarendon Alumina Works</t>
  </si>
  <si>
    <t>JPS Company Limited</t>
  </si>
  <si>
    <t>Instrumentation &amp; Computer Systems Ltd</t>
  </si>
  <si>
    <t>J3R Manufacuring</t>
  </si>
  <si>
    <t>Ashman food Products Limited</t>
  </si>
  <si>
    <t>Flock Li Retail</t>
  </si>
  <si>
    <t>Green Sun Energy Plus</t>
  </si>
  <si>
    <t>Young's Limited</t>
  </si>
  <si>
    <t>Copperwood, Haughton Court, Lucea, Hanover</t>
  </si>
  <si>
    <t>International Biscuits Limited</t>
  </si>
  <si>
    <t>Rosh Marketing</t>
  </si>
  <si>
    <t>Good and More</t>
  </si>
  <si>
    <t>AMG Packaging &amp; Paper Co. Ltd.</t>
  </si>
  <si>
    <t>Solease Limited</t>
  </si>
  <si>
    <t>Super 88 ltd</t>
  </si>
  <si>
    <t>Pesticide Research Lab UWI</t>
  </si>
  <si>
    <t>Rapid Procument Company Limited</t>
  </si>
  <si>
    <t>Inter-American Institute for Cooperation on Agriculture</t>
  </si>
  <si>
    <t>Hi Lo Food Stores (Spanish Town)</t>
  </si>
  <si>
    <t>Empire Supermarket</t>
  </si>
  <si>
    <t>Pagoda Shop</t>
  </si>
  <si>
    <t>Unlimited Beauty Haberdashery</t>
  </si>
  <si>
    <t>Home Decor</t>
  </si>
  <si>
    <t>International Biscuits Company</t>
  </si>
  <si>
    <t>Gray's Pepper Products</t>
  </si>
  <si>
    <t>Grays Pepper Products Limited</t>
  </si>
  <si>
    <t>Jamaica Public Service Co.</t>
  </si>
  <si>
    <t>Canjam Trading Limited</t>
  </si>
  <si>
    <t>Cancelled</t>
  </si>
  <si>
    <t>Moc Manufacturing Co. Ltd</t>
  </si>
  <si>
    <t>Ken Harberdashery</t>
  </si>
  <si>
    <t>Hector Wheeler</t>
  </si>
  <si>
    <t>Construction Solutions Ltd.</t>
  </si>
  <si>
    <t>Jamaica Broilers/Best Dressed Chicken Feed Mill</t>
  </si>
  <si>
    <t>Ken Warren Associated Limited</t>
  </si>
  <si>
    <t>Super 88</t>
  </si>
  <si>
    <t>WW Trading</t>
  </si>
  <si>
    <t>Unicomer Jamaica Ltd</t>
  </si>
  <si>
    <t>J-Ken</t>
  </si>
  <si>
    <t>J &amp; J Pharmacy</t>
  </si>
  <si>
    <t>Petrojam Ltd.</t>
  </si>
  <si>
    <t>Sunshine Abrasive &amp; More Ltd</t>
  </si>
  <si>
    <t>Murrays Food Processing</t>
  </si>
  <si>
    <t>Rhino Marketing of the Caribbean</t>
  </si>
  <si>
    <t>Rubis Energy Jamaica Ltd.</t>
  </si>
  <si>
    <t>Free Port Auto</t>
  </si>
  <si>
    <t>B &amp; D Trawling Limited</t>
  </si>
  <si>
    <t>Island  Packers Ltd</t>
  </si>
  <si>
    <t>New Leaf Power</t>
  </si>
  <si>
    <t>Twin Star Trading Co Ltd</t>
  </si>
  <si>
    <t>Rohan Ramsay</t>
  </si>
  <si>
    <t>Walkers Quarry &amp; Block Factory</t>
  </si>
  <si>
    <t>Waterwheel Estate Ltd</t>
  </si>
  <si>
    <t>Jamaica Treat Ltd</t>
  </si>
  <si>
    <t>Popular Center</t>
  </si>
  <si>
    <t>Basha Appliance Store</t>
  </si>
  <si>
    <t>Rentokil Initial Jamaica Limited</t>
  </si>
  <si>
    <t>Sini Wholesale and Retail</t>
  </si>
  <si>
    <t>Eric's Haberdashery</t>
  </si>
  <si>
    <t>Pratwell Electric Limited</t>
  </si>
  <si>
    <t>Polydiagnostic Center Ltd</t>
  </si>
  <si>
    <t>Environmental Solution Limited</t>
  </si>
  <si>
    <t>Bureau of Standard/ Force and Pressure Lab.</t>
  </si>
  <si>
    <t>Mussons Food Factory</t>
  </si>
  <si>
    <t>Timos Trading</t>
  </si>
  <si>
    <t>Janitorial Traders Limited</t>
  </si>
  <si>
    <t>Kingston Comprehensive Health Centre</t>
  </si>
  <si>
    <t>Stanmark Processors</t>
  </si>
  <si>
    <t>Eric Harberdashery</t>
  </si>
  <si>
    <t>Carlisa Enterprises Limited</t>
  </si>
  <si>
    <t>Southern Fruits &amp; Food Processors Ltd</t>
  </si>
  <si>
    <t>Sue Tru Caribbean Manufacturer &amp; Distributions Limited</t>
  </si>
  <si>
    <t>Tijule Company Limited</t>
  </si>
  <si>
    <t>Toys R Us Wholesale</t>
  </si>
  <si>
    <t>Associated Manufacturer Limited</t>
  </si>
  <si>
    <t>Herve Dean</t>
  </si>
  <si>
    <t>Corrpak Jamaica Ltd</t>
  </si>
  <si>
    <t>Echos Consulting Limited</t>
  </si>
  <si>
    <t>Canco Ltd</t>
  </si>
  <si>
    <t>Caribbean  Cement Company</t>
  </si>
  <si>
    <t>Inspectorate- Mandeville</t>
  </si>
  <si>
    <t>Tomtech Industires ltd.</t>
  </si>
  <si>
    <t>Richard DePass</t>
  </si>
  <si>
    <t>Stephenson's Electronic Services</t>
  </si>
  <si>
    <t>J.P. Tropical Foods</t>
  </si>
  <si>
    <t>Health Creation Industries ltd.</t>
  </si>
  <si>
    <t>Goshen Manufacturing &amp; Distributors Ltd</t>
  </si>
  <si>
    <t>Grace Foods - Logistics Distribution &amp; Services Ltd</t>
  </si>
  <si>
    <t>Copperwood Farm (NPG)</t>
  </si>
  <si>
    <t>Grace Food Processor  (Canning Division]</t>
  </si>
  <si>
    <t>Caribbean Cement Co. Ltd.</t>
  </si>
  <si>
    <t>Ger-Mac Limited</t>
  </si>
  <si>
    <t>Shri Mata Trading Company</t>
  </si>
  <si>
    <t>Scienrific Research Council</t>
  </si>
  <si>
    <t>Tools Hardware Limited</t>
  </si>
  <si>
    <t>J. wray &amp; Nephew Limited</t>
  </si>
  <si>
    <t>Logistical Distributors &amp; Services Ltd.</t>
  </si>
  <si>
    <t>Donald/Hope Barnett</t>
  </si>
  <si>
    <t>Innovative Renewable Energy &amp; Electronics</t>
  </si>
  <si>
    <t>Hi-Tech Medical Laboratory</t>
  </si>
  <si>
    <t>Pepsi Cola Jamaica</t>
  </si>
  <si>
    <t>NIA Distributors Ltd.</t>
  </si>
  <si>
    <t>Daweet Newland</t>
  </si>
  <si>
    <t>Caribbean Cable Company Ltd</t>
  </si>
  <si>
    <t>PSP Electrical Ltd.</t>
  </si>
  <si>
    <t>Spur Tree Spices Ja Ltd</t>
  </si>
  <si>
    <t>Stephenson Electronic Services</t>
  </si>
  <si>
    <t>Homemax Distributors</t>
  </si>
  <si>
    <t>Grace Distribution Centre</t>
  </si>
  <si>
    <t>Advertising Specialites Limited</t>
  </si>
  <si>
    <t>Double Deuce CO. Limited</t>
  </si>
  <si>
    <t>Ministry of Agriculture Fishries (Vet Div)</t>
  </si>
  <si>
    <t>Patricia Smith</t>
  </si>
  <si>
    <t>Associated Manufacturers  Limited</t>
  </si>
  <si>
    <t>Parang Industries Ltd.</t>
  </si>
  <si>
    <t>Hotel Four Seasons</t>
  </si>
  <si>
    <t>New Port Fish &amp; Meats</t>
  </si>
  <si>
    <t>L.S. Duhaney &amp; Co. Ltd.</t>
  </si>
  <si>
    <t>Sean Plumber</t>
  </si>
  <si>
    <t>Mother's Enterprises Ltd</t>
  </si>
  <si>
    <t>Vimal Limited T/A Jewellry Collection</t>
  </si>
  <si>
    <t>SGS Supervise Jamaica Limited</t>
  </si>
  <si>
    <t>Essie's Fabric &amp; Variety Store</t>
  </si>
  <si>
    <t>Juici Beef Limited</t>
  </si>
  <si>
    <t>Eco Save Inc. Jamaica Limited</t>
  </si>
  <si>
    <t>Newleaf Power &amp; Conservation Solutions Ltd</t>
  </si>
  <si>
    <t>Spicy Hill Farms</t>
  </si>
  <si>
    <t>T.G Import Export Trading Co. Ltd</t>
  </si>
  <si>
    <t>P. A. Benjamin Manufacturing Company Limited</t>
  </si>
  <si>
    <t>University of the West Indies</t>
  </si>
  <si>
    <t>Triple A Technology Ltd</t>
  </si>
  <si>
    <t>Solartech Jamaica Ltd</t>
  </si>
  <si>
    <t>Serge Island</t>
  </si>
  <si>
    <t>BSJ Microbiology Department</t>
  </si>
  <si>
    <t>Tropical Battery Company Limited</t>
  </si>
  <si>
    <t>Rainforest Sea Foods</t>
  </si>
  <si>
    <t>Reading Imports</t>
  </si>
  <si>
    <t>Consumer Affairs Commission- Elroy Daron</t>
  </si>
  <si>
    <t>Poly Foods Limited</t>
  </si>
  <si>
    <t>Dual Tours</t>
  </si>
  <si>
    <t>Stable Systems Limited</t>
  </si>
  <si>
    <t>Caribbean Broilers (JA) Ltd (Hatchery Division)</t>
  </si>
  <si>
    <t>Triple A Technology Ltd.</t>
  </si>
  <si>
    <t>Delores Staple/ CAC Client</t>
  </si>
  <si>
    <t>Hardware &amp;  Lumber Limited</t>
  </si>
  <si>
    <t>Ministry of Agriculture Export Complex</t>
  </si>
  <si>
    <t>Courts Jamaica Limited</t>
  </si>
  <si>
    <t>MegaMart Wholesale Club</t>
  </si>
  <si>
    <t>Technological Solutions</t>
  </si>
  <si>
    <t>Earthglobe Energy Corporation Ltd</t>
  </si>
  <si>
    <t>Rhino Marketing of the Caribbean Ltd</t>
  </si>
  <si>
    <t>SOFOS Energy</t>
  </si>
  <si>
    <t>Curtis Hardware</t>
  </si>
  <si>
    <t>Portmorant Food Processors</t>
  </si>
  <si>
    <t>Jamaica Broilers Limited - Best Dressed Chicken Div.</t>
  </si>
  <si>
    <t>WINDALCO (West Indies Alumina Co.)</t>
  </si>
  <si>
    <t>H D Construction Ltd</t>
  </si>
  <si>
    <t>Bank of Jamaica</t>
  </si>
  <si>
    <t>Exotic Products Jamaica (Succ) Ltd</t>
  </si>
  <si>
    <t>Classic Jewellers</t>
  </si>
  <si>
    <t>Exec Direct Aviation</t>
  </si>
  <si>
    <t>Caribbean Comforts Limited</t>
  </si>
  <si>
    <t>Pickapeppa Company Co Ltd</t>
  </si>
  <si>
    <t>Ace Jewellers &amp; Gift Centre</t>
  </si>
  <si>
    <t>Lascells Ltd/Technical Services Ref. &amp; Air Con.</t>
  </si>
  <si>
    <t>Harbour Cold Storage</t>
  </si>
  <si>
    <t>Isure Wholesale</t>
  </si>
  <si>
    <t>St. Jago Farm Supplies</t>
  </si>
  <si>
    <t>International Biscuit's Limited</t>
  </si>
  <si>
    <t>Marathon Foods</t>
  </si>
  <si>
    <t>Gary Mowatt</t>
  </si>
  <si>
    <t>Luong's Energy</t>
  </si>
  <si>
    <t>C &amp; M Block Limited</t>
  </si>
  <si>
    <t>K S Chemical Distribution Ltd</t>
  </si>
  <si>
    <t>JN Patel and Company Ltd.</t>
  </si>
  <si>
    <t>DNF Haberdashery</t>
  </si>
  <si>
    <t>Chung's Wholesale</t>
  </si>
  <si>
    <t>Central Food Packers</t>
  </si>
  <si>
    <t>Joong Stony Hill</t>
  </si>
  <si>
    <t>Tastee Limited</t>
  </si>
  <si>
    <t>Carl Percy &amp; Com. Ltd.</t>
  </si>
  <si>
    <t>Best Dressed Chicken</t>
  </si>
  <si>
    <t>ABC Electrical Sales</t>
  </si>
  <si>
    <t>UWIH Microbiology Department</t>
  </si>
  <si>
    <t>Fly Jamaica Airways</t>
  </si>
  <si>
    <t>J. P. Tropical Foods</t>
  </si>
  <si>
    <t>SGS Supervise Jamaice Ltd.</t>
  </si>
  <si>
    <t>Tastee Intershore Ltd.</t>
  </si>
  <si>
    <t>Sunshine Food Processors Jamaica Ltd</t>
  </si>
  <si>
    <t>Ling's Harberdashery</t>
  </si>
  <si>
    <t>Angela Pennant/ C A C Client</t>
  </si>
  <si>
    <t>Kingston Container Terminal</t>
  </si>
  <si>
    <t>Jamaican Treat Ltd.</t>
  </si>
  <si>
    <t>Caribbean Cement Company Ltd</t>
  </si>
  <si>
    <t>Roy Green</t>
  </si>
  <si>
    <t>Pan Caribbean/Cancelled</t>
  </si>
  <si>
    <t>Paul Cheung: Electronic City Haberdashery</t>
  </si>
  <si>
    <t>JP Tropical Foods Limited/Item withdrawn</t>
  </si>
  <si>
    <t>Best Dressed Chicken - Further Processing Plant</t>
  </si>
  <si>
    <t>Peeniiwallii Caribbean Ltd</t>
  </si>
  <si>
    <t>Caribbean Hatchery</t>
  </si>
  <si>
    <t>Lasco Manufacturing Ltd</t>
  </si>
  <si>
    <t>Pan-Caribbbean Money Musk</t>
  </si>
  <si>
    <t>North Clarendon Processors</t>
  </si>
  <si>
    <t>Angel's Trading &amp; Co</t>
  </si>
  <si>
    <t>Eustace Lee Ltd</t>
  </si>
  <si>
    <t>Maxie Department Store</t>
  </si>
  <si>
    <t>Southside Distributors Limited</t>
  </si>
  <si>
    <t>Newport Genetics (A sudsidary of Caaribbean Broilers)</t>
  </si>
  <si>
    <t>Santa Cruz Processors Limited</t>
  </si>
  <si>
    <t>Intershores Ltd</t>
  </si>
  <si>
    <t>A  &amp; M Fashion</t>
  </si>
  <si>
    <t>Beep Beep Limited</t>
  </si>
  <si>
    <t>Agricultural Chemicals Plant</t>
  </si>
  <si>
    <t>Wengping Wholesale</t>
  </si>
  <si>
    <t>Pepsi - Spanish Town Road</t>
  </si>
  <si>
    <t>Buffalo Enterprise</t>
  </si>
  <si>
    <t>Andrea Lawrence/CAC Client</t>
  </si>
  <si>
    <t>Dairy Industries [Jamaica] Limited</t>
  </si>
  <si>
    <t>Grace Food (Canning)</t>
  </si>
  <si>
    <t>Jamaica Broilers Ethanol</t>
  </si>
  <si>
    <t>Trade Winds Citrus Ltd</t>
  </si>
  <si>
    <t>Urban Development Corporation</t>
  </si>
  <si>
    <t>Pickapeppa Co. Limited</t>
  </si>
  <si>
    <t>Marine Safety Jamaica Ltd.</t>
  </si>
  <si>
    <t>Versair In-Flite Service  [N.M.I.A.]</t>
  </si>
  <si>
    <t>Tijule Co. Ltd.</t>
  </si>
  <si>
    <t>Grace Food (Meat Division)</t>
  </si>
  <si>
    <t>Mega Mart - Portmore</t>
  </si>
  <si>
    <t>J Wray &amp; Nephew Ltd</t>
  </si>
  <si>
    <t>Newport Genetics</t>
  </si>
  <si>
    <t>BSJ Chemistry to BSJ Electrical</t>
  </si>
  <si>
    <t>Ocho Rios Management Company Ltd</t>
  </si>
  <si>
    <t>Environmental Technical and Analytical Services Limited</t>
  </si>
  <si>
    <t>The Food Cabin</t>
  </si>
  <si>
    <t>Grace Food Processors [Canning Division]</t>
  </si>
  <si>
    <t>Stinger Jamaica Limited</t>
  </si>
  <si>
    <t>Denzil Taylor</t>
  </si>
  <si>
    <t>Grace Food Processors [Canning]</t>
  </si>
  <si>
    <t>Preffered Foods Limited</t>
  </si>
  <si>
    <t>JR Consultants</t>
  </si>
  <si>
    <t>National Public Health Laboratories</t>
  </si>
  <si>
    <t>Copperwood Limited</t>
  </si>
  <si>
    <t>Ewarton Shell, 2A Recreation Driver,Ewerton</t>
  </si>
  <si>
    <t>Jamaica Petroleum Terminal</t>
  </si>
  <si>
    <t>Clinton Thomas</t>
  </si>
  <si>
    <t>Sherman Bowlyn</t>
  </si>
  <si>
    <t>Pesail Trading,18 Beckford Street,Kingston Ja.</t>
  </si>
  <si>
    <t>Bouygues Travaux Publics (Ja Branch)</t>
  </si>
  <si>
    <t>Mothers Enterprises Ltd</t>
  </si>
  <si>
    <t>A B C Electrical Sales Ltd</t>
  </si>
  <si>
    <t>Heavens Texaco</t>
  </si>
  <si>
    <t>Grace Food Processors  (Canning Division]</t>
  </si>
  <si>
    <t>Juici Patties Limited</t>
  </si>
  <si>
    <t>Winchester Surgical and Medical Institute</t>
  </si>
  <si>
    <t>Ruthven Medical Centre</t>
  </si>
  <si>
    <t>H &amp; L True Value</t>
  </si>
  <si>
    <t>Quality Equipment Distributors</t>
  </si>
  <si>
    <t>Exotic Lycks</t>
  </si>
  <si>
    <t>Oliver Street Customs Broker</t>
  </si>
  <si>
    <t>Dairy Industries Jamaica Limited</t>
  </si>
  <si>
    <t>Goddard Catering Group</t>
  </si>
  <si>
    <t>J Wray &amp; Nephew</t>
  </si>
  <si>
    <t>Continental Baking Company Limited</t>
  </si>
  <si>
    <t>Parade Enterprise</t>
  </si>
  <si>
    <t>Grace Food Processor [Canning Division]</t>
  </si>
  <si>
    <t>SGS Superviser Jamaica Ltd</t>
  </si>
  <si>
    <t>Industrial Gases Limited</t>
  </si>
  <si>
    <t>Newport Mills Ltd</t>
  </si>
  <si>
    <t>Home Max Distributors Limited</t>
  </si>
  <si>
    <t>Tropical Air Conditioning and Refrigeration</t>
  </si>
  <si>
    <t>No. of  items assessed</t>
  </si>
  <si>
    <t>Support task</t>
  </si>
  <si>
    <t>No. of known sectors served</t>
  </si>
  <si>
    <t>...^ which were completed late</t>
  </si>
  <si>
    <t>...^ which are not yet completed</t>
  </si>
  <si>
    <t>Cultural &amp; Creative Industries</t>
  </si>
  <si>
    <t>Financial &amp; Business</t>
  </si>
  <si>
    <t>Avg. turnaround time in month</t>
  </si>
  <si>
    <t>Information &amp; Communication (ICT)</t>
  </si>
  <si>
    <t>Leisure &amp; Tourism</t>
  </si>
  <si>
    <t>...^ with Internal Clients</t>
  </si>
  <si>
    <t>Jobs received via Head Office</t>
  </si>
  <si>
    <t>Jobs received via Mobay Office</t>
  </si>
  <si>
    <t>...^ which are Obligatory Duties</t>
  </si>
  <si>
    <t>Jobs received via Mandeville Office</t>
  </si>
  <si>
    <t>Jobs received via Sav Office</t>
  </si>
  <si>
    <t>No. of calibrations for earning jobs</t>
  </si>
  <si>
    <t>No. of calibrations for non-earning jobs</t>
  </si>
  <si>
    <t>Total no. of inspections</t>
  </si>
  <si>
    <t>Total valuation for completed jobs</t>
  </si>
  <si>
    <t>Valuation for earning jobs</t>
  </si>
  <si>
    <t>Valuation for non-earning jobs</t>
  </si>
  <si>
    <t xml:space="preserve">Jobs with EDOC in period </t>
  </si>
  <si>
    <t>Earning jobs with EDOC in period</t>
  </si>
  <si>
    <t>Non-earning jobs with EDOC in period</t>
  </si>
  <si>
    <t xml:space="preserve">Ontime Jobs with EDOC in period </t>
  </si>
  <si>
    <t>Jobs submitted in month</t>
  </si>
  <si>
    <t>COTIF %</t>
  </si>
  <si>
    <t>^ and are currently on hold</t>
  </si>
  <si>
    <t>...^ but are earning jobs</t>
  </si>
  <si>
    <t>...^ but are non-earning jobs</t>
  </si>
  <si>
    <t>^ and was "Cancelled"</t>
  </si>
  <si>
    <t>^ and was "Withdrawn by client"</t>
  </si>
  <si>
    <t>^ and have status "Not Started"</t>
  </si>
  <si>
    <t>^ and have status "Ongoing"</t>
  </si>
  <si>
    <t>Jobs for outside BSJ compounds</t>
  </si>
  <si>
    <t>ENTIRE BRANCH/DEPARTMENT/UNIT/AREA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</si>
</sst>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00_);[Red]\(&quot;$&quot;#,##0.00\)"/>
    <numFmt numFmtId="165" formatCode="yyyy&quot;-&quot;mm&quot;-&quot;dd"/>
    <numFmt numFmtId="166" formatCode="yyyy\-mm\-dd"/>
    <numFmt numFmtId="167" formatCode="dddd&quot;, &quot;d&quot; &quot;mmmm&quot; &quot;yyyy"/>
    <numFmt numFmtId="168" formatCode="###"/>
    <numFmt numFmtId="169" formatCode="[$-409]d\-mmm\-yyyy;@"/>
  </numFmts>
  <fonts count="30" x14ac:knownFonts="1">
    <font>
      <sz val="10"/>
      <color rgb="FF000000"/>
      <name val="Arial"/>
    </font>
    <font>
      <sz val="10"/>
      <color theme="1"/>
      <name val="Arial"/>
      <family val="2"/>
    </font>
    <font>
      <sz val="10"/>
      <name val="Arial"/>
      <family val="2"/>
    </font>
    <font>
      <b/>
      <sz val="10"/>
      <color theme="1"/>
      <name val="Arial"/>
      <family val="2"/>
    </font>
    <font>
      <b/>
      <sz val="10"/>
      <color rgb="FFD9D9D9"/>
      <name val="Arial"/>
      <family val="2"/>
    </font>
    <font>
      <b/>
      <sz val="9"/>
      <color rgb="FFEFEFEF"/>
      <name val="Arial"/>
      <family val="2"/>
    </font>
    <font>
      <b/>
      <sz val="10"/>
      <color rgb="FF0000FF"/>
      <name val="Arial Narrow"/>
      <family val="2"/>
    </font>
    <font>
      <sz val="10"/>
      <color rgb="FF980000"/>
      <name val="Arial Narrow"/>
      <family val="2"/>
    </font>
    <font>
      <b/>
      <sz val="10"/>
      <color rgb="FF000000"/>
      <name val="Arial Narrow"/>
      <family val="2"/>
    </font>
    <font>
      <sz val="9"/>
      <color theme="1"/>
      <name val="Arial"/>
      <family val="2"/>
    </font>
    <font>
      <b/>
      <sz val="10"/>
      <color rgb="FF980000"/>
      <name val="Arial Narrow"/>
      <family val="2"/>
    </font>
    <font>
      <b/>
      <sz val="10"/>
      <color rgb="FFFF0000"/>
      <name val="Arial Narrow"/>
      <family val="2"/>
    </font>
    <font>
      <sz val="9"/>
      <color rgb="FF000000"/>
      <name val="Arial"/>
      <family val="2"/>
    </font>
    <font>
      <sz val="9"/>
      <color rgb="FF980000"/>
      <name val="Arial"/>
      <family val="2"/>
    </font>
    <font>
      <sz val="10"/>
      <color rgb="FF0000FF"/>
      <name val="Arial Narrow"/>
      <family val="2"/>
    </font>
    <font>
      <sz val="10"/>
      <color rgb="FF274E13"/>
      <name val="Arial Narrow"/>
      <family val="2"/>
    </font>
    <font>
      <i/>
      <sz val="10"/>
      <color rgb="FF980000"/>
      <name val="Arial Narrow"/>
      <family val="2"/>
    </font>
    <font>
      <i/>
      <sz val="10"/>
      <color rgb="FF674EA7"/>
      <name val="Arial Narrow"/>
      <family val="2"/>
    </font>
    <font>
      <b/>
      <sz val="9"/>
      <color rgb="FFFF0000"/>
      <name val="Arial"/>
      <family val="2"/>
    </font>
    <font>
      <sz val="11"/>
      <color rgb="FF000000"/>
      <name val="Calibri"/>
      <family val="2"/>
    </font>
    <font>
      <sz val="9"/>
      <color rgb="FFFF0000"/>
      <name val="Arial"/>
      <family val="2"/>
    </font>
    <font>
      <b/>
      <sz val="12"/>
      <color rgb="FF000000"/>
      <name val="Arial"/>
      <family val="2"/>
    </font>
    <font>
      <b/>
      <sz val="12"/>
      <color rgb="FFFF0000"/>
      <name val="Arial"/>
      <family val="2"/>
    </font>
    <font>
      <sz val="10"/>
      <color theme="1"/>
      <name val="Calibri"/>
      <family val="2"/>
    </font>
    <font>
      <sz val="11"/>
      <color rgb="FF000000"/>
      <name val="Calibri"/>
      <family val="2"/>
    </font>
    <font>
      <sz val="10"/>
      <color rgb="FF000000"/>
      <name val="Calibri"/>
      <family val="2"/>
    </font>
    <font>
      <sz val="10"/>
      <color rgb="FF980000"/>
      <name val="Arial Narrow"/>
      <family val="2"/>
    </font>
    <font>
      <b/>
      <sz val="10"/>
      <color rgb="FF7030A0"/>
      <name val="Arial"/>
      <family val="2"/>
    </font>
    <font>
      <sz val="10"/>
      <color rgb="FF7030A0"/>
      <name val="Arial"/>
      <family val="2"/>
    </font>
    <font>
      <b/>
      <sz val="10"/>
      <color rgb="FF0000FF"/>
      <name val="Arial Narrow"/>
      <family val="2"/>
    </font>
  </fonts>
  <fills count="10">
    <fill>
      <patternFill patternType="none"/>
    </fill>
    <fill>
      <patternFill patternType="gray125"/>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
      <patternFill patternType="solid">
        <fgColor rgb="FFFFFF00"/>
        <bgColor rgb="FFFFFF00"/>
      </patternFill>
    </fill>
    <fill>
      <patternFill patternType="solid">
        <fgColor rgb="FFFFC000"/>
        <bgColor rgb="FF9900FF"/>
      </patternFill>
    </fill>
    <fill>
      <patternFill patternType="solid">
        <fgColor rgb="FFFFC000"/>
        <bgColor indexed="64"/>
      </patternFill>
    </fill>
  </fills>
  <borders count="81">
    <border>
      <left/>
      <right/>
      <top/>
      <bottom/>
      <diagonal/>
    </border>
    <border>
      <left style="thin">
        <color rgb="FFFFFFFF"/>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000000"/>
      </bottom>
      <diagonal/>
    </border>
    <border>
      <left/>
      <right style="thin">
        <color rgb="FFFFFFFF"/>
      </right>
      <top style="thin">
        <color rgb="FFFFFFFF"/>
      </top>
      <bottom style="thin">
        <color rgb="FF000000"/>
      </bottom>
      <diagonal/>
    </border>
    <border>
      <left/>
      <right/>
      <top style="thin">
        <color rgb="FFFFFFFF"/>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FFFFFF"/>
      </right>
      <top style="thin">
        <color rgb="FF000000"/>
      </top>
      <bottom/>
      <diagonal/>
    </border>
    <border>
      <left style="thin">
        <color rgb="FFB7B7B7"/>
      </left>
      <right/>
      <top style="thin">
        <color rgb="FF000000"/>
      </top>
      <bottom/>
      <diagonal/>
    </border>
    <border>
      <left/>
      <right/>
      <top style="thin">
        <color rgb="FF000000"/>
      </top>
      <bottom/>
      <diagonal/>
    </border>
    <border>
      <left style="thin">
        <color rgb="FFFFFFFF"/>
      </left>
      <right/>
      <top style="thin">
        <color rgb="FFFFFFFF"/>
      </top>
      <bottom style="thin">
        <color theme="1"/>
      </bottom>
      <diagonal/>
    </border>
    <border>
      <left/>
      <right style="thin">
        <color rgb="FFFFFFFF"/>
      </right>
      <top style="thin">
        <color rgb="FFFFFFFF"/>
      </top>
      <bottom style="thin">
        <color theme="1"/>
      </bottom>
      <diagonal/>
    </border>
    <border>
      <left style="thin">
        <color rgb="FFB7B7B7"/>
      </left>
      <right/>
      <top/>
      <bottom style="thin">
        <color rgb="FFB2A1C7"/>
      </bottom>
      <diagonal/>
    </border>
    <border>
      <left/>
      <right/>
      <top style="thin">
        <color rgb="FFFFFFFF"/>
      </top>
      <bottom style="thin">
        <color theme="1"/>
      </bottom>
      <diagonal/>
    </border>
    <border>
      <left/>
      <right/>
      <top/>
      <bottom style="thin">
        <color rgb="FFB2A1C7"/>
      </bottom>
      <diagonal/>
    </border>
    <border>
      <left style="thin">
        <color rgb="FF000000"/>
      </left>
      <right/>
      <top/>
      <bottom style="thin">
        <color rgb="FFBFBFBF"/>
      </bottom>
      <diagonal/>
    </border>
    <border>
      <left/>
      <right/>
      <top/>
      <bottom style="thin">
        <color rgb="FFBFBFBF"/>
      </bottom>
      <diagonal/>
    </border>
    <border>
      <left/>
      <right/>
      <top/>
      <bottom style="thin">
        <color rgb="FFB2A1C7"/>
      </bottom>
      <diagonal/>
    </border>
    <border>
      <left/>
      <right style="thin">
        <color rgb="FF999999"/>
      </right>
      <top/>
      <bottom style="thin">
        <color rgb="FFBFBFBF"/>
      </bottom>
      <diagonal/>
    </border>
    <border>
      <left style="thin">
        <color rgb="FF999999"/>
      </left>
      <right/>
      <top/>
      <bottom style="thin">
        <color rgb="FF666666"/>
      </bottom>
      <diagonal/>
    </border>
    <border>
      <left/>
      <right/>
      <top/>
      <bottom style="thin">
        <color rgb="FF666666"/>
      </bottom>
      <diagonal/>
    </border>
    <border>
      <left/>
      <right style="thin">
        <color rgb="FF999999"/>
      </right>
      <top/>
      <bottom style="thin">
        <color rgb="FF666666"/>
      </bottom>
      <diagonal/>
    </border>
    <border>
      <left style="thin">
        <color rgb="FF999999"/>
      </left>
      <right/>
      <top/>
      <bottom style="thin">
        <color rgb="FFBFBFBF"/>
      </bottom>
      <diagonal/>
    </border>
    <border>
      <left style="thin">
        <color rgb="FFB2A1C7"/>
      </left>
      <right/>
      <top style="thin">
        <color rgb="FFB2A1C7"/>
      </top>
      <bottom style="thin">
        <color rgb="FFB2A1C7"/>
      </bottom>
      <diagonal/>
    </border>
    <border>
      <left/>
      <right/>
      <top/>
      <bottom style="thin">
        <color rgb="FF666666"/>
      </bottom>
      <diagonal/>
    </border>
    <border>
      <left style="thin">
        <color rgb="FFFFFFFF"/>
      </left>
      <right style="thin">
        <color rgb="FFFFFFFF"/>
      </right>
      <top/>
      <bottom/>
      <diagonal/>
    </border>
    <border>
      <left style="thin">
        <color rgb="FF000000"/>
      </left>
      <right style="thin">
        <color rgb="FF999999"/>
      </right>
      <top/>
      <bottom/>
      <diagonal/>
    </border>
    <border>
      <left/>
      <right/>
      <top style="thin">
        <color rgb="FFB2A1C7"/>
      </top>
      <bottom style="thin">
        <color rgb="FFB2A1C7"/>
      </bottom>
      <diagonal/>
    </border>
    <border>
      <left style="thin">
        <color rgb="FF999999"/>
      </left>
      <right/>
      <top/>
      <bottom/>
      <diagonal/>
    </border>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thin">
        <color rgb="FF999999"/>
      </right>
      <top/>
      <bottom/>
      <diagonal/>
    </border>
    <border>
      <left/>
      <right/>
      <top style="medium">
        <color rgb="FF000000"/>
      </top>
      <bottom/>
      <diagonal/>
    </border>
    <border>
      <left/>
      <right style="thin">
        <color rgb="FFB2A1C7"/>
      </right>
      <top style="thin">
        <color rgb="FFB2A1C7"/>
      </top>
      <bottom style="thin">
        <color rgb="FFB2A1C7"/>
      </bottom>
      <diagonal/>
    </border>
    <border>
      <left/>
      <right style="thin">
        <color rgb="FFFFFFFF"/>
      </right>
      <top style="thin">
        <color rgb="FFFFFFFF"/>
      </top>
      <bottom style="thin">
        <color rgb="FFFFFFFF"/>
      </bottom>
      <diagonal/>
    </border>
    <border>
      <left style="medium">
        <color rgb="FF000000"/>
      </left>
      <right/>
      <top/>
      <bottom style="medium">
        <color rgb="FF000000"/>
      </bottom>
      <diagonal/>
    </border>
    <border>
      <left/>
      <right/>
      <top style="thin">
        <color rgb="FFB2A1C7"/>
      </top>
      <bottom style="thin">
        <color rgb="FFB2A1C7"/>
      </bottom>
      <diagonal/>
    </border>
    <border>
      <left/>
      <right/>
      <top/>
      <bottom style="medium">
        <color rgb="FF000000"/>
      </bottom>
      <diagonal/>
    </border>
    <border>
      <left style="dotted">
        <color rgb="FF434343"/>
      </left>
      <right/>
      <top style="thin">
        <color rgb="FFB2A1C7"/>
      </top>
      <bottom style="thin">
        <color rgb="FFB2A1C7"/>
      </bottom>
      <diagonal/>
    </border>
    <border>
      <left style="thin">
        <color rgb="FF999999"/>
      </left>
      <right/>
      <top style="thin">
        <color rgb="FF666666"/>
      </top>
      <bottom/>
      <diagonal/>
    </border>
    <border>
      <left/>
      <right/>
      <top style="thin">
        <color rgb="FF666666"/>
      </top>
      <bottom/>
      <diagonal/>
    </border>
    <border>
      <left/>
      <right style="thin">
        <color rgb="FF999999"/>
      </right>
      <top style="thin">
        <color rgb="FF666666"/>
      </top>
      <bottom/>
      <diagonal/>
    </border>
    <border>
      <left/>
      <right/>
      <top style="thin">
        <color rgb="FF666666"/>
      </top>
      <bottom/>
      <diagonal/>
    </border>
    <border>
      <left style="thin">
        <color rgb="FFD8D8D8"/>
      </left>
      <right style="thin">
        <color rgb="FFD8D8D8"/>
      </right>
      <top style="thin">
        <color rgb="FFD8D8D8"/>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style="thin">
        <color rgb="FFD8D8D8"/>
      </right>
      <top/>
      <bottom/>
      <diagonal/>
    </border>
    <border>
      <left style="thin">
        <color rgb="FFD8D8D8"/>
      </left>
      <right/>
      <top/>
      <bottom/>
      <diagonal/>
    </border>
    <border>
      <left/>
      <right style="thin">
        <color rgb="FFD8D8D8"/>
      </right>
      <top/>
      <bottom/>
      <diagonal/>
    </border>
    <border>
      <left/>
      <right style="dotted">
        <color rgb="FF434343"/>
      </right>
      <top style="thin">
        <color rgb="FFB2A1C7"/>
      </top>
      <bottom style="thin">
        <color rgb="FFB2A1C7"/>
      </bottom>
      <diagonal/>
    </border>
    <border>
      <left/>
      <right style="medium">
        <color rgb="FF000000"/>
      </right>
      <top/>
      <bottom style="medium">
        <color rgb="FF000000"/>
      </bottom>
      <diagonal/>
    </border>
    <border>
      <left/>
      <right/>
      <top/>
      <bottom style="medium">
        <color rgb="FF000000"/>
      </bottom>
      <diagonal/>
    </border>
    <border>
      <left style="thin">
        <color rgb="FFD8D8D8"/>
      </left>
      <right style="thin">
        <color rgb="FFD8D8D8"/>
      </right>
      <top/>
      <bottom style="thin">
        <color rgb="FFD8D8D8"/>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medium">
        <color rgb="FF000000"/>
      </left>
      <right/>
      <top/>
      <bottom/>
      <diagonal/>
    </border>
    <border>
      <left/>
      <right style="medium">
        <color rgb="FF000000"/>
      </right>
      <top/>
      <bottom/>
      <diagonal/>
    </border>
    <border>
      <left/>
      <right/>
      <top/>
      <bottom/>
      <diagonal/>
    </border>
    <border>
      <left style="thin">
        <color rgb="FFB2A1C7"/>
      </left>
      <right/>
      <top style="thin">
        <color rgb="FFB2A1C7"/>
      </top>
      <bottom/>
      <diagonal/>
    </border>
    <border>
      <left/>
      <right/>
      <top style="thin">
        <color rgb="FFB2A1C7"/>
      </top>
      <bottom/>
      <diagonal/>
    </border>
    <border>
      <left/>
      <right style="dotted">
        <color rgb="FF595959"/>
      </right>
      <top style="thin">
        <color rgb="FFB2A1C7"/>
      </top>
      <bottom/>
      <diagonal/>
    </border>
    <border>
      <left style="dotted">
        <color rgb="FF595959"/>
      </left>
      <right/>
      <top style="thin">
        <color rgb="FFB2A1C7"/>
      </top>
      <bottom/>
      <diagonal/>
    </border>
    <border>
      <left/>
      <right style="thin">
        <color rgb="FFB2A1C7"/>
      </right>
      <top style="thin">
        <color rgb="FFB2A1C7"/>
      </top>
      <bottom/>
      <diagonal/>
    </border>
    <border>
      <left style="thin">
        <color rgb="FFB2A1C7"/>
      </left>
      <right/>
      <top/>
      <bottom style="thin">
        <color rgb="FFB2A1C7"/>
      </bottom>
      <diagonal/>
    </border>
    <border>
      <left/>
      <right/>
      <top/>
      <bottom style="thin">
        <color rgb="FFB2A1C7"/>
      </bottom>
      <diagonal/>
    </border>
    <border>
      <left/>
      <right style="dotted">
        <color rgb="FF595959"/>
      </right>
      <top/>
      <bottom style="thin">
        <color rgb="FFB2A1C7"/>
      </bottom>
      <diagonal/>
    </border>
    <border>
      <left style="dotted">
        <color rgb="FF595959"/>
      </left>
      <right/>
      <top/>
      <bottom style="thin">
        <color rgb="FFB2A1C7"/>
      </bottom>
      <diagonal/>
    </border>
    <border>
      <left/>
      <right style="thin">
        <color rgb="FFB2A1C7"/>
      </right>
      <top/>
      <bottom style="thin">
        <color rgb="FFB2A1C7"/>
      </bottom>
      <diagonal/>
    </border>
    <border>
      <left/>
      <right/>
      <top/>
      <bottom/>
      <diagonal/>
    </border>
    <border>
      <left/>
      <right style="thin">
        <color rgb="FF000000"/>
      </right>
      <top style="thin">
        <color rgb="FF000000"/>
      </top>
      <bottom/>
      <diagonal/>
    </border>
    <border>
      <left style="thin">
        <color rgb="FFB7B7B7"/>
      </left>
      <right/>
      <top/>
      <bottom/>
      <diagonal/>
    </border>
    <border>
      <left/>
      <right style="thin">
        <color rgb="FFB7B7B7"/>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9">
    <xf numFmtId="0" fontId="0" fillId="0" borderId="0" xfId="0" applyFont="1" applyAlignment="1"/>
    <xf numFmtId="0" fontId="1" fillId="0" borderId="1" xfId="0" applyFont="1" applyBorder="1"/>
    <xf numFmtId="0" fontId="1" fillId="2" borderId="2" xfId="0" applyFont="1" applyFill="1" applyBorder="1"/>
    <xf numFmtId="0" fontId="1" fillId="2" borderId="26" xfId="0" applyFont="1" applyFill="1" applyBorder="1"/>
    <xf numFmtId="0" fontId="5" fillId="3" borderId="27" xfId="0" applyFont="1" applyFill="1" applyBorder="1"/>
    <xf numFmtId="0" fontId="1" fillId="2" borderId="32" xfId="0" applyFont="1" applyFill="1" applyBorder="1"/>
    <xf numFmtId="0" fontId="1" fillId="2" borderId="39" xfId="0" applyFont="1" applyFill="1" applyBorder="1"/>
    <xf numFmtId="0" fontId="1" fillId="2" borderId="75" xfId="0" applyFont="1" applyFill="1" applyBorder="1"/>
    <xf numFmtId="0" fontId="1" fillId="0" borderId="0" xfId="0" applyFont="1"/>
    <xf numFmtId="0" fontId="23" fillId="0" borderId="0" xfId="0" applyFont="1"/>
    <xf numFmtId="167" fontId="1" fillId="0" borderId="0" xfId="0" applyNumberFormat="1" applyFont="1"/>
    <xf numFmtId="168" fontId="1" fillId="0" borderId="0" xfId="0" applyNumberFormat="1" applyFont="1"/>
    <xf numFmtId="14" fontId="1" fillId="2" borderId="75" xfId="0" applyNumberFormat="1" applyFont="1" applyFill="1" applyBorder="1" applyAlignment="1">
      <alignment horizontal="left"/>
    </xf>
    <xf numFmtId="14" fontId="1" fillId="0" borderId="0" xfId="0" applyNumberFormat="1" applyFont="1"/>
    <xf numFmtId="169" fontId="0" fillId="0" borderId="0" xfId="0" applyNumberFormat="1" applyFont="1" applyAlignment="1"/>
    <xf numFmtId="0" fontId="0" fillId="0" borderId="75" xfId="0" applyFont="1" applyBorder="1" applyAlignment="1"/>
    <xf numFmtId="0" fontId="19" fillId="0" borderId="75" xfId="0" applyFont="1" applyBorder="1" applyAlignment="1"/>
    <xf numFmtId="168" fontId="19" fillId="2" borderId="75" xfId="0" applyNumberFormat="1" applyFont="1" applyFill="1" applyBorder="1" applyAlignment="1"/>
    <xf numFmtId="168" fontId="19" fillId="0" borderId="75" xfId="0" applyNumberFormat="1" applyFont="1" applyBorder="1" applyAlignment="1"/>
    <xf numFmtId="168" fontId="19" fillId="0" borderId="75" xfId="0" applyNumberFormat="1" applyFont="1" applyBorder="1" applyAlignment="1">
      <alignment horizontal="right"/>
    </xf>
    <xf numFmtId="4" fontId="19" fillId="2" borderId="75" xfId="0" applyNumberFormat="1" applyFont="1" applyFill="1" applyBorder="1" applyAlignment="1"/>
    <xf numFmtId="4" fontId="19" fillId="0" borderId="75" xfId="0" applyNumberFormat="1" applyFont="1" applyBorder="1" applyAlignment="1"/>
    <xf numFmtId="4" fontId="19" fillId="2" borderId="75" xfId="0" applyNumberFormat="1" applyFont="1" applyFill="1" applyBorder="1" applyAlignment="1">
      <alignment horizontal="left" vertical="top"/>
    </xf>
    <xf numFmtId="4" fontId="19" fillId="0" borderId="75" xfId="0" applyNumberFormat="1" applyFont="1" applyBorder="1" applyAlignment="1">
      <alignment horizontal="right"/>
    </xf>
    <xf numFmtId="167" fontId="19" fillId="2" borderId="75" xfId="0" applyNumberFormat="1" applyFont="1" applyFill="1" applyBorder="1" applyAlignment="1"/>
    <xf numFmtId="169" fontId="24" fillId="0" borderId="75" xfId="0" applyNumberFormat="1" applyFont="1" applyBorder="1" applyAlignment="1">
      <alignment horizontal="right" wrapText="1"/>
    </xf>
    <xf numFmtId="0" fontId="19" fillId="0" borderId="75" xfId="0" applyFont="1" applyBorder="1" applyAlignment="1">
      <alignment horizontal="right"/>
    </xf>
    <xf numFmtId="169" fontId="25" fillId="0" borderId="75" xfId="0" applyNumberFormat="1" applyFont="1" applyBorder="1" applyAlignment="1">
      <alignment wrapText="1"/>
    </xf>
    <xf numFmtId="0" fontId="19" fillId="2" borderId="75" xfId="0" applyFont="1" applyFill="1" applyBorder="1" applyAlignment="1">
      <alignment horizontal="left" vertical="top"/>
    </xf>
    <xf numFmtId="0" fontId="19" fillId="2" borderId="75" xfId="0" applyFont="1" applyFill="1" applyBorder="1" applyAlignment="1"/>
    <xf numFmtId="0" fontId="0" fillId="0" borderId="75" xfId="0" applyFont="1" applyBorder="1" applyAlignment="1">
      <alignment wrapText="1"/>
    </xf>
    <xf numFmtId="0" fontId="18" fillId="6" borderId="79" xfId="0" applyFont="1" applyFill="1" applyBorder="1" applyAlignment="1">
      <alignment horizontal="left"/>
    </xf>
    <xf numFmtId="167" fontId="18" fillId="6" borderId="79" xfId="0" applyNumberFormat="1" applyFont="1" applyFill="1" applyBorder="1" applyAlignment="1">
      <alignment horizontal="left"/>
    </xf>
    <xf numFmtId="169" fontId="18" fillId="6" borderId="79" xfId="0" applyNumberFormat="1" applyFont="1" applyFill="1" applyBorder="1" applyAlignment="1">
      <alignment horizontal="left"/>
    </xf>
    <xf numFmtId="0" fontId="20" fillId="6" borderId="79" xfId="0" applyFont="1" applyFill="1" applyBorder="1" applyAlignment="1"/>
    <xf numFmtId="14" fontId="19" fillId="6" borderId="79" xfId="0" applyNumberFormat="1" applyFont="1" applyFill="1" applyBorder="1" applyAlignment="1"/>
    <xf numFmtId="0" fontId="19" fillId="6" borderId="79" xfId="0" applyFont="1" applyFill="1" applyBorder="1" applyAlignment="1"/>
    <xf numFmtId="0" fontId="21" fillId="7" borderId="80" xfId="0" applyFont="1" applyFill="1" applyBorder="1" applyAlignment="1">
      <alignment horizontal="center" wrapText="1"/>
    </xf>
    <xf numFmtId="0" fontId="22" fillId="7" borderId="80" xfId="0" applyFont="1" applyFill="1" applyBorder="1" applyAlignment="1">
      <alignment horizontal="center" wrapText="1"/>
    </xf>
    <xf numFmtId="169" fontId="22" fillId="7" borderId="80" xfId="0" applyNumberFormat="1" applyFont="1" applyFill="1" applyBorder="1" applyAlignment="1">
      <alignment horizontal="center" wrapText="1"/>
    </xf>
    <xf numFmtId="169" fontId="21" fillId="7" borderId="80" xfId="0" applyNumberFormat="1" applyFont="1" applyFill="1" applyBorder="1" applyAlignment="1">
      <alignment horizontal="center" wrapText="1"/>
    </xf>
    <xf numFmtId="0" fontId="18" fillId="6" borderId="79" xfId="0" applyFont="1" applyFill="1" applyBorder="1" applyAlignment="1">
      <alignment horizontal="right" vertical="center"/>
    </xf>
    <xf numFmtId="0" fontId="19" fillId="0" borderId="75" xfId="0" applyFont="1" applyBorder="1" applyAlignment="1">
      <alignment vertical="center"/>
    </xf>
    <xf numFmtId="165" fontId="19" fillId="0" borderId="75" xfId="0" applyNumberFormat="1" applyFont="1" applyBorder="1" applyAlignment="1">
      <alignment horizontal="right" vertical="center"/>
    </xf>
    <xf numFmtId="166" fontId="19" fillId="0" borderId="75" xfId="0" applyNumberFormat="1" applyFont="1" applyBorder="1" applyAlignment="1">
      <alignment horizontal="right" vertical="center"/>
    </xf>
    <xf numFmtId="0" fontId="18" fillId="6" borderId="79" xfId="0" applyFont="1" applyFill="1" applyBorder="1" applyAlignment="1">
      <alignment horizontal="left" vertical="center"/>
    </xf>
    <xf numFmtId="0" fontId="1" fillId="8" borderId="75" xfId="0" applyFont="1" applyFill="1" applyBorder="1"/>
    <xf numFmtId="0" fontId="3" fillId="8" borderId="75" xfId="0" applyFont="1" applyFill="1" applyBorder="1"/>
    <xf numFmtId="0" fontId="9" fillId="2" borderId="33" xfId="0" applyFont="1" applyFill="1" applyBorder="1" applyAlignment="1">
      <alignment wrapText="1"/>
    </xf>
    <xf numFmtId="0" fontId="2" fillId="0" borderId="34" xfId="0" applyFont="1" applyBorder="1"/>
    <xf numFmtId="0" fontId="2" fillId="0" borderId="37" xfId="0" applyFont="1" applyBorder="1"/>
    <xf numFmtId="0" fontId="2" fillId="0" borderId="62" xfId="0" applyFont="1" applyBorder="1"/>
    <xf numFmtId="0" fontId="0" fillId="0" borderId="0" xfId="0" applyFont="1" applyAlignment="1"/>
    <xf numFmtId="0" fontId="2" fillId="0" borderId="64" xfId="0" applyFont="1" applyBorder="1"/>
    <xf numFmtId="0" fontId="2" fillId="0" borderId="40" xfId="0" applyFont="1" applyBorder="1"/>
    <xf numFmtId="0" fontId="2" fillId="0" borderId="42" xfId="0" applyFont="1" applyBorder="1"/>
    <xf numFmtId="0" fontId="2" fillId="0" borderId="57" xfId="0" applyFont="1" applyBorder="1"/>
    <xf numFmtId="0" fontId="1" fillId="2" borderId="33" xfId="0" applyFont="1" applyFill="1" applyBorder="1" applyAlignment="1">
      <alignment vertical="center" wrapText="1"/>
    </xf>
    <xf numFmtId="0" fontId="2" fillId="0" borderId="35" xfId="0" applyFont="1" applyBorder="1"/>
    <xf numFmtId="0" fontId="2" fillId="0" borderId="63" xfId="0" applyFont="1" applyBorder="1"/>
    <xf numFmtId="0" fontId="2" fillId="0" borderId="56" xfId="0" applyFont="1" applyBorder="1"/>
    <xf numFmtId="9" fontId="9" fillId="2" borderId="33" xfId="0" applyNumberFormat="1" applyFont="1" applyFill="1" applyBorder="1" applyAlignment="1">
      <alignment horizontal="center" vertical="center" wrapText="1"/>
    </xf>
    <xf numFmtId="0" fontId="9" fillId="2" borderId="33" xfId="0" applyFont="1" applyFill="1" applyBorder="1" applyAlignment="1">
      <alignment horizontal="center" vertical="center" wrapText="1"/>
    </xf>
    <xf numFmtId="164" fontId="9" fillId="2" borderId="33" xfId="0" applyNumberFormat="1" applyFont="1" applyFill="1" applyBorder="1" applyAlignment="1">
      <alignment horizontal="center" vertical="center" wrapText="1"/>
    </xf>
    <xf numFmtId="0" fontId="3" fillId="8" borderId="75" xfId="0" applyFont="1" applyFill="1" applyBorder="1"/>
    <xf numFmtId="0" fontId="2" fillId="9" borderId="75" xfId="0" applyFont="1" applyFill="1" applyBorder="1"/>
    <xf numFmtId="0" fontId="1" fillId="8" borderId="75" xfId="0" applyFont="1" applyFill="1" applyBorder="1"/>
    <xf numFmtId="3" fontId="9" fillId="2" borderId="33" xfId="0" applyNumberFormat="1" applyFont="1" applyFill="1" applyBorder="1" applyAlignment="1">
      <alignment horizontal="center" vertical="center" wrapText="1"/>
    </xf>
    <xf numFmtId="0" fontId="27" fillId="8" borderId="75" xfId="0" applyFont="1" applyFill="1" applyBorder="1" applyAlignment="1">
      <alignment horizontal="center"/>
    </xf>
    <xf numFmtId="0" fontId="28" fillId="9" borderId="75" xfId="0" applyFont="1" applyFill="1" applyBorder="1"/>
    <xf numFmtId="0" fontId="3" fillId="2" borderId="3" xfId="0" applyFont="1" applyFill="1" applyBorder="1"/>
    <xf numFmtId="0" fontId="2" fillId="0" borderId="5" xfId="0" applyFont="1" applyBorder="1"/>
    <xf numFmtId="0" fontId="2" fillId="0" borderId="4" xfId="0" applyFont="1" applyBorder="1"/>
    <xf numFmtId="0" fontId="3" fillId="8" borderId="75" xfId="0" applyFont="1" applyFill="1" applyBorder="1" applyAlignment="1">
      <alignment vertical="top"/>
    </xf>
    <xf numFmtId="0" fontId="3" fillId="2" borderId="33" xfId="0" applyFont="1" applyFill="1" applyBorder="1" applyAlignment="1">
      <alignment horizontal="center" vertical="center" wrapText="1"/>
    </xf>
    <xf numFmtId="0" fontId="12" fillId="2" borderId="33" xfId="0" applyFont="1" applyFill="1" applyBorder="1" applyAlignment="1">
      <alignment vertical="center" wrapText="1"/>
    </xf>
    <xf numFmtId="0" fontId="9" fillId="2" borderId="33" xfId="0" applyFont="1" applyFill="1" applyBorder="1" applyAlignment="1">
      <alignment vertical="center" wrapText="1"/>
    </xf>
    <xf numFmtId="0" fontId="13" fillId="2" borderId="33" xfId="0" applyFont="1" applyFill="1" applyBorder="1" applyAlignment="1">
      <alignment wrapText="1"/>
    </xf>
    <xf numFmtId="0" fontId="1" fillId="0" borderId="49" xfId="0" applyFont="1" applyBorder="1" applyAlignment="1">
      <alignment horizontal="left" vertical="top" wrapText="1"/>
    </xf>
    <xf numFmtId="0" fontId="2" fillId="0" borderId="50" xfId="0" applyFont="1" applyBorder="1"/>
    <xf numFmtId="0" fontId="2" fillId="0" borderId="51" xfId="0" applyFont="1" applyBorder="1"/>
    <xf numFmtId="0" fontId="2" fillId="0" borderId="53" xfId="0" applyFont="1" applyBorder="1"/>
    <xf numFmtId="0" fontId="2" fillId="0" borderId="54" xfId="0" applyFont="1" applyBorder="1"/>
    <xf numFmtId="0" fontId="2" fillId="0" borderId="59" xfId="0" applyFont="1" applyBorder="1"/>
    <xf numFmtId="0" fontId="2" fillId="0" borderId="60" xfId="0" applyFont="1" applyBorder="1"/>
    <xf numFmtId="0" fontId="2" fillId="0" borderId="61" xfId="0" applyFont="1" applyBorder="1"/>
    <xf numFmtId="0" fontId="1" fillId="0" borderId="48" xfId="0" applyFont="1" applyBorder="1" applyAlignment="1">
      <alignment horizontal="left" vertical="top" wrapText="1"/>
    </xf>
    <xf numFmtId="0" fontId="2" fillId="0" borderId="52" xfId="0" applyFont="1" applyBorder="1"/>
    <xf numFmtId="0" fontId="2" fillId="0" borderId="58" xfId="0" applyFont="1" applyBorder="1"/>
    <xf numFmtId="0" fontId="5" fillId="3" borderId="44" xfId="0" applyFont="1" applyFill="1" applyBorder="1" applyAlignment="1">
      <alignment horizontal="center" vertical="top"/>
    </xf>
    <xf numFmtId="0" fontId="2" fillId="0" borderId="45" xfId="0" applyFont="1" applyBorder="1"/>
    <xf numFmtId="0" fontId="2" fillId="0" borderId="46" xfId="0" applyFont="1" applyBorder="1"/>
    <xf numFmtId="0" fontId="5" fillId="3" borderId="44" xfId="0" applyFont="1" applyFill="1" applyBorder="1" applyAlignment="1">
      <alignment horizontal="center" vertical="top" wrapText="1"/>
    </xf>
    <xf numFmtId="0" fontId="2" fillId="0" borderId="47" xfId="0" applyFont="1" applyBorder="1"/>
    <xf numFmtId="0" fontId="3" fillId="0" borderId="11" xfId="0" applyFont="1" applyBorder="1" applyAlignment="1">
      <alignment vertical="top"/>
    </xf>
    <xf numFmtId="0" fontId="2" fillId="0" borderId="14" xfId="0" applyFont="1" applyBorder="1"/>
    <xf numFmtId="0" fontId="2" fillId="0" borderId="12" xfId="0" applyFont="1" applyBorder="1"/>
    <xf numFmtId="0" fontId="5" fillId="3" borderId="23" xfId="0" applyFont="1" applyFill="1" applyBorder="1" applyAlignment="1">
      <alignment horizontal="center" vertical="top"/>
    </xf>
    <xf numFmtId="0" fontId="2" fillId="0" borderId="17" xfId="0" applyFont="1" applyBorder="1"/>
    <xf numFmtId="0" fontId="2" fillId="0" borderId="19" xfId="0" applyFont="1" applyBorder="1"/>
    <xf numFmtId="0" fontId="5" fillId="3" borderId="20" xfId="0" applyFont="1" applyFill="1" applyBorder="1" applyAlignment="1">
      <alignment horizontal="center" vertical="top"/>
    </xf>
    <xf numFmtId="0" fontId="2" fillId="0" borderId="21" xfId="0" applyFont="1" applyBorder="1"/>
    <xf numFmtId="0" fontId="2" fillId="0" borderId="22" xfId="0" applyFont="1" applyBorder="1"/>
    <xf numFmtId="0" fontId="5" fillId="3" borderId="20" xfId="0" applyFont="1" applyFill="1" applyBorder="1" applyAlignment="1">
      <alignment horizontal="center" wrapText="1"/>
    </xf>
    <xf numFmtId="0" fontId="2" fillId="0" borderId="25" xfId="0" applyFont="1" applyBorder="1"/>
    <xf numFmtId="0" fontId="5" fillId="3" borderId="16" xfId="0" applyFont="1" applyFill="1" applyBorder="1" applyAlignment="1">
      <alignment horizontal="center"/>
    </xf>
    <xf numFmtId="0" fontId="5" fillId="3" borderId="29" xfId="0" applyFont="1" applyFill="1" applyBorder="1" applyAlignment="1">
      <alignment horizontal="center"/>
    </xf>
    <xf numFmtId="0" fontId="2" fillId="0" borderId="30" xfId="0" applyFont="1" applyBorder="1"/>
    <xf numFmtId="0" fontId="2" fillId="0" borderId="31" xfId="0" applyFont="1" applyBorder="1"/>
    <xf numFmtId="0" fontId="5" fillId="3" borderId="29" xfId="0" applyFont="1" applyFill="1" applyBorder="1" applyAlignment="1">
      <alignment horizontal="center" vertical="top"/>
    </xf>
    <xf numFmtId="0" fontId="2" fillId="0" borderId="36" xfId="0" applyFont="1" applyBorder="1"/>
    <xf numFmtId="0" fontId="1" fillId="0" borderId="48" xfId="0" applyFont="1" applyBorder="1" applyAlignment="1">
      <alignment horizontal="center" vertical="top" wrapText="1"/>
    </xf>
    <xf numFmtId="0" fontId="3" fillId="0" borderId="3" xfId="0" applyFont="1" applyBorder="1"/>
    <xf numFmtId="0" fontId="4" fillId="3" borderId="13" xfId="0" applyFont="1" applyFill="1" applyBorder="1" applyAlignment="1">
      <alignment horizontal="center" vertical="center" wrapText="1"/>
    </xf>
    <xf numFmtId="0" fontId="2" fillId="0" borderId="15" xfId="0" applyFont="1" applyBorder="1"/>
    <xf numFmtId="0" fontId="2" fillId="0" borderId="18" xfId="0" applyFont="1" applyBorder="1"/>
    <xf numFmtId="0" fontId="6" fillId="4" borderId="24" xfId="0" applyFont="1" applyFill="1" applyBorder="1" applyAlignment="1">
      <alignment horizontal="center" vertical="center" wrapText="1"/>
    </xf>
    <xf numFmtId="0" fontId="2" fillId="0" borderId="28" xfId="0" applyFont="1" applyBorder="1"/>
    <xf numFmtId="0" fontId="2" fillId="0" borderId="38" xfId="0" applyFont="1" applyBorder="1"/>
    <xf numFmtId="0" fontId="8" fillId="0" borderId="43" xfId="0" applyFont="1" applyBorder="1" applyAlignment="1">
      <alignment horizontal="center" vertical="center" wrapText="1"/>
    </xf>
    <xf numFmtId="0" fontId="7" fillId="5" borderId="24" xfId="0" applyFont="1" applyFill="1" applyBorder="1" applyAlignment="1">
      <alignment horizontal="left" vertical="center" wrapText="1"/>
    </xf>
    <xf numFmtId="0" fontId="2" fillId="0" borderId="41" xfId="0" applyFont="1" applyBorder="1"/>
    <xf numFmtId="1" fontId="8" fillId="0" borderId="43" xfId="0" applyNumberFormat="1" applyFont="1" applyBorder="1" applyAlignment="1">
      <alignment horizontal="center" vertical="center" wrapText="1"/>
    </xf>
    <xf numFmtId="0" fontId="2" fillId="0" borderId="55" xfId="0" applyFont="1" applyBorder="1"/>
    <xf numFmtId="0" fontId="4" fillId="3" borderId="6" xfId="0" applyFont="1" applyFill="1" applyBorder="1" applyAlignment="1">
      <alignment horizontal="center" vertical="center" wrapText="1"/>
    </xf>
    <xf numFmtId="0" fontId="2" fillId="0" borderId="7" xfId="0" applyFont="1" applyBorder="1"/>
    <xf numFmtId="0" fontId="2" fillId="0" borderId="8" xfId="0" applyFont="1" applyBorder="1"/>
    <xf numFmtId="0" fontId="4" fillId="3" borderId="9" xfId="0" applyFont="1" applyFill="1" applyBorder="1" applyAlignment="1">
      <alignment horizontal="center" vertical="center" wrapText="1"/>
    </xf>
    <xf numFmtId="0" fontId="2" fillId="0" borderId="10" xfId="0" applyFont="1" applyBorder="1"/>
    <xf numFmtId="0" fontId="10" fillId="5" borderId="65" xfId="0" applyFont="1" applyFill="1" applyBorder="1" applyAlignment="1">
      <alignment horizontal="right" vertical="center" wrapText="1"/>
    </xf>
    <xf numFmtId="0" fontId="2" fillId="0" borderId="66" xfId="0" applyFont="1" applyBorder="1"/>
    <xf numFmtId="0" fontId="2" fillId="0" borderId="67" xfId="0" applyFont="1" applyBorder="1"/>
    <xf numFmtId="0" fontId="2" fillId="0" borderId="70" xfId="0" applyFont="1" applyBorder="1"/>
    <xf numFmtId="0" fontId="2" fillId="0" borderId="71" xfId="0" applyFont="1" applyBorder="1"/>
    <xf numFmtId="0" fontId="2" fillId="0" borderId="72" xfId="0" applyFont="1" applyBorder="1"/>
    <xf numFmtId="1" fontId="11" fillId="0" borderId="68" xfId="0" applyNumberFormat="1" applyFont="1" applyBorder="1" applyAlignment="1">
      <alignment horizontal="left" vertical="center" wrapText="1"/>
    </xf>
    <xf numFmtId="0" fontId="2" fillId="0" borderId="69" xfId="0" applyFont="1" applyBorder="1"/>
    <xf numFmtId="0" fontId="2" fillId="0" borderId="73" xfId="0" applyFont="1" applyBorder="1"/>
    <xf numFmtId="0" fontId="2" fillId="0" borderId="74" xfId="0" applyFont="1" applyBorder="1"/>
    <xf numFmtId="4" fontId="7" fillId="5" borderId="43" xfId="0" applyNumberFormat="1" applyFont="1" applyFill="1" applyBorder="1" applyAlignment="1">
      <alignment horizontal="center" vertical="center" wrapText="1"/>
    </xf>
    <xf numFmtId="4" fontId="15" fillId="0" borderId="43" xfId="0" applyNumberFormat="1" applyFont="1" applyBorder="1" applyAlignment="1">
      <alignment horizontal="center" vertical="center" wrapText="1"/>
    </xf>
    <xf numFmtId="0" fontId="15" fillId="0" borderId="24" xfId="0" applyFont="1" applyBorder="1" applyAlignment="1">
      <alignment horizontal="left" vertical="center" wrapText="1"/>
    </xf>
    <xf numFmtId="4" fontId="17" fillId="0" borderId="43" xfId="0" applyNumberFormat="1" applyFont="1" applyBorder="1" applyAlignment="1">
      <alignment horizontal="center" vertical="center" wrapText="1"/>
    </xf>
    <xf numFmtId="0" fontId="17" fillId="0" borderId="24" xfId="0" applyFont="1" applyBorder="1" applyAlignment="1">
      <alignment horizontal="right" vertical="center" wrapText="1"/>
    </xf>
    <xf numFmtId="4" fontId="14" fillId="4" borderId="43" xfId="0" applyNumberFormat="1" applyFont="1" applyFill="1" applyBorder="1" applyAlignment="1">
      <alignment horizontal="center" vertical="center" wrapText="1"/>
    </xf>
    <xf numFmtId="0" fontId="2" fillId="0" borderId="76" xfId="0" applyFont="1" applyBorder="1"/>
    <xf numFmtId="0" fontId="6" fillId="4" borderId="24" xfId="0" applyFont="1" applyFill="1" applyBorder="1" applyAlignment="1">
      <alignment horizontal="left" vertical="center" wrapText="1"/>
    </xf>
    <xf numFmtId="1" fontId="17" fillId="0" borderId="43" xfId="0" applyNumberFormat="1" applyFont="1" applyBorder="1" applyAlignment="1">
      <alignment horizontal="center" vertical="center" wrapText="1"/>
    </xf>
    <xf numFmtId="1" fontId="7" fillId="5" borderId="43" xfId="0" applyNumberFormat="1" applyFont="1" applyFill="1" applyBorder="1" applyAlignment="1">
      <alignment horizontal="center" vertical="center" wrapText="1"/>
    </xf>
    <xf numFmtId="1" fontId="14" fillId="4" borderId="43" xfId="0" applyNumberFormat="1" applyFont="1" applyFill="1" applyBorder="1" applyAlignment="1">
      <alignment horizontal="center" vertical="center" wrapText="1"/>
    </xf>
    <xf numFmtId="1" fontId="15" fillId="0" borderId="43" xfId="0" applyNumberFormat="1" applyFont="1" applyBorder="1" applyAlignment="1">
      <alignment horizontal="center" vertical="center" wrapText="1"/>
    </xf>
    <xf numFmtId="0" fontId="4" fillId="3" borderId="77" xfId="0" applyFont="1" applyFill="1" applyBorder="1" applyAlignment="1">
      <alignment horizontal="center" vertical="center" wrapText="1"/>
    </xf>
    <xf numFmtId="0" fontId="2" fillId="0" borderId="78" xfId="0" applyFont="1" applyBorder="1"/>
    <xf numFmtId="1" fontId="10" fillId="5" borderId="43" xfId="0" applyNumberFormat="1" applyFont="1" applyFill="1" applyBorder="1" applyAlignment="1">
      <alignment horizontal="center" vertical="center" wrapText="1"/>
    </xf>
    <xf numFmtId="0" fontId="10" fillId="5" borderId="24" xfId="0" applyFont="1" applyFill="1" applyBorder="1" applyAlignment="1">
      <alignment horizontal="left" vertical="center" wrapText="1"/>
    </xf>
    <xf numFmtId="0" fontId="29" fillId="4" borderId="24" xfId="0" applyFont="1" applyFill="1" applyBorder="1" applyAlignment="1">
      <alignment horizontal="center" vertical="center" wrapText="1"/>
    </xf>
    <xf numFmtId="0" fontId="15" fillId="0" borderId="43" xfId="0" applyFont="1" applyBorder="1" applyAlignment="1">
      <alignment horizontal="center" vertical="center" wrapText="1"/>
    </xf>
    <xf numFmtId="0" fontId="16" fillId="5" borderId="24" xfId="0" applyFont="1" applyFill="1" applyBorder="1" applyAlignment="1">
      <alignment horizontal="right" vertical="center" wrapText="1"/>
    </xf>
    <xf numFmtId="0" fontId="26" fillId="5" borderId="24"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F1000"/>
  <sheetViews>
    <sheetView workbookViewId="0">
      <pane ySplit="8" topLeftCell="A9" activePane="bottomLeft" state="frozen"/>
      <selection pane="bottomLeft" activeCell="H4" sqref="H4"/>
    </sheetView>
  </sheetViews>
  <sheetFormatPr defaultColWidth="14.42578125" defaultRowHeight="15" customHeight="1" x14ac:dyDescent="0.2"/>
  <cols>
    <col min="1" max="58" width="2.85546875" customWidth="1"/>
  </cols>
  <sheetData>
    <row r="1" spans="1:58" ht="12.75" customHeight="1" x14ac:dyDescent="0.2">
      <c r="A1" s="46"/>
      <c r="B1" s="46"/>
      <c r="C1" s="46"/>
      <c r="D1" s="46"/>
      <c r="E1" s="46"/>
      <c r="F1" s="46"/>
      <c r="G1" s="46"/>
      <c r="H1" s="46"/>
      <c r="I1" s="46"/>
      <c r="J1" s="68" t="str">
        <f>'Raw Data'!$B$1</f>
        <v>Civil Engineering</v>
      </c>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46"/>
      <c r="AY1" s="46"/>
      <c r="AZ1" s="46"/>
      <c r="BA1" s="46"/>
      <c r="BB1" s="46"/>
      <c r="BC1" s="46"/>
      <c r="BD1" s="46"/>
      <c r="BE1" s="46"/>
      <c r="BF1" s="46"/>
    </row>
    <row r="2" spans="1:58" ht="12.75" customHeight="1" x14ac:dyDescent="0.2">
      <c r="A2" s="46"/>
      <c r="B2" s="46"/>
      <c r="C2" s="64" t="s">
        <v>0</v>
      </c>
      <c r="D2" s="65"/>
      <c r="E2" s="65"/>
      <c r="F2" s="65"/>
      <c r="G2" s="65"/>
      <c r="H2" s="65"/>
      <c r="I2" s="65"/>
      <c r="J2" s="65"/>
      <c r="K2" s="66" t="str">
        <f>TEXT('Raw Data'!$E$1, "YYYY-MM-DD") &amp; " to " &amp; TEXT('Raw Data'!$G$1, "YYYY-MM-DD")</f>
        <v>2019-04-01 to 2020-03-31</v>
      </c>
      <c r="L2" s="65"/>
      <c r="M2" s="65"/>
      <c r="N2" s="65"/>
      <c r="O2" s="65"/>
      <c r="P2" s="65"/>
      <c r="Q2" s="65"/>
      <c r="R2" s="65"/>
      <c r="S2" s="65"/>
      <c r="T2" s="46"/>
      <c r="U2" s="46"/>
      <c r="V2" s="46"/>
      <c r="W2" s="46"/>
      <c r="X2" s="68" t="s">
        <v>1</v>
      </c>
      <c r="Y2" s="69"/>
      <c r="Z2" s="69"/>
      <c r="AA2" s="69"/>
      <c r="AB2" s="69"/>
      <c r="AC2" s="69"/>
      <c r="AD2" s="69"/>
      <c r="AE2" s="69"/>
      <c r="AF2" s="69"/>
      <c r="AG2" s="69"/>
      <c r="AH2" s="69"/>
      <c r="AI2" s="69"/>
      <c r="AJ2" s="46"/>
      <c r="AK2" s="46"/>
      <c r="AL2" s="46"/>
      <c r="AM2" s="46"/>
      <c r="AN2" s="46"/>
      <c r="AO2" s="64" t="s">
        <v>2</v>
      </c>
      <c r="AP2" s="65"/>
      <c r="AQ2" s="65"/>
      <c r="AR2" s="65"/>
      <c r="AS2" s="65"/>
      <c r="AT2" s="65"/>
      <c r="AU2" s="65"/>
      <c r="AV2" s="66" t="str">
        <f>'Raw Data'!$M$1</f>
        <v>This financial year</v>
      </c>
      <c r="AW2" s="65"/>
      <c r="AX2" s="65"/>
      <c r="AY2" s="65"/>
      <c r="AZ2" s="65"/>
      <c r="BA2" s="65"/>
      <c r="BB2" s="65"/>
      <c r="BC2" s="65"/>
      <c r="BD2" s="65"/>
      <c r="BE2" s="65"/>
      <c r="BF2" s="65"/>
    </row>
    <row r="3" spans="1:58" ht="12.75" customHeight="1" x14ac:dyDescent="0.2">
      <c r="A3" s="46"/>
      <c r="B3" s="46"/>
      <c r="C3" s="73" t="s">
        <v>3</v>
      </c>
      <c r="D3" s="65"/>
      <c r="E3" s="65"/>
      <c r="F3" s="65"/>
      <c r="G3" s="65"/>
      <c r="H3" s="65"/>
      <c r="I3" s="65"/>
      <c r="J3" s="65"/>
      <c r="K3" s="66" t="str">
        <f>TEXT('Raw Data'!$I$1, "YYYY-MM-DD") &amp; " to " &amp; TEXT('Raw Data'!$K$1, "YYYY-MM-DD")</f>
        <v>2020-02-01 to 2020-02-29</v>
      </c>
      <c r="L3" s="65"/>
      <c r="M3" s="65"/>
      <c r="N3" s="65"/>
      <c r="O3" s="65"/>
      <c r="P3" s="65"/>
      <c r="Q3" s="65"/>
      <c r="R3" s="65"/>
      <c r="S3" s="65"/>
      <c r="T3" s="46"/>
      <c r="U3" s="46"/>
      <c r="V3" s="46"/>
      <c r="W3" s="47"/>
      <c r="X3" s="46"/>
      <c r="Y3" s="46"/>
      <c r="Z3" s="46"/>
      <c r="AA3" s="46"/>
      <c r="AB3" s="46"/>
      <c r="AC3" s="46"/>
      <c r="AD3" s="46"/>
      <c r="AE3" s="46"/>
      <c r="AF3" s="46"/>
      <c r="AG3" s="46"/>
      <c r="AH3" s="46"/>
      <c r="AI3" s="46"/>
      <c r="AJ3" s="46"/>
      <c r="AK3" s="46"/>
      <c r="AL3" s="46"/>
      <c r="AM3" s="46"/>
      <c r="AN3" s="46"/>
      <c r="AO3" s="64" t="s">
        <v>4</v>
      </c>
      <c r="AP3" s="65"/>
      <c r="AQ3" s="65"/>
      <c r="AR3" s="65"/>
      <c r="AS3" s="65"/>
      <c r="AT3" s="65"/>
      <c r="AU3" s="65"/>
      <c r="AV3" s="66" t="str">
        <f>TEXT('Raw Data'!$P$1,"YYYY-MM-DD")&amp;" to "&amp;TEXT('Raw Data'!$R$1,"YYYY-MM-DD")</f>
        <v>2019-04-01 to 2020-03-31</v>
      </c>
      <c r="AW3" s="65"/>
      <c r="AX3" s="65"/>
      <c r="AY3" s="65"/>
      <c r="AZ3" s="65"/>
      <c r="BA3" s="65"/>
      <c r="BB3" s="65"/>
      <c r="BC3" s="65"/>
      <c r="BD3" s="65"/>
      <c r="BE3" s="65"/>
      <c r="BF3" s="65"/>
    </row>
    <row r="4" spans="1:58" ht="12.75" customHeight="1"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row>
    <row r="5" spans="1:58" ht="12.75" customHeight="1" x14ac:dyDescent="0.2">
      <c r="A5" s="70" t="s">
        <v>12</v>
      </c>
      <c r="B5" s="72"/>
      <c r="C5" s="70" t="s">
        <v>13</v>
      </c>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2"/>
    </row>
    <row r="6" spans="1:58" ht="12.75" customHeight="1" x14ac:dyDescent="0.2">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3"/>
      <c r="AG6" s="3"/>
      <c r="AH6" s="3"/>
      <c r="AI6" s="3"/>
      <c r="AJ6" s="3"/>
      <c r="AK6" s="3"/>
      <c r="AL6" s="3"/>
      <c r="AM6" s="3"/>
      <c r="AN6" s="3"/>
      <c r="AO6" s="3"/>
      <c r="AP6" s="3"/>
      <c r="AQ6" s="3"/>
      <c r="AR6" s="3"/>
      <c r="AS6" s="3"/>
      <c r="AT6" s="3"/>
      <c r="AU6" s="3"/>
      <c r="AV6" s="3"/>
      <c r="AW6" s="3"/>
      <c r="AX6" s="3"/>
      <c r="AY6" s="3"/>
      <c r="AZ6" s="3"/>
      <c r="BA6" s="3"/>
      <c r="BB6" s="3"/>
      <c r="BC6" s="3"/>
      <c r="BD6" s="3"/>
      <c r="BE6" s="3"/>
      <c r="BF6" s="2"/>
    </row>
    <row r="7" spans="1:58" ht="12.75" customHeight="1" x14ac:dyDescent="0.2">
      <c r="A7" s="5"/>
      <c r="B7" s="74" t="s">
        <v>23</v>
      </c>
      <c r="C7" s="49"/>
      <c r="D7" s="49"/>
      <c r="E7" s="49"/>
      <c r="F7" s="49"/>
      <c r="G7" s="49"/>
      <c r="H7" s="49"/>
      <c r="I7" s="49"/>
      <c r="J7" s="49"/>
      <c r="K7" s="58"/>
      <c r="L7" s="74" t="s">
        <v>24</v>
      </c>
      <c r="M7" s="49"/>
      <c r="N7" s="49"/>
      <c r="O7" s="49"/>
      <c r="P7" s="58"/>
      <c r="Q7" s="74" t="s">
        <v>25</v>
      </c>
      <c r="R7" s="49"/>
      <c r="S7" s="49"/>
      <c r="T7" s="49"/>
      <c r="U7" s="58"/>
      <c r="V7" s="74" t="s">
        <v>26</v>
      </c>
      <c r="W7" s="49"/>
      <c r="X7" s="49"/>
      <c r="Y7" s="49"/>
      <c r="Z7" s="58"/>
      <c r="AA7" s="74" t="s">
        <v>27</v>
      </c>
      <c r="AB7" s="49"/>
      <c r="AC7" s="49"/>
      <c r="AD7" s="49"/>
      <c r="AE7" s="50"/>
      <c r="AF7" s="74" t="s">
        <v>29</v>
      </c>
      <c r="AG7" s="49"/>
      <c r="AH7" s="49"/>
      <c r="AI7" s="49"/>
      <c r="AJ7" s="49"/>
      <c r="AK7" s="49"/>
      <c r="AL7" s="49"/>
      <c r="AM7" s="49"/>
      <c r="AN7" s="49"/>
      <c r="AO7" s="49"/>
      <c r="AP7" s="49"/>
      <c r="AQ7" s="49"/>
      <c r="AR7" s="49"/>
      <c r="AS7" s="49"/>
      <c r="AT7" s="49"/>
      <c r="AU7" s="49"/>
      <c r="AV7" s="49"/>
      <c r="AW7" s="49"/>
      <c r="AX7" s="49"/>
      <c r="AY7" s="49"/>
      <c r="AZ7" s="49"/>
      <c r="BA7" s="49"/>
      <c r="BB7" s="49"/>
      <c r="BC7" s="49"/>
      <c r="BD7" s="49"/>
      <c r="BE7" s="58"/>
      <c r="BF7" s="6"/>
    </row>
    <row r="8" spans="1:58" ht="12.75" customHeight="1" x14ac:dyDescent="0.2">
      <c r="A8" s="5"/>
      <c r="B8" s="54"/>
      <c r="C8" s="55"/>
      <c r="D8" s="55"/>
      <c r="E8" s="55"/>
      <c r="F8" s="55"/>
      <c r="G8" s="55"/>
      <c r="H8" s="55"/>
      <c r="I8" s="55"/>
      <c r="J8" s="55"/>
      <c r="K8" s="60"/>
      <c r="L8" s="54"/>
      <c r="M8" s="55"/>
      <c r="N8" s="55"/>
      <c r="O8" s="55"/>
      <c r="P8" s="60"/>
      <c r="Q8" s="54"/>
      <c r="R8" s="55"/>
      <c r="S8" s="55"/>
      <c r="T8" s="55"/>
      <c r="U8" s="60"/>
      <c r="V8" s="54"/>
      <c r="W8" s="55"/>
      <c r="X8" s="55"/>
      <c r="Y8" s="55"/>
      <c r="Z8" s="60"/>
      <c r="AA8" s="54"/>
      <c r="AB8" s="55"/>
      <c r="AC8" s="55"/>
      <c r="AD8" s="55"/>
      <c r="AE8" s="56"/>
      <c r="AF8" s="54"/>
      <c r="AG8" s="55"/>
      <c r="AH8" s="55"/>
      <c r="AI8" s="55"/>
      <c r="AJ8" s="55"/>
      <c r="AK8" s="55"/>
      <c r="AL8" s="55"/>
      <c r="AM8" s="55"/>
      <c r="AN8" s="55"/>
      <c r="AO8" s="55"/>
      <c r="AP8" s="55"/>
      <c r="AQ8" s="55"/>
      <c r="AR8" s="55"/>
      <c r="AS8" s="55"/>
      <c r="AT8" s="55"/>
      <c r="AU8" s="55"/>
      <c r="AV8" s="55"/>
      <c r="AW8" s="55"/>
      <c r="AX8" s="55"/>
      <c r="AY8" s="55"/>
      <c r="AZ8" s="55"/>
      <c r="BA8" s="55"/>
      <c r="BB8" s="55"/>
      <c r="BC8" s="55"/>
      <c r="BD8" s="55"/>
      <c r="BE8" s="60"/>
      <c r="BF8" s="6"/>
    </row>
    <row r="9" spans="1:58" ht="12.75" customHeight="1" x14ac:dyDescent="0.2">
      <c r="A9" s="5"/>
      <c r="B9" s="57" t="s">
        <v>48</v>
      </c>
      <c r="C9" s="49"/>
      <c r="D9" s="49"/>
      <c r="E9" s="49"/>
      <c r="F9" s="49"/>
      <c r="G9" s="49"/>
      <c r="H9" s="49"/>
      <c r="I9" s="49"/>
      <c r="J9" s="49"/>
      <c r="K9" s="58"/>
      <c r="L9" s="61"/>
      <c r="M9" s="49"/>
      <c r="N9" s="49"/>
      <c r="O9" s="49"/>
      <c r="P9" s="58"/>
      <c r="Q9" s="62"/>
      <c r="R9" s="49"/>
      <c r="S9" s="49"/>
      <c r="T9" s="49"/>
      <c r="U9" s="58"/>
      <c r="V9" s="62"/>
      <c r="W9" s="49"/>
      <c r="X9" s="49"/>
      <c r="Y9" s="49"/>
      <c r="Z9" s="58"/>
      <c r="AA9" s="61"/>
      <c r="AB9" s="49"/>
      <c r="AC9" s="49"/>
      <c r="AD9" s="49"/>
      <c r="AE9" s="50"/>
      <c r="AF9" s="48"/>
      <c r="AG9" s="49"/>
      <c r="AH9" s="49"/>
      <c r="AI9" s="49"/>
      <c r="AJ9" s="49"/>
      <c r="AK9" s="49"/>
      <c r="AL9" s="49"/>
      <c r="AM9" s="49"/>
      <c r="AN9" s="49"/>
      <c r="AO9" s="49"/>
      <c r="AP9" s="49"/>
      <c r="AQ9" s="49"/>
      <c r="AR9" s="49"/>
      <c r="AS9" s="49"/>
      <c r="AT9" s="49"/>
      <c r="AU9" s="49"/>
      <c r="AV9" s="49"/>
      <c r="AW9" s="49"/>
      <c r="AX9" s="49"/>
      <c r="AY9" s="49"/>
      <c r="AZ9" s="49"/>
      <c r="BA9" s="49"/>
      <c r="BB9" s="49"/>
      <c r="BC9" s="49"/>
      <c r="BD9" s="49"/>
      <c r="BE9" s="58"/>
      <c r="BF9" s="6"/>
    </row>
    <row r="10" spans="1:58" ht="12.75" customHeight="1" x14ac:dyDescent="0.2">
      <c r="A10" s="5"/>
      <c r="B10" s="51"/>
      <c r="C10" s="52"/>
      <c r="D10" s="52"/>
      <c r="E10" s="52"/>
      <c r="F10" s="52"/>
      <c r="G10" s="52"/>
      <c r="H10" s="52"/>
      <c r="I10" s="52"/>
      <c r="J10" s="52"/>
      <c r="K10" s="59"/>
      <c r="L10" s="51"/>
      <c r="M10" s="52"/>
      <c r="N10" s="52"/>
      <c r="O10" s="52"/>
      <c r="P10" s="59"/>
      <c r="Q10" s="51"/>
      <c r="R10" s="52"/>
      <c r="S10" s="52"/>
      <c r="T10" s="52"/>
      <c r="U10" s="59"/>
      <c r="V10" s="51"/>
      <c r="W10" s="52"/>
      <c r="X10" s="52"/>
      <c r="Y10" s="52"/>
      <c r="Z10" s="59"/>
      <c r="AA10" s="51"/>
      <c r="AB10" s="52"/>
      <c r="AC10" s="52"/>
      <c r="AD10" s="52"/>
      <c r="AE10" s="53"/>
      <c r="AF10" s="51"/>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9"/>
      <c r="BF10" s="6"/>
    </row>
    <row r="11" spans="1:58" ht="12.75" customHeight="1" x14ac:dyDescent="0.2">
      <c r="A11" s="5"/>
      <c r="B11" s="51"/>
      <c r="C11" s="52"/>
      <c r="D11" s="52"/>
      <c r="E11" s="52"/>
      <c r="F11" s="52"/>
      <c r="G11" s="52"/>
      <c r="H11" s="52"/>
      <c r="I11" s="52"/>
      <c r="J11" s="52"/>
      <c r="K11" s="59"/>
      <c r="L11" s="51"/>
      <c r="M11" s="52"/>
      <c r="N11" s="52"/>
      <c r="O11" s="52"/>
      <c r="P11" s="59"/>
      <c r="Q11" s="51"/>
      <c r="R11" s="52"/>
      <c r="S11" s="52"/>
      <c r="T11" s="52"/>
      <c r="U11" s="59"/>
      <c r="V11" s="51"/>
      <c r="W11" s="52"/>
      <c r="X11" s="52"/>
      <c r="Y11" s="52"/>
      <c r="Z11" s="59"/>
      <c r="AA11" s="51"/>
      <c r="AB11" s="52"/>
      <c r="AC11" s="52"/>
      <c r="AD11" s="52"/>
      <c r="AE11" s="53"/>
      <c r="AF11" s="51"/>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9"/>
      <c r="BF11" s="6"/>
    </row>
    <row r="12" spans="1:58" ht="12.75" customHeight="1" x14ac:dyDescent="0.2">
      <c r="A12" s="5"/>
      <c r="B12" s="51"/>
      <c r="C12" s="52"/>
      <c r="D12" s="52"/>
      <c r="E12" s="52"/>
      <c r="F12" s="52"/>
      <c r="G12" s="52"/>
      <c r="H12" s="52"/>
      <c r="I12" s="52"/>
      <c r="J12" s="52"/>
      <c r="K12" s="59"/>
      <c r="L12" s="51"/>
      <c r="M12" s="52"/>
      <c r="N12" s="52"/>
      <c r="O12" s="52"/>
      <c r="P12" s="59"/>
      <c r="Q12" s="51"/>
      <c r="R12" s="52"/>
      <c r="S12" s="52"/>
      <c r="T12" s="52"/>
      <c r="U12" s="59"/>
      <c r="V12" s="51"/>
      <c r="W12" s="52"/>
      <c r="X12" s="52"/>
      <c r="Y12" s="52"/>
      <c r="Z12" s="59"/>
      <c r="AA12" s="51"/>
      <c r="AB12" s="52"/>
      <c r="AC12" s="52"/>
      <c r="AD12" s="52"/>
      <c r="AE12" s="53"/>
      <c r="AF12" s="51"/>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9"/>
      <c r="BF12" s="6"/>
    </row>
    <row r="13" spans="1:58" ht="12.75" customHeight="1" x14ac:dyDescent="0.2">
      <c r="A13" s="5"/>
      <c r="B13" s="51"/>
      <c r="C13" s="52"/>
      <c r="D13" s="52"/>
      <c r="E13" s="52"/>
      <c r="F13" s="52"/>
      <c r="G13" s="52"/>
      <c r="H13" s="52"/>
      <c r="I13" s="52"/>
      <c r="J13" s="52"/>
      <c r="K13" s="59"/>
      <c r="L13" s="51"/>
      <c r="M13" s="52"/>
      <c r="N13" s="52"/>
      <c r="O13" s="52"/>
      <c r="P13" s="59"/>
      <c r="Q13" s="51"/>
      <c r="R13" s="52"/>
      <c r="S13" s="52"/>
      <c r="T13" s="52"/>
      <c r="U13" s="59"/>
      <c r="V13" s="51"/>
      <c r="W13" s="52"/>
      <c r="X13" s="52"/>
      <c r="Y13" s="52"/>
      <c r="Z13" s="59"/>
      <c r="AA13" s="51"/>
      <c r="AB13" s="52"/>
      <c r="AC13" s="52"/>
      <c r="AD13" s="52"/>
      <c r="AE13" s="53"/>
      <c r="AF13" s="51"/>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9"/>
      <c r="BF13" s="6"/>
    </row>
    <row r="14" spans="1:58" ht="12.75" customHeight="1" x14ac:dyDescent="0.2">
      <c r="A14" s="5"/>
      <c r="B14" s="54"/>
      <c r="C14" s="55"/>
      <c r="D14" s="55"/>
      <c r="E14" s="55"/>
      <c r="F14" s="55"/>
      <c r="G14" s="55"/>
      <c r="H14" s="55"/>
      <c r="I14" s="55"/>
      <c r="J14" s="55"/>
      <c r="K14" s="60"/>
      <c r="L14" s="54"/>
      <c r="M14" s="55"/>
      <c r="N14" s="55"/>
      <c r="O14" s="55"/>
      <c r="P14" s="60"/>
      <c r="Q14" s="54"/>
      <c r="R14" s="55"/>
      <c r="S14" s="55"/>
      <c r="T14" s="55"/>
      <c r="U14" s="60"/>
      <c r="V14" s="54"/>
      <c r="W14" s="55"/>
      <c r="X14" s="55"/>
      <c r="Y14" s="55"/>
      <c r="Z14" s="60"/>
      <c r="AA14" s="54"/>
      <c r="AB14" s="55"/>
      <c r="AC14" s="55"/>
      <c r="AD14" s="55"/>
      <c r="AE14" s="56"/>
      <c r="AF14" s="54"/>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60"/>
      <c r="BF14" s="6"/>
    </row>
    <row r="15" spans="1:58" ht="12.75" customHeight="1" x14ac:dyDescent="0.2">
      <c r="A15" s="5"/>
      <c r="B15" s="57" t="s">
        <v>58</v>
      </c>
      <c r="C15" s="49"/>
      <c r="D15" s="49"/>
      <c r="E15" s="49"/>
      <c r="F15" s="49"/>
      <c r="G15" s="49"/>
      <c r="H15" s="49"/>
      <c r="I15" s="49"/>
      <c r="J15" s="49"/>
      <c r="K15" s="58"/>
      <c r="L15" s="61"/>
      <c r="M15" s="49"/>
      <c r="N15" s="49"/>
      <c r="O15" s="49"/>
      <c r="P15" s="58"/>
      <c r="Q15" s="61"/>
      <c r="R15" s="49"/>
      <c r="S15" s="49"/>
      <c r="T15" s="49"/>
      <c r="U15" s="58"/>
      <c r="V15" s="61"/>
      <c r="W15" s="49"/>
      <c r="X15" s="49"/>
      <c r="Y15" s="49"/>
      <c r="Z15" s="58"/>
      <c r="AA15" s="61"/>
      <c r="AB15" s="49"/>
      <c r="AC15" s="49"/>
      <c r="AD15" s="49"/>
      <c r="AE15" s="50"/>
      <c r="AF15" s="76"/>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58"/>
      <c r="BF15" s="6"/>
    </row>
    <row r="16" spans="1:58" ht="12.75" customHeight="1" x14ac:dyDescent="0.2">
      <c r="A16" s="5"/>
      <c r="B16" s="51"/>
      <c r="C16" s="52"/>
      <c r="D16" s="52"/>
      <c r="E16" s="52"/>
      <c r="F16" s="52"/>
      <c r="G16" s="52"/>
      <c r="H16" s="52"/>
      <c r="I16" s="52"/>
      <c r="J16" s="52"/>
      <c r="K16" s="59"/>
      <c r="L16" s="51"/>
      <c r="M16" s="52"/>
      <c r="N16" s="52"/>
      <c r="O16" s="52"/>
      <c r="P16" s="59"/>
      <c r="Q16" s="51"/>
      <c r="R16" s="52"/>
      <c r="S16" s="52"/>
      <c r="T16" s="52"/>
      <c r="U16" s="59"/>
      <c r="V16" s="51"/>
      <c r="W16" s="52"/>
      <c r="X16" s="52"/>
      <c r="Y16" s="52"/>
      <c r="Z16" s="59"/>
      <c r="AA16" s="51"/>
      <c r="AB16" s="52"/>
      <c r="AC16" s="52"/>
      <c r="AD16" s="52"/>
      <c r="AE16" s="53"/>
      <c r="AF16" s="51"/>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9"/>
      <c r="BF16" s="6"/>
    </row>
    <row r="17" spans="1:58" ht="12.75" customHeight="1" x14ac:dyDescent="0.2">
      <c r="A17" s="5"/>
      <c r="B17" s="51"/>
      <c r="C17" s="52"/>
      <c r="D17" s="52"/>
      <c r="E17" s="52"/>
      <c r="F17" s="52"/>
      <c r="G17" s="52"/>
      <c r="H17" s="52"/>
      <c r="I17" s="52"/>
      <c r="J17" s="52"/>
      <c r="K17" s="59"/>
      <c r="L17" s="51"/>
      <c r="M17" s="52"/>
      <c r="N17" s="52"/>
      <c r="O17" s="52"/>
      <c r="P17" s="59"/>
      <c r="Q17" s="51"/>
      <c r="R17" s="52"/>
      <c r="S17" s="52"/>
      <c r="T17" s="52"/>
      <c r="U17" s="59"/>
      <c r="V17" s="51"/>
      <c r="W17" s="52"/>
      <c r="X17" s="52"/>
      <c r="Y17" s="52"/>
      <c r="Z17" s="59"/>
      <c r="AA17" s="51"/>
      <c r="AB17" s="52"/>
      <c r="AC17" s="52"/>
      <c r="AD17" s="52"/>
      <c r="AE17" s="53"/>
      <c r="AF17" s="51"/>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9"/>
      <c r="BF17" s="6"/>
    </row>
    <row r="18" spans="1:58" ht="12.75" customHeight="1" x14ac:dyDescent="0.2">
      <c r="A18" s="5"/>
      <c r="B18" s="51"/>
      <c r="C18" s="52"/>
      <c r="D18" s="52"/>
      <c r="E18" s="52"/>
      <c r="F18" s="52"/>
      <c r="G18" s="52"/>
      <c r="H18" s="52"/>
      <c r="I18" s="52"/>
      <c r="J18" s="52"/>
      <c r="K18" s="59"/>
      <c r="L18" s="51"/>
      <c r="M18" s="52"/>
      <c r="N18" s="52"/>
      <c r="O18" s="52"/>
      <c r="P18" s="59"/>
      <c r="Q18" s="51"/>
      <c r="R18" s="52"/>
      <c r="S18" s="52"/>
      <c r="T18" s="52"/>
      <c r="U18" s="59"/>
      <c r="V18" s="51"/>
      <c r="W18" s="52"/>
      <c r="X18" s="52"/>
      <c r="Y18" s="52"/>
      <c r="Z18" s="59"/>
      <c r="AA18" s="51"/>
      <c r="AB18" s="52"/>
      <c r="AC18" s="52"/>
      <c r="AD18" s="52"/>
      <c r="AE18" s="53"/>
      <c r="AF18" s="51"/>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9"/>
      <c r="BF18" s="6"/>
    </row>
    <row r="19" spans="1:58" ht="12.75" customHeight="1" x14ac:dyDescent="0.2">
      <c r="A19" s="5"/>
      <c r="B19" s="51"/>
      <c r="C19" s="52"/>
      <c r="D19" s="52"/>
      <c r="E19" s="52"/>
      <c r="F19" s="52"/>
      <c r="G19" s="52"/>
      <c r="H19" s="52"/>
      <c r="I19" s="52"/>
      <c r="J19" s="52"/>
      <c r="K19" s="59"/>
      <c r="L19" s="51"/>
      <c r="M19" s="52"/>
      <c r="N19" s="52"/>
      <c r="O19" s="52"/>
      <c r="P19" s="59"/>
      <c r="Q19" s="51"/>
      <c r="R19" s="52"/>
      <c r="S19" s="52"/>
      <c r="T19" s="52"/>
      <c r="U19" s="59"/>
      <c r="V19" s="51"/>
      <c r="W19" s="52"/>
      <c r="X19" s="52"/>
      <c r="Y19" s="52"/>
      <c r="Z19" s="59"/>
      <c r="AA19" s="51"/>
      <c r="AB19" s="52"/>
      <c r="AC19" s="52"/>
      <c r="AD19" s="52"/>
      <c r="AE19" s="53"/>
      <c r="AF19" s="51"/>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9"/>
      <c r="BF19" s="6"/>
    </row>
    <row r="20" spans="1:58" ht="12.75" customHeight="1" x14ac:dyDescent="0.2">
      <c r="A20" s="5"/>
      <c r="B20" s="54"/>
      <c r="C20" s="55"/>
      <c r="D20" s="55"/>
      <c r="E20" s="55"/>
      <c r="F20" s="55"/>
      <c r="G20" s="55"/>
      <c r="H20" s="55"/>
      <c r="I20" s="55"/>
      <c r="J20" s="55"/>
      <c r="K20" s="60"/>
      <c r="L20" s="54"/>
      <c r="M20" s="55"/>
      <c r="N20" s="55"/>
      <c r="O20" s="55"/>
      <c r="P20" s="60"/>
      <c r="Q20" s="54"/>
      <c r="R20" s="55"/>
      <c r="S20" s="55"/>
      <c r="T20" s="55"/>
      <c r="U20" s="60"/>
      <c r="V20" s="54"/>
      <c r="W20" s="55"/>
      <c r="X20" s="55"/>
      <c r="Y20" s="55"/>
      <c r="Z20" s="60"/>
      <c r="AA20" s="54"/>
      <c r="AB20" s="55"/>
      <c r="AC20" s="55"/>
      <c r="AD20" s="55"/>
      <c r="AE20" s="56"/>
      <c r="AF20" s="54"/>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60"/>
      <c r="BF20" s="6"/>
    </row>
    <row r="21" spans="1:58" ht="12.75" customHeight="1" x14ac:dyDescent="0.2">
      <c r="A21" s="5"/>
      <c r="B21" s="57" t="s">
        <v>61</v>
      </c>
      <c r="C21" s="49"/>
      <c r="D21" s="49"/>
      <c r="E21" s="49"/>
      <c r="F21" s="49"/>
      <c r="G21" s="49"/>
      <c r="H21" s="49"/>
      <c r="I21" s="49"/>
      <c r="J21" s="49"/>
      <c r="K21" s="58"/>
      <c r="L21" s="62"/>
      <c r="M21" s="49"/>
      <c r="N21" s="49"/>
      <c r="O21" s="49"/>
      <c r="P21" s="58"/>
      <c r="Q21" s="62"/>
      <c r="R21" s="49"/>
      <c r="S21" s="49"/>
      <c r="T21" s="49"/>
      <c r="U21" s="58"/>
      <c r="V21" s="62"/>
      <c r="W21" s="49"/>
      <c r="X21" s="49"/>
      <c r="Y21" s="49"/>
      <c r="Z21" s="58"/>
      <c r="AA21" s="67"/>
      <c r="AB21" s="49"/>
      <c r="AC21" s="49"/>
      <c r="AD21" s="49"/>
      <c r="AE21" s="50"/>
      <c r="AF21" s="75"/>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58"/>
      <c r="BF21" s="6"/>
    </row>
    <row r="22" spans="1:58" ht="12.75" customHeight="1" x14ac:dyDescent="0.2">
      <c r="A22" s="5"/>
      <c r="B22" s="51"/>
      <c r="C22" s="52"/>
      <c r="D22" s="52"/>
      <c r="E22" s="52"/>
      <c r="F22" s="52"/>
      <c r="G22" s="52"/>
      <c r="H22" s="52"/>
      <c r="I22" s="52"/>
      <c r="J22" s="52"/>
      <c r="K22" s="59"/>
      <c r="L22" s="51"/>
      <c r="M22" s="52"/>
      <c r="N22" s="52"/>
      <c r="O22" s="52"/>
      <c r="P22" s="59"/>
      <c r="Q22" s="51"/>
      <c r="R22" s="52"/>
      <c r="S22" s="52"/>
      <c r="T22" s="52"/>
      <c r="U22" s="59"/>
      <c r="V22" s="51"/>
      <c r="W22" s="52"/>
      <c r="X22" s="52"/>
      <c r="Y22" s="52"/>
      <c r="Z22" s="59"/>
      <c r="AA22" s="51"/>
      <c r="AB22" s="52"/>
      <c r="AC22" s="52"/>
      <c r="AD22" s="52"/>
      <c r="AE22" s="53"/>
      <c r="AF22" s="51"/>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9"/>
      <c r="BF22" s="6"/>
    </row>
    <row r="23" spans="1:58" ht="12.75" customHeight="1" x14ac:dyDescent="0.2">
      <c r="A23" s="5"/>
      <c r="B23" s="51"/>
      <c r="C23" s="52"/>
      <c r="D23" s="52"/>
      <c r="E23" s="52"/>
      <c r="F23" s="52"/>
      <c r="G23" s="52"/>
      <c r="H23" s="52"/>
      <c r="I23" s="52"/>
      <c r="J23" s="52"/>
      <c r="K23" s="59"/>
      <c r="L23" s="51"/>
      <c r="M23" s="52"/>
      <c r="N23" s="52"/>
      <c r="O23" s="52"/>
      <c r="P23" s="59"/>
      <c r="Q23" s="51"/>
      <c r="R23" s="52"/>
      <c r="S23" s="52"/>
      <c r="T23" s="52"/>
      <c r="U23" s="59"/>
      <c r="V23" s="51"/>
      <c r="W23" s="52"/>
      <c r="X23" s="52"/>
      <c r="Y23" s="52"/>
      <c r="Z23" s="59"/>
      <c r="AA23" s="51"/>
      <c r="AB23" s="52"/>
      <c r="AC23" s="52"/>
      <c r="AD23" s="52"/>
      <c r="AE23" s="53"/>
      <c r="AF23" s="51"/>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9"/>
      <c r="BF23" s="6"/>
    </row>
    <row r="24" spans="1:58" ht="12.75" customHeight="1" x14ac:dyDescent="0.2">
      <c r="A24" s="5"/>
      <c r="B24" s="51"/>
      <c r="C24" s="52"/>
      <c r="D24" s="52"/>
      <c r="E24" s="52"/>
      <c r="F24" s="52"/>
      <c r="G24" s="52"/>
      <c r="H24" s="52"/>
      <c r="I24" s="52"/>
      <c r="J24" s="52"/>
      <c r="K24" s="59"/>
      <c r="L24" s="51"/>
      <c r="M24" s="52"/>
      <c r="N24" s="52"/>
      <c r="O24" s="52"/>
      <c r="P24" s="59"/>
      <c r="Q24" s="51"/>
      <c r="R24" s="52"/>
      <c r="S24" s="52"/>
      <c r="T24" s="52"/>
      <c r="U24" s="59"/>
      <c r="V24" s="51"/>
      <c r="W24" s="52"/>
      <c r="X24" s="52"/>
      <c r="Y24" s="52"/>
      <c r="Z24" s="59"/>
      <c r="AA24" s="51"/>
      <c r="AB24" s="52"/>
      <c r="AC24" s="52"/>
      <c r="AD24" s="52"/>
      <c r="AE24" s="53"/>
      <c r="AF24" s="51"/>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9"/>
      <c r="BF24" s="6"/>
    </row>
    <row r="25" spans="1:58" ht="12.75" customHeight="1" x14ac:dyDescent="0.2">
      <c r="A25" s="5"/>
      <c r="B25" s="51"/>
      <c r="C25" s="52"/>
      <c r="D25" s="52"/>
      <c r="E25" s="52"/>
      <c r="F25" s="52"/>
      <c r="G25" s="52"/>
      <c r="H25" s="52"/>
      <c r="I25" s="52"/>
      <c r="J25" s="52"/>
      <c r="K25" s="59"/>
      <c r="L25" s="51"/>
      <c r="M25" s="52"/>
      <c r="N25" s="52"/>
      <c r="O25" s="52"/>
      <c r="P25" s="59"/>
      <c r="Q25" s="51"/>
      <c r="R25" s="52"/>
      <c r="S25" s="52"/>
      <c r="T25" s="52"/>
      <c r="U25" s="59"/>
      <c r="V25" s="51"/>
      <c r="W25" s="52"/>
      <c r="X25" s="52"/>
      <c r="Y25" s="52"/>
      <c r="Z25" s="59"/>
      <c r="AA25" s="51"/>
      <c r="AB25" s="52"/>
      <c r="AC25" s="52"/>
      <c r="AD25" s="52"/>
      <c r="AE25" s="53"/>
      <c r="AF25" s="51"/>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9"/>
      <c r="BF25" s="6"/>
    </row>
    <row r="26" spans="1:58" ht="12.75" customHeight="1" x14ac:dyDescent="0.2">
      <c r="A26" s="5"/>
      <c r="B26" s="54"/>
      <c r="C26" s="55"/>
      <c r="D26" s="55"/>
      <c r="E26" s="55"/>
      <c r="F26" s="55"/>
      <c r="G26" s="55"/>
      <c r="H26" s="55"/>
      <c r="I26" s="55"/>
      <c r="J26" s="55"/>
      <c r="K26" s="60"/>
      <c r="L26" s="54"/>
      <c r="M26" s="55"/>
      <c r="N26" s="55"/>
      <c r="O26" s="55"/>
      <c r="P26" s="60"/>
      <c r="Q26" s="54"/>
      <c r="R26" s="55"/>
      <c r="S26" s="55"/>
      <c r="T26" s="55"/>
      <c r="U26" s="60"/>
      <c r="V26" s="54"/>
      <c r="W26" s="55"/>
      <c r="X26" s="55"/>
      <c r="Y26" s="55"/>
      <c r="Z26" s="60"/>
      <c r="AA26" s="54"/>
      <c r="AB26" s="55"/>
      <c r="AC26" s="55"/>
      <c r="AD26" s="55"/>
      <c r="AE26" s="56"/>
      <c r="AF26" s="54"/>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60"/>
      <c r="BF26" s="6"/>
    </row>
    <row r="27" spans="1:58" ht="12.75" customHeight="1" x14ac:dyDescent="0.2">
      <c r="A27" s="7"/>
      <c r="B27" s="57" t="s">
        <v>64</v>
      </c>
      <c r="C27" s="49"/>
      <c r="D27" s="49"/>
      <c r="E27" s="49"/>
      <c r="F27" s="49"/>
      <c r="G27" s="49"/>
      <c r="H27" s="49"/>
      <c r="I27" s="49"/>
      <c r="J27" s="49"/>
      <c r="K27" s="58"/>
      <c r="L27" s="62"/>
      <c r="M27" s="49"/>
      <c r="N27" s="49"/>
      <c r="O27" s="49"/>
      <c r="P27" s="58"/>
      <c r="Q27" s="62"/>
      <c r="R27" s="49"/>
      <c r="S27" s="49"/>
      <c r="T27" s="49"/>
      <c r="U27" s="58"/>
      <c r="V27" s="62"/>
      <c r="W27" s="49"/>
      <c r="X27" s="49"/>
      <c r="Y27" s="49"/>
      <c r="Z27" s="58"/>
      <c r="AA27" s="62"/>
      <c r="AB27" s="49"/>
      <c r="AC27" s="49"/>
      <c r="AD27" s="49"/>
      <c r="AE27" s="50"/>
      <c r="AF27" s="75"/>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58"/>
      <c r="BF27" s="6"/>
    </row>
    <row r="28" spans="1:58" ht="12.75" customHeight="1" x14ac:dyDescent="0.2">
      <c r="A28" s="5"/>
      <c r="B28" s="51"/>
      <c r="C28" s="52"/>
      <c r="D28" s="52"/>
      <c r="E28" s="52"/>
      <c r="F28" s="52"/>
      <c r="G28" s="52"/>
      <c r="H28" s="52"/>
      <c r="I28" s="52"/>
      <c r="J28" s="52"/>
      <c r="K28" s="59"/>
      <c r="L28" s="51"/>
      <c r="M28" s="52"/>
      <c r="N28" s="52"/>
      <c r="O28" s="52"/>
      <c r="P28" s="59"/>
      <c r="Q28" s="51"/>
      <c r="R28" s="52"/>
      <c r="S28" s="52"/>
      <c r="T28" s="52"/>
      <c r="U28" s="59"/>
      <c r="V28" s="51"/>
      <c r="W28" s="52"/>
      <c r="X28" s="52"/>
      <c r="Y28" s="52"/>
      <c r="Z28" s="59"/>
      <c r="AA28" s="51"/>
      <c r="AB28" s="52"/>
      <c r="AC28" s="52"/>
      <c r="AD28" s="52"/>
      <c r="AE28" s="53"/>
      <c r="AF28" s="51"/>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9"/>
      <c r="BF28" s="6"/>
    </row>
    <row r="29" spans="1:58" ht="12.75" customHeight="1" x14ac:dyDescent="0.2">
      <c r="A29" s="5"/>
      <c r="B29" s="51"/>
      <c r="C29" s="52"/>
      <c r="D29" s="52"/>
      <c r="E29" s="52"/>
      <c r="F29" s="52"/>
      <c r="G29" s="52"/>
      <c r="H29" s="52"/>
      <c r="I29" s="52"/>
      <c r="J29" s="52"/>
      <c r="K29" s="59"/>
      <c r="L29" s="51"/>
      <c r="M29" s="52"/>
      <c r="N29" s="52"/>
      <c r="O29" s="52"/>
      <c r="P29" s="59"/>
      <c r="Q29" s="51"/>
      <c r="R29" s="52"/>
      <c r="S29" s="52"/>
      <c r="T29" s="52"/>
      <c r="U29" s="59"/>
      <c r="V29" s="51"/>
      <c r="W29" s="52"/>
      <c r="X29" s="52"/>
      <c r="Y29" s="52"/>
      <c r="Z29" s="59"/>
      <c r="AA29" s="51"/>
      <c r="AB29" s="52"/>
      <c r="AC29" s="52"/>
      <c r="AD29" s="52"/>
      <c r="AE29" s="53"/>
      <c r="AF29" s="51"/>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9"/>
      <c r="BF29" s="6"/>
    </row>
    <row r="30" spans="1:58" ht="12.75" customHeight="1" x14ac:dyDescent="0.2">
      <c r="A30" s="5"/>
      <c r="B30" s="51"/>
      <c r="C30" s="52"/>
      <c r="D30" s="52"/>
      <c r="E30" s="52"/>
      <c r="F30" s="52"/>
      <c r="G30" s="52"/>
      <c r="H30" s="52"/>
      <c r="I30" s="52"/>
      <c r="J30" s="52"/>
      <c r="K30" s="59"/>
      <c r="L30" s="51"/>
      <c r="M30" s="52"/>
      <c r="N30" s="52"/>
      <c r="O30" s="52"/>
      <c r="P30" s="59"/>
      <c r="Q30" s="51"/>
      <c r="R30" s="52"/>
      <c r="S30" s="52"/>
      <c r="T30" s="52"/>
      <c r="U30" s="59"/>
      <c r="V30" s="51"/>
      <c r="W30" s="52"/>
      <c r="X30" s="52"/>
      <c r="Y30" s="52"/>
      <c r="Z30" s="59"/>
      <c r="AA30" s="51"/>
      <c r="AB30" s="52"/>
      <c r="AC30" s="52"/>
      <c r="AD30" s="52"/>
      <c r="AE30" s="53"/>
      <c r="AF30" s="51"/>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9"/>
      <c r="BF30" s="6"/>
    </row>
    <row r="31" spans="1:58" ht="12.75" customHeight="1" x14ac:dyDescent="0.2">
      <c r="A31" s="5"/>
      <c r="B31" s="51"/>
      <c r="C31" s="52"/>
      <c r="D31" s="52"/>
      <c r="E31" s="52"/>
      <c r="F31" s="52"/>
      <c r="G31" s="52"/>
      <c r="H31" s="52"/>
      <c r="I31" s="52"/>
      <c r="J31" s="52"/>
      <c r="K31" s="59"/>
      <c r="L31" s="51"/>
      <c r="M31" s="52"/>
      <c r="N31" s="52"/>
      <c r="O31" s="52"/>
      <c r="P31" s="59"/>
      <c r="Q31" s="51"/>
      <c r="R31" s="52"/>
      <c r="S31" s="52"/>
      <c r="T31" s="52"/>
      <c r="U31" s="59"/>
      <c r="V31" s="51"/>
      <c r="W31" s="52"/>
      <c r="X31" s="52"/>
      <c r="Y31" s="52"/>
      <c r="Z31" s="59"/>
      <c r="AA31" s="51"/>
      <c r="AB31" s="52"/>
      <c r="AC31" s="52"/>
      <c r="AD31" s="52"/>
      <c r="AE31" s="53"/>
      <c r="AF31" s="51"/>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9"/>
      <c r="BF31" s="6"/>
    </row>
    <row r="32" spans="1:58" ht="12.75" customHeight="1" x14ac:dyDescent="0.2">
      <c r="A32" s="5"/>
      <c r="B32" s="54"/>
      <c r="C32" s="55"/>
      <c r="D32" s="55"/>
      <c r="E32" s="55"/>
      <c r="F32" s="55"/>
      <c r="G32" s="55"/>
      <c r="H32" s="55"/>
      <c r="I32" s="55"/>
      <c r="J32" s="55"/>
      <c r="K32" s="60"/>
      <c r="L32" s="54"/>
      <c r="M32" s="55"/>
      <c r="N32" s="55"/>
      <c r="O32" s="55"/>
      <c r="P32" s="60"/>
      <c r="Q32" s="54"/>
      <c r="R32" s="55"/>
      <c r="S32" s="55"/>
      <c r="T32" s="55"/>
      <c r="U32" s="60"/>
      <c r="V32" s="54"/>
      <c r="W32" s="55"/>
      <c r="X32" s="55"/>
      <c r="Y32" s="55"/>
      <c r="Z32" s="60"/>
      <c r="AA32" s="54"/>
      <c r="AB32" s="55"/>
      <c r="AC32" s="55"/>
      <c r="AD32" s="55"/>
      <c r="AE32" s="56"/>
      <c r="AF32" s="54"/>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60"/>
      <c r="BF32" s="6"/>
    </row>
    <row r="33" spans="1:58" ht="12.75" customHeight="1" x14ac:dyDescent="0.2">
      <c r="A33" s="5"/>
      <c r="B33" s="57" t="s">
        <v>68</v>
      </c>
      <c r="C33" s="49"/>
      <c r="D33" s="49"/>
      <c r="E33" s="49"/>
      <c r="F33" s="49"/>
      <c r="G33" s="49"/>
      <c r="H33" s="49"/>
      <c r="I33" s="49"/>
      <c r="J33" s="49"/>
      <c r="K33" s="58"/>
      <c r="L33" s="61"/>
      <c r="M33" s="49"/>
      <c r="N33" s="49"/>
      <c r="O33" s="49"/>
      <c r="P33" s="58"/>
      <c r="Q33" s="62"/>
      <c r="R33" s="49"/>
      <c r="S33" s="49"/>
      <c r="T33" s="49"/>
      <c r="U33" s="58"/>
      <c r="V33" s="62"/>
      <c r="W33" s="49"/>
      <c r="X33" s="49"/>
      <c r="Y33" s="49"/>
      <c r="Z33" s="58"/>
      <c r="AA33" s="61"/>
      <c r="AB33" s="49"/>
      <c r="AC33" s="49"/>
      <c r="AD33" s="49"/>
      <c r="AE33" s="50"/>
      <c r="AF33" s="76"/>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58"/>
      <c r="BF33" s="6"/>
    </row>
    <row r="34" spans="1:58" ht="12.75" customHeight="1" x14ac:dyDescent="0.2">
      <c r="A34" s="5"/>
      <c r="B34" s="51"/>
      <c r="C34" s="52"/>
      <c r="D34" s="52"/>
      <c r="E34" s="52"/>
      <c r="F34" s="52"/>
      <c r="G34" s="52"/>
      <c r="H34" s="52"/>
      <c r="I34" s="52"/>
      <c r="J34" s="52"/>
      <c r="K34" s="59"/>
      <c r="L34" s="51"/>
      <c r="M34" s="52"/>
      <c r="N34" s="52"/>
      <c r="O34" s="52"/>
      <c r="P34" s="59"/>
      <c r="Q34" s="51"/>
      <c r="R34" s="52"/>
      <c r="S34" s="52"/>
      <c r="T34" s="52"/>
      <c r="U34" s="59"/>
      <c r="V34" s="51"/>
      <c r="W34" s="52"/>
      <c r="X34" s="52"/>
      <c r="Y34" s="52"/>
      <c r="Z34" s="59"/>
      <c r="AA34" s="51"/>
      <c r="AB34" s="52"/>
      <c r="AC34" s="52"/>
      <c r="AD34" s="52"/>
      <c r="AE34" s="53"/>
      <c r="AF34" s="51"/>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9"/>
      <c r="BF34" s="6"/>
    </row>
    <row r="35" spans="1:58" ht="12.75" customHeight="1" x14ac:dyDescent="0.2">
      <c r="A35" s="5"/>
      <c r="B35" s="51"/>
      <c r="C35" s="52"/>
      <c r="D35" s="52"/>
      <c r="E35" s="52"/>
      <c r="F35" s="52"/>
      <c r="G35" s="52"/>
      <c r="H35" s="52"/>
      <c r="I35" s="52"/>
      <c r="J35" s="52"/>
      <c r="K35" s="59"/>
      <c r="L35" s="51"/>
      <c r="M35" s="52"/>
      <c r="N35" s="52"/>
      <c r="O35" s="52"/>
      <c r="P35" s="59"/>
      <c r="Q35" s="51"/>
      <c r="R35" s="52"/>
      <c r="S35" s="52"/>
      <c r="T35" s="52"/>
      <c r="U35" s="59"/>
      <c r="V35" s="51"/>
      <c r="W35" s="52"/>
      <c r="X35" s="52"/>
      <c r="Y35" s="52"/>
      <c r="Z35" s="59"/>
      <c r="AA35" s="51"/>
      <c r="AB35" s="52"/>
      <c r="AC35" s="52"/>
      <c r="AD35" s="52"/>
      <c r="AE35" s="53"/>
      <c r="AF35" s="51"/>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9"/>
      <c r="BF35" s="6"/>
    </row>
    <row r="36" spans="1:58" ht="12.75" customHeight="1" x14ac:dyDescent="0.2">
      <c r="A36" s="5"/>
      <c r="B36" s="51"/>
      <c r="C36" s="52"/>
      <c r="D36" s="52"/>
      <c r="E36" s="52"/>
      <c r="F36" s="52"/>
      <c r="G36" s="52"/>
      <c r="H36" s="52"/>
      <c r="I36" s="52"/>
      <c r="J36" s="52"/>
      <c r="K36" s="59"/>
      <c r="L36" s="51"/>
      <c r="M36" s="52"/>
      <c r="N36" s="52"/>
      <c r="O36" s="52"/>
      <c r="P36" s="59"/>
      <c r="Q36" s="51"/>
      <c r="R36" s="52"/>
      <c r="S36" s="52"/>
      <c r="T36" s="52"/>
      <c r="U36" s="59"/>
      <c r="V36" s="51"/>
      <c r="W36" s="52"/>
      <c r="X36" s="52"/>
      <c r="Y36" s="52"/>
      <c r="Z36" s="59"/>
      <c r="AA36" s="51"/>
      <c r="AB36" s="52"/>
      <c r="AC36" s="52"/>
      <c r="AD36" s="52"/>
      <c r="AE36" s="53"/>
      <c r="AF36" s="51"/>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9"/>
      <c r="BF36" s="6"/>
    </row>
    <row r="37" spans="1:58" ht="12.75" customHeight="1" x14ac:dyDescent="0.2">
      <c r="A37" s="5"/>
      <c r="B37" s="51"/>
      <c r="C37" s="52"/>
      <c r="D37" s="52"/>
      <c r="E37" s="52"/>
      <c r="F37" s="52"/>
      <c r="G37" s="52"/>
      <c r="H37" s="52"/>
      <c r="I37" s="52"/>
      <c r="J37" s="52"/>
      <c r="K37" s="59"/>
      <c r="L37" s="51"/>
      <c r="M37" s="52"/>
      <c r="N37" s="52"/>
      <c r="O37" s="52"/>
      <c r="P37" s="59"/>
      <c r="Q37" s="51"/>
      <c r="R37" s="52"/>
      <c r="S37" s="52"/>
      <c r="T37" s="52"/>
      <c r="U37" s="59"/>
      <c r="V37" s="51"/>
      <c r="W37" s="52"/>
      <c r="X37" s="52"/>
      <c r="Y37" s="52"/>
      <c r="Z37" s="59"/>
      <c r="AA37" s="51"/>
      <c r="AB37" s="52"/>
      <c r="AC37" s="52"/>
      <c r="AD37" s="52"/>
      <c r="AE37" s="53"/>
      <c r="AF37" s="51"/>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9"/>
      <c r="BF37" s="6"/>
    </row>
    <row r="38" spans="1:58" ht="12.75" customHeight="1" x14ac:dyDescent="0.2">
      <c r="A38" s="5"/>
      <c r="B38" s="54"/>
      <c r="C38" s="55"/>
      <c r="D38" s="55"/>
      <c r="E38" s="55"/>
      <c r="F38" s="55"/>
      <c r="G38" s="55"/>
      <c r="H38" s="55"/>
      <c r="I38" s="55"/>
      <c r="J38" s="55"/>
      <c r="K38" s="60"/>
      <c r="L38" s="54"/>
      <c r="M38" s="55"/>
      <c r="N38" s="55"/>
      <c r="O38" s="55"/>
      <c r="P38" s="60"/>
      <c r="Q38" s="54"/>
      <c r="R38" s="55"/>
      <c r="S38" s="55"/>
      <c r="T38" s="55"/>
      <c r="U38" s="60"/>
      <c r="V38" s="54"/>
      <c r="W38" s="55"/>
      <c r="X38" s="55"/>
      <c r="Y38" s="55"/>
      <c r="Z38" s="60"/>
      <c r="AA38" s="54"/>
      <c r="AB38" s="55"/>
      <c r="AC38" s="55"/>
      <c r="AD38" s="55"/>
      <c r="AE38" s="56"/>
      <c r="AF38" s="54"/>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60"/>
      <c r="BF38" s="6"/>
    </row>
    <row r="39" spans="1:58" ht="12.75" customHeight="1" x14ac:dyDescent="0.2">
      <c r="A39" s="5"/>
      <c r="B39" s="57" t="s">
        <v>71</v>
      </c>
      <c r="C39" s="49"/>
      <c r="D39" s="49"/>
      <c r="E39" s="49"/>
      <c r="F39" s="49"/>
      <c r="G39" s="49"/>
      <c r="H39" s="49"/>
      <c r="I39" s="49"/>
      <c r="J39" s="49"/>
      <c r="K39" s="58"/>
      <c r="L39" s="61"/>
      <c r="M39" s="49"/>
      <c r="N39" s="49"/>
      <c r="O39" s="49"/>
      <c r="P39" s="58"/>
      <c r="Q39" s="62"/>
      <c r="R39" s="49"/>
      <c r="S39" s="49"/>
      <c r="T39" s="49"/>
      <c r="U39" s="58"/>
      <c r="V39" s="61"/>
      <c r="W39" s="49"/>
      <c r="X39" s="49"/>
      <c r="Y39" s="49"/>
      <c r="Z39" s="58"/>
      <c r="AA39" s="61"/>
      <c r="AB39" s="49"/>
      <c r="AC39" s="49"/>
      <c r="AD39" s="49"/>
      <c r="AE39" s="50"/>
      <c r="AF39" s="76"/>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58"/>
      <c r="BF39" s="6"/>
    </row>
    <row r="40" spans="1:58" ht="12.75" customHeight="1" x14ac:dyDescent="0.2">
      <c r="A40" s="5"/>
      <c r="B40" s="51"/>
      <c r="C40" s="52"/>
      <c r="D40" s="52"/>
      <c r="E40" s="52"/>
      <c r="F40" s="52"/>
      <c r="G40" s="52"/>
      <c r="H40" s="52"/>
      <c r="I40" s="52"/>
      <c r="J40" s="52"/>
      <c r="K40" s="59"/>
      <c r="L40" s="51"/>
      <c r="M40" s="52"/>
      <c r="N40" s="52"/>
      <c r="O40" s="52"/>
      <c r="P40" s="59"/>
      <c r="Q40" s="51"/>
      <c r="R40" s="52"/>
      <c r="S40" s="52"/>
      <c r="T40" s="52"/>
      <c r="U40" s="59"/>
      <c r="V40" s="51"/>
      <c r="W40" s="52"/>
      <c r="X40" s="52"/>
      <c r="Y40" s="52"/>
      <c r="Z40" s="59"/>
      <c r="AA40" s="51"/>
      <c r="AB40" s="52"/>
      <c r="AC40" s="52"/>
      <c r="AD40" s="52"/>
      <c r="AE40" s="53"/>
      <c r="AF40" s="51"/>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9"/>
      <c r="BF40" s="6"/>
    </row>
    <row r="41" spans="1:58" ht="12.75" customHeight="1" x14ac:dyDescent="0.2">
      <c r="A41" s="5"/>
      <c r="B41" s="51"/>
      <c r="C41" s="52"/>
      <c r="D41" s="52"/>
      <c r="E41" s="52"/>
      <c r="F41" s="52"/>
      <c r="G41" s="52"/>
      <c r="H41" s="52"/>
      <c r="I41" s="52"/>
      <c r="J41" s="52"/>
      <c r="K41" s="59"/>
      <c r="L41" s="51"/>
      <c r="M41" s="52"/>
      <c r="N41" s="52"/>
      <c r="O41" s="52"/>
      <c r="P41" s="59"/>
      <c r="Q41" s="51"/>
      <c r="R41" s="52"/>
      <c r="S41" s="52"/>
      <c r="T41" s="52"/>
      <c r="U41" s="59"/>
      <c r="V41" s="51"/>
      <c r="W41" s="52"/>
      <c r="X41" s="52"/>
      <c r="Y41" s="52"/>
      <c r="Z41" s="59"/>
      <c r="AA41" s="51"/>
      <c r="AB41" s="52"/>
      <c r="AC41" s="52"/>
      <c r="AD41" s="52"/>
      <c r="AE41" s="53"/>
      <c r="AF41" s="51"/>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9"/>
      <c r="BF41" s="6"/>
    </row>
    <row r="42" spans="1:58" ht="12.75" customHeight="1" x14ac:dyDescent="0.2">
      <c r="A42" s="5"/>
      <c r="B42" s="51"/>
      <c r="C42" s="52"/>
      <c r="D42" s="52"/>
      <c r="E42" s="52"/>
      <c r="F42" s="52"/>
      <c r="G42" s="52"/>
      <c r="H42" s="52"/>
      <c r="I42" s="52"/>
      <c r="J42" s="52"/>
      <c r="K42" s="59"/>
      <c r="L42" s="51"/>
      <c r="M42" s="52"/>
      <c r="N42" s="52"/>
      <c r="O42" s="52"/>
      <c r="P42" s="59"/>
      <c r="Q42" s="51"/>
      <c r="R42" s="52"/>
      <c r="S42" s="52"/>
      <c r="T42" s="52"/>
      <c r="U42" s="59"/>
      <c r="V42" s="51"/>
      <c r="W42" s="52"/>
      <c r="X42" s="52"/>
      <c r="Y42" s="52"/>
      <c r="Z42" s="59"/>
      <c r="AA42" s="51"/>
      <c r="AB42" s="52"/>
      <c r="AC42" s="52"/>
      <c r="AD42" s="52"/>
      <c r="AE42" s="53"/>
      <c r="AF42" s="51"/>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9"/>
      <c r="BF42" s="6"/>
    </row>
    <row r="43" spans="1:58" ht="12.75" customHeight="1" x14ac:dyDescent="0.2">
      <c r="A43" s="5"/>
      <c r="B43" s="51"/>
      <c r="C43" s="52"/>
      <c r="D43" s="52"/>
      <c r="E43" s="52"/>
      <c r="F43" s="52"/>
      <c r="G43" s="52"/>
      <c r="H43" s="52"/>
      <c r="I43" s="52"/>
      <c r="J43" s="52"/>
      <c r="K43" s="59"/>
      <c r="L43" s="51"/>
      <c r="M43" s="52"/>
      <c r="N43" s="52"/>
      <c r="O43" s="52"/>
      <c r="P43" s="59"/>
      <c r="Q43" s="51"/>
      <c r="R43" s="52"/>
      <c r="S43" s="52"/>
      <c r="T43" s="52"/>
      <c r="U43" s="59"/>
      <c r="V43" s="51"/>
      <c r="W43" s="52"/>
      <c r="X43" s="52"/>
      <c r="Y43" s="52"/>
      <c r="Z43" s="59"/>
      <c r="AA43" s="51"/>
      <c r="AB43" s="52"/>
      <c r="AC43" s="52"/>
      <c r="AD43" s="52"/>
      <c r="AE43" s="53"/>
      <c r="AF43" s="51"/>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9"/>
      <c r="BF43" s="6"/>
    </row>
    <row r="44" spans="1:58" ht="12.75" customHeight="1" x14ac:dyDescent="0.2">
      <c r="A44" s="5"/>
      <c r="B44" s="54"/>
      <c r="C44" s="55"/>
      <c r="D44" s="55"/>
      <c r="E44" s="55"/>
      <c r="F44" s="55"/>
      <c r="G44" s="55"/>
      <c r="H44" s="55"/>
      <c r="I44" s="55"/>
      <c r="J44" s="55"/>
      <c r="K44" s="60"/>
      <c r="L44" s="54"/>
      <c r="M44" s="55"/>
      <c r="N44" s="55"/>
      <c r="O44" s="55"/>
      <c r="P44" s="60"/>
      <c r="Q44" s="54"/>
      <c r="R44" s="55"/>
      <c r="S44" s="55"/>
      <c r="T44" s="55"/>
      <c r="U44" s="60"/>
      <c r="V44" s="54"/>
      <c r="W44" s="55"/>
      <c r="X44" s="55"/>
      <c r="Y44" s="55"/>
      <c r="Z44" s="60"/>
      <c r="AA44" s="54"/>
      <c r="AB44" s="55"/>
      <c r="AC44" s="55"/>
      <c r="AD44" s="55"/>
      <c r="AE44" s="56"/>
      <c r="AF44" s="54"/>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60"/>
      <c r="BF44" s="6"/>
    </row>
    <row r="45" spans="1:58" ht="12.75" customHeight="1" x14ac:dyDescent="0.2">
      <c r="A45" s="5"/>
      <c r="B45" s="57" t="s">
        <v>74</v>
      </c>
      <c r="C45" s="49"/>
      <c r="D45" s="49"/>
      <c r="E45" s="49"/>
      <c r="F45" s="49"/>
      <c r="G45" s="49"/>
      <c r="H45" s="49"/>
      <c r="I45" s="49"/>
      <c r="J45" s="49"/>
      <c r="K45" s="58"/>
      <c r="L45" s="62"/>
      <c r="M45" s="49"/>
      <c r="N45" s="49"/>
      <c r="O45" s="49"/>
      <c r="P45" s="58"/>
      <c r="Q45" s="62"/>
      <c r="R45" s="49"/>
      <c r="S45" s="49"/>
      <c r="T45" s="49"/>
      <c r="U45" s="58"/>
      <c r="V45" s="62"/>
      <c r="W45" s="49"/>
      <c r="X45" s="49"/>
      <c r="Y45" s="49"/>
      <c r="Z45" s="58"/>
      <c r="AA45" s="61"/>
      <c r="AB45" s="49"/>
      <c r="AC45" s="49"/>
      <c r="AD45" s="49"/>
      <c r="AE45" s="50"/>
      <c r="AF45" s="76"/>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58"/>
      <c r="BF45" s="6"/>
    </row>
    <row r="46" spans="1:58" ht="12.75" customHeight="1" x14ac:dyDescent="0.2">
      <c r="A46" s="5"/>
      <c r="B46" s="51"/>
      <c r="C46" s="52"/>
      <c r="D46" s="52"/>
      <c r="E46" s="52"/>
      <c r="F46" s="52"/>
      <c r="G46" s="52"/>
      <c r="H46" s="52"/>
      <c r="I46" s="52"/>
      <c r="J46" s="52"/>
      <c r="K46" s="59"/>
      <c r="L46" s="51"/>
      <c r="M46" s="52"/>
      <c r="N46" s="52"/>
      <c r="O46" s="52"/>
      <c r="P46" s="59"/>
      <c r="Q46" s="51"/>
      <c r="R46" s="52"/>
      <c r="S46" s="52"/>
      <c r="T46" s="52"/>
      <c r="U46" s="59"/>
      <c r="V46" s="51"/>
      <c r="W46" s="52"/>
      <c r="X46" s="52"/>
      <c r="Y46" s="52"/>
      <c r="Z46" s="59"/>
      <c r="AA46" s="51"/>
      <c r="AB46" s="52"/>
      <c r="AC46" s="52"/>
      <c r="AD46" s="52"/>
      <c r="AE46" s="53"/>
      <c r="AF46" s="51"/>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9"/>
      <c r="BF46" s="6"/>
    </row>
    <row r="47" spans="1:58" ht="12.75" customHeight="1" x14ac:dyDescent="0.2">
      <c r="B47" s="51"/>
      <c r="C47" s="52"/>
      <c r="D47" s="52"/>
      <c r="E47" s="52"/>
      <c r="F47" s="52"/>
      <c r="G47" s="52"/>
      <c r="H47" s="52"/>
      <c r="I47" s="52"/>
      <c r="J47" s="52"/>
      <c r="K47" s="59"/>
      <c r="L47" s="51"/>
      <c r="M47" s="52"/>
      <c r="N47" s="52"/>
      <c r="O47" s="52"/>
      <c r="P47" s="59"/>
      <c r="Q47" s="51"/>
      <c r="R47" s="52"/>
      <c r="S47" s="52"/>
      <c r="T47" s="52"/>
      <c r="U47" s="59"/>
      <c r="V47" s="51"/>
      <c r="W47" s="52"/>
      <c r="X47" s="52"/>
      <c r="Y47" s="52"/>
      <c r="Z47" s="59"/>
      <c r="AA47" s="51"/>
      <c r="AB47" s="52"/>
      <c r="AC47" s="52"/>
      <c r="AD47" s="52"/>
      <c r="AE47" s="53"/>
      <c r="AF47" s="51"/>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9"/>
      <c r="BF47" s="8"/>
    </row>
    <row r="48" spans="1:58" ht="12.75" customHeight="1" x14ac:dyDescent="0.2">
      <c r="B48" s="51"/>
      <c r="C48" s="52"/>
      <c r="D48" s="52"/>
      <c r="E48" s="52"/>
      <c r="F48" s="52"/>
      <c r="G48" s="52"/>
      <c r="H48" s="52"/>
      <c r="I48" s="52"/>
      <c r="J48" s="52"/>
      <c r="K48" s="59"/>
      <c r="L48" s="51"/>
      <c r="M48" s="52"/>
      <c r="N48" s="52"/>
      <c r="O48" s="52"/>
      <c r="P48" s="59"/>
      <c r="Q48" s="51"/>
      <c r="R48" s="52"/>
      <c r="S48" s="52"/>
      <c r="T48" s="52"/>
      <c r="U48" s="59"/>
      <c r="V48" s="51"/>
      <c r="W48" s="52"/>
      <c r="X48" s="52"/>
      <c r="Y48" s="52"/>
      <c r="Z48" s="59"/>
      <c r="AA48" s="51"/>
      <c r="AB48" s="52"/>
      <c r="AC48" s="52"/>
      <c r="AD48" s="52"/>
      <c r="AE48" s="53"/>
      <c r="AF48" s="51"/>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9"/>
      <c r="BF48" s="8"/>
    </row>
    <row r="49" spans="2:58" ht="12.75" customHeight="1" x14ac:dyDescent="0.2">
      <c r="B49" s="51"/>
      <c r="C49" s="52"/>
      <c r="D49" s="52"/>
      <c r="E49" s="52"/>
      <c r="F49" s="52"/>
      <c r="G49" s="52"/>
      <c r="H49" s="52"/>
      <c r="I49" s="52"/>
      <c r="J49" s="52"/>
      <c r="K49" s="59"/>
      <c r="L49" s="51"/>
      <c r="M49" s="52"/>
      <c r="N49" s="52"/>
      <c r="O49" s="52"/>
      <c r="P49" s="59"/>
      <c r="Q49" s="51"/>
      <c r="R49" s="52"/>
      <c r="S49" s="52"/>
      <c r="T49" s="52"/>
      <c r="U49" s="59"/>
      <c r="V49" s="51"/>
      <c r="W49" s="52"/>
      <c r="X49" s="52"/>
      <c r="Y49" s="52"/>
      <c r="Z49" s="59"/>
      <c r="AA49" s="51"/>
      <c r="AB49" s="52"/>
      <c r="AC49" s="52"/>
      <c r="AD49" s="52"/>
      <c r="AE49" s="53"/>
      <c r="AF49" s="51"/>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9"/>
      <c r="BF49" s="8"/>
    </row>
    <row r="50" spans="2:58" ht="12.75" customHeight="1" x14ac:dyDescent="0.2">
      <c r="B50" s="54"/>
      <c r="C50" s="55"/>
      <c r="D50" s="55"/>
      <c r="E50" s="55"/>
      <c r="F50" s="55"/>
      <c r="G50" s="55"/>
      <c r="H50" s="55"/>
      <c r="I50" s="55"/>
      <c r="J50" s="55"/>
      <c r="K50" s="60"/>
      <c r="L50" s="54"/>
      <c r="M50" s="55"/>
      <c r="N50" s="55"/>
      <c r="O50" s="55"/>
      <c r="P50" s="60"/>
      <c r="Q50" s="54"/>
      <c r="R50" s="55"/>
      <c r="S50" s="55"/>
      <c r="T50" s="55"/>
      <c r="U50" s="60"/>
      <c r="V50" s="54"/>
      <c r="W50" s="55"/>
      <c r="X50" s="55"/>
      <c r="Y50" s="55"/>
      <c r="Z50" s="60"/>
      <c r="AA50" s="54"/>
      <c r="AB50" s="55"/>
      <c r="AC50" s="55"/>
      <c r="AD50" s="55"/>
      <c r="AE50" s="56"/>
      <c r="AF50" s="54"/>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60"/>
      <c r="BF50" s="8"/>
    </row>
    <row r="51" spans="2:58" ht="12.75" customHeight="1" x14ac:dyDescent="0.2">
      <c r="B51" s="57" t="s">
        <v>77</v>
      </c>
      <c r="C51" s="49"/>
      <c r="D51" s="49"/>
      <c r="E51" s="49"/>
      <c r="F51" s="49"/>
      <c r="G51" s="49"/>
      <c r="H51" s="49"/>
      <c r="I51" s="49"/>
      <c r="J51" s="49"/>
      <c r="K51" s="58"/>
      <c r="L51" s="62"/>
      <c r="M51" s="49"/>
      <c r="N51" s="49"/>
      <c r="O51" s="49"/>
      <c r="P51" s="58"/>
      <c r="Q51" s="62"/>
      <c r="R51" s="49"/>
      <c r="S51" s="49"/>
      <c r="T51" s="49"/>
      <c r="U51" s="58"/>
      <c r="V51" s="62"/>
      <c r="W51" s="49"/>
      <c r="X51" s="49"/>
      <c r="Y51" s="49"/>
      <c r="Z51" s="58"/>
      <c r="AA51" s="62"/>
      <c r="AB51" s="49"/>
      <c r="AC51" s="49"/>
      <c r="AD51" s="49"/>
      <c r="AE51" s="50"/>
      <c r="AF51" s="76"/>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58"/>
    </row>
    <row r="52" spans="2:58" ht="12.75" customHeight="1" x14ac:dyDescent="0.2">
      <c r="B52" s="51"/>
      <c r="C52" s="52"/>
      <c r="D52" s="52"/>
      <c r="E52" s="52"/>
      <c r="F52" s="52"/>
      <c r="G52" s="52"/>
      <c r="H52" s="52"/>
      <c r="I52" s="52"/>
      <c r="J52" s="52"/>
      <c r="K52" s="59"/>
      <c r="L52" s="51"/>
      <c r="M52" s="52"/>
      <c r="N52" s="52"/>
      <c r="O52" s="52"/>
      <c r="P52" s="59"/>
      <c r="Q52" s="51"/>
      <c r="R52" s="52"/>
      <c r="S52" s="52"/>
      <c r="T52" s="52"/>
      <c r="U52" s="59"/>
      <c r="V52" s="51"/>
      <c r="W52" s="52"/>
      <c r="X52" s="52"/>
      <c r="Y52" s="52"/>
      <c r="Z52" s="59"/>
      <c r="AA52" s="51"/>
      <c r="AB52" s="52"/>
      <c r="AC52" s="52"/>
      <c r="AD52" s="52"/>
      <c r="AE52" s="53"/>
      <c r="AF52" s="51"/>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9"/>
    </row>
    <row r="53" spans="2:58" ht="12.75" customHeight="1" x14ac:dyDescent="0.2">
      <c r="B53" s="51"/>
      <c r="C53" s="52"/>
      <c r="D53" s="52"/>
      <c r="E53" s="52"/>
      <c r="F53" s="52"/>
      <c r="G53" s="52"/>
      <c r="H53" s="52"/>
      <c r="I53" s="52"/>
      <c r="J53" s="52"/>
      <c r="K53" s="59"/>
      <c r="L53" s="51"/>
      <c r="M53" s="52"/>
      <c r="N53" s="52"/>
      <c r="O53" s="52"/>
      <c r="P53" s="59"/>
      <c r="Q53" s="51"/>
      <c r="R53" s="52"/>
      <c r="S53" s="52"/>
      <c r="T53" s="52"/>
      <c r="U53" s="59"/>
      <c r="V53" s="51"/>
      <c r="W53" s="52"/>
      <c r="X53" s="52"/>
      <c r="Y53" s="52"/>
      <c r="Z53" s="59"/>
      <c r="AA53" s="51"/>
      <c r="AB53" s="52"/>
      <c r="AC53" s="52"/>
      <c r="AD53" s="52"/>
      <c r="AE53" s="53"/>
      <c r="AF53" s="51"/>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9"/>
    </row>
    <row r="54" spans="2:58" ht="12.75" customHeight="1" x14ac:dyDescent="0.2">
      <c r="B54" s="51"/>
      <c r="C54" s="52"/>
      <c r="D54" s="52"/>
      <c r="E54" s="52"/>
      <c r="F54" s="52"/>
      <c r="G54" s="52"/>
      <c r="H54" s="52"/>
      <c r="I54" s="52"/>
      <c r="J54" s="52"/>
      <c r="K54" s="59"/>
      <c r="L54" s="51"/>
      <c r="M54" s="52"/>
      <c r="N54" s="52"/>
      <c r="O54" s="52"/>
      <c r="P54" s="59"/>
      <c r="Q54" s="51"/>
      <c r="R54" s="52"/>
      <c r="S54" s="52"/>
      <c r="T54" s="52"/>
      <c r="U54" s="59"/>
      <c r="V54" s="51"/>
      <c r="W54" s="52"/>
      <c r="X54" s="52"/>
      <c r="Y54" s="52"/>
      <c r="Z54" s="59"/>
      <c r="AA54" s="51"/>
      <c r="AB54" s="52"/>
      <c r="AC54" s="52"/>
      <c r="AD54" s="52"/>
      <c r="AE54" s="53"/>
      <c r="AF54" s="51"/>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9"/>
    </row>
    <row r="55" spans="2:58" ht="12.75" customHeight="1" x14ac:dyDescent="0.2">
      <c r="B55" s="51"/>
      <c r="C55" s="52"/>
      <c r="D55" s="52"/>
      <c r="E55" s="52"/>
      <c r="F55" s="52"/>
      <c r="G55" s="52"/>
      <c r="H55" s="52"/>
      <c r="I55" s="52"/>
      <c r="J55" s="52"/>
      <c r="K55" s="59"/>
      <c r="L55" s="51"/>
      <c r="M55" s="52"/>
      <c r="N55" s="52"/>
      <c r="O55" s="52"/>
      <c r="P55" s="59"/>
      <c r="Q55" s="51"/>
      <c r="R55" s="52"/>
      <c r="S55" s="52"/>
      <c r="T55" s="52"/>
      <c r="U55" s="59"/>
      <c r="V55" s="51"/>
      <c r="W55" s="52"/>
      <c r="X55" s="52"/>
      <c r="Y55" s="52"/>
      <c r="Z55" s="59"/>
      <c r="AA55" s="51"/>
      <c r="AB55" s="52"/>
      <c r="AC55" s="52"/>
      <c r="AD55" s="52"/>
      <c r="AE55" s="53"/>
      <c r="AF55" s="51"/>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9"/>
    </row>
    <row r="56" spans="2:58" ht="12.75" customHeight="1" x14ac:dyDescent="0.2">
      <c r="B56" s="54"/>
      <c r="C56" s="55"/>
      <c r="D56" s="55"/>
      <c r="E56" s="55"/>
      <c r="F56" s="55"/>
      <c r="G56" s="55"/>
      <c r="H56" s="55"/>
      <c r="I56" s="55"/>
      <c r="J56" s="55"/>
      <c r="K56" s="60"/>
      <c r="L56" s="54"/>
      <c r="M56" s="55"/>
      <c r="N56" s="55"/>
      <c r="O56" s="55"/>
      <c r="P56" s="60"/>
      <c r="Q56" s="54"/>
      <c r="R56" s="55"/>
      <c r="S56" s="55"/>
      <c r="T56" s="55"/>
      <c r="U56" s="60"/>
      <c r="V56" s="54"/>
      <c r="W56" s="55"/>
      <c r="X56" s="55"/>
      <c r="Y56" s="55"/>
      <c r="Z56" s="60"/>
      <c r="AA56" s="54"/>
      <c r="AB56" s="55"/>
      <c r="AC56" s="55"/>
      <c r="AD56" s="55"/>
      <c r="AE56" s="56"/>
      <c r="AF56" s="54"/>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60"/>
    </row>
    <row r="57" spans="2:58" ht="12.75" customHeight="1" x14ac:dyDescent="0.2">
      <c r="B57" s="57" t="s">
        <v>78</v>
      </c>
      <c r="C57" s="49"/>
      <c r="D57" s="49"/>
      <c r="E57" s="49"/>
      <c r="F57" s="49"/>
      <c r="G57" s="49"/>
      <c r="H57" s="49"/>
      <c r="I57" s="49"/>
      <c r="J57" s="49"/>
      <c r="K57" s="58"/>
      <c r="L57" s="48"/>
      <c r="M57" s="49"/>
      <c r="N57" s="49"/>
      <c r="O57" s="49"/>
      <c r="P57" s="58"/>
      <c r="Q57" s="48"/>
      <c r="R57" s="49"/>
      <c r="S57" s="49"/>
      <c r="T57" s="49"/>
      <c r="U57" s="58"/>
      <c r="V57" s="48"/>
      <c r="W57" s="49"/>
      <c r="X57" s="49"/>
      <c r="Y57" s="49"/>
      <c r="Z57" s="58"/>
      <c r="AA57" s="48"/>
      <c r="AB57" s="49"/>
      <c r="AC57" s="49"/>
      <c r="AD57" s="49"/>
      <c r="AE57" s="50"/>
      <c r="AF57" s="77"/>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58"/>
    </row>
    <row r="58" spans="2:58" ht="12.75" customHeight="1" x14ac:dyDescent="0.2">
      <c r="B58" s="51"/>
      <c r="C58" s="52"/>
      <c r="D58" s="52"/>
      <c r="E58" s="52"/>
      <c r="F58" s="52"/>
      <c r="G58" s="52"/>
      <c r="H58" s="52"/>
      <c r="I58" s="52"/>
      <c r="J58" s="52"/>
      <c r="K58" s="59"/>
      <c r="L58" s="51"/>
      <c r="M58" s="52"/>
      <c r="N58" s="52"/>
      <c r="O58" s="52"/>
      <c r="P58" s="59"/>
      <c r="Q58" s="51"/>
      <c r="R58" s="52"/>
      <c r="S58" s="52"/>
      <c r="T58" s="52"/>
      <c r="U58" s="59"/>
      <c r="V58" s="51"/>
      <c r="W58" s="52"/>
      <c r="X58" s="52"/>
      <c r="Y58" s="52"/>
      <c r="Z58" s="59"/>
      <c r="AA58" s="51"/>
      <c r="AB58" s="52"/>
      <c r="AC58" s="52"/>
      <c r="AD58" s="52"/>
      <c r="AE58" s="53"/>
      <c r="AF58" s="51"/>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9"/>
    </row>
    <row r="59" spans="2:58" ht="12.75" customHeight="1" x14ac:dyDescent="0.2">
      <c r="B59" s="51"/>
      <c r="C59" s="52"/>
      <c r="D59" s="52"/>
      <c r="E59" s="52"/>
      <c r="F59" s="52"/>
      <c r="G59" s="52"/>
      <c r="H59" s="52"/>
      <c r="I59" s="52"/>
      <c r="J59" s="52"/>
      <c r="K59" s="59"/>
      <c r="L59" s="51"/>
      <c r="M59" s="52"/>
      <c r="N59" s="52"/>
      <c r="O59" s="52"/>
      <c r="P59" s="59"/>
      <c r="Q59" s="51"/>
      <c r="R59" s="52"/>
      <c r="S59" s="52"/>
      <c r="T59" s="52"/>
      <c r="U59" s="59"/>
      <c r="V59" s="51"/>
      <c r="W59" s="52"/>
      <c r="X59" s="52"/>
      <c r="Y59" s="52"/>
      <c r="Z59" s="59"/>
      <c r="AA59" s="51"/>
      <c r="AB59" s="52"/>
      <c r="AC59" s="52"/>
      <c r="AD59" s="52"/>
      <c r="AE59" s="53"/>
      <c r="AF59" s="51"/>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9"/>
    </row>
    <row r="60" spans="2:58" ht="12.75" customHeight="1" x14ac:dyDescent="0.2">
      <c r="B60" s="51"/>
      <c r="C60" s="52"/>
      <c r="D60" s="52"/>
      <c r="E60" s="52"/>
      <c r="F60" s="52"/>
      <c r="G60" s="52"/>
      <c r="H60" s="52"/>
      <c r="I60" s="52"/>
      <c r="J60" s="52"/>
      <c r="K60" s="59"/>
      <c r="L60" s="51"/>
      <c r="M60" s="52"/>
      <c r="N60" s="52"/>
      <c r="O60" s="52"/>
      <c r="P60" s="59"/>
      <c r="Q60" s="51"/>
      <c r="R60" s="52"/>
      <c r="S60" s="52"/>
      <c r="T60" s="52"/>
      <c r="U60" s="59"/>
      <c r="V60" s="51"/>
      <c r="W60" s="52"/>
      <c r="X60" s="52"/>
      <c r="Y60" s="52"/>
      <c r="Z60" s="59"/>
      <c r="AA60" s="51"/>
      <c r="AB60" s="52"/>
      <c r="AC60" s="52"/>
      <c r="AD60" s="52"/>
      <c r="AE60" s="53"/>
      <c r="AF60" s="51"/>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9"/>
    </row>
    <row r="61" spans="2:58" ht="12.75" customHeight="1" x14ac:dyDescent="0.2">
      <c r="B61" s="51"/>
      <c r="C61" s="52"/>
      <c r="D61" s="52"/>
      <c r="E61" s="52"/>
      <c r="F61" s="52"/>
      <c r="G61" s="52"/>
      <c r="H61" s="52"/>
      <c r="I61" s="52"/>
      <c r="J61" s="52"/>
      <c r="K61" s="59"/>
      <c r="L61" s="51"/>
      <c r="M61" s="52"/>
      <c r="N61" s="52"/>
      <c r="O61" s="52"/>
      <c r="P61" s="59"/>
      <c r="Q61" s="51"/>
      <c r="R61" s="52"/>
      <c r="S61" s="52"/>
      <c r="T61" s="52"/>
      <c r="U61" s="59"/>
      <c r="V61" s="51"/>
      <c r="W61" s="52"/>
      <c r="X61" s="52"/>
      <c r="Y61" s="52"/>
      <c r="Z61" s="59"/>
      <c r="AA61" s="51"/>
      <c r="AB61" s="52"/>
      <c r="AC61" s="52"/>
      <c r="AD61" s="52"/>
      <c r="AE61" s="53"/>
      <c r="AF61" s="51"/>
      <c r="AG61" s="52"/>
      <c r="AH61" s="52"/>
      <c r="AI61" s="52"/>
      <c r="AJ61" s="52"/>
      <c r="AK61" s="52"/>
      <c r="AL61" s="52"/>
      <c r="AM61" s="52"/>
      <c r="AN61" s="52"/>
      <c r="AO61" s="52"/>
      <c r="AP61" s="52"/>
      <c r="AQ61" s="52"/>
      <c r="AR61" s="52"/>
      <c r="AS61" s="52"/>
      <c r="AT61" s="52"/>
      <c r="AU61" s="52"/>
      <c r="AV61" s="52"/>
      <c r="AW61" s="52"/>
      <c r="AX61" s="52"/>
      <c r="AY61" s="52"/>
      <c r="AZ61" s="52"/>
      <c r="BA61" s="52"/>
      <c r="BB61" s="52"/>
      <c r="BC61" s="52"/>
      <c r="BD61" s="52"/>
      <c r="BE61" s="59"/>
    </row>
    <row r="62" spans="2:58" ht="12.75" customHeight="1" x14ac:dyDescent="0.2">
      <c r="B62" s="54"/>
      <c r="C62" s="55"/>
      <c r="D62" s="55"/>
      <c r="E62" s="55"/>
      <c r="F62" s="55"/>
      <c r="G62" s="55"/>
      <c r="H62" s="55"/>
      <c r="I62" s="55"/>
      <c r="J62" s="55"/>
      <c r="K62" s="60"/>
      <c r="L62" s="54"/>
      <c r="M62" s="55"/>
      <c r="N62" s="55"/>
      <c r="O62" s="55"/>
      <c r="P62" s="60"/>
      <c r="Q62" s="54"/>
      <c r="R62" s="55"/>
      <c r="S62" s="55"/>
      <c r="T62" s="55"/>
      <c r="U62" s="60"/>
      <c r="V62" s="54"/>
      <c r="W62" s="55"/>
      <c r="X62" s="55"/>
      <c r="Y62" s="55"/>
      <c r="Z62" s="60"/>
      <c r="AA62" s="54"/>
      <c r="AB62" s="55"/>
      <c r="AC62" s="55"/>
      <c r="AD62" s="55"/>
      <c r="AE62" s="56"/>
      <c r="AF62" s="54"/>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60"/>
    </row>
    <row r="63" spans="2:58" ht="12.75" customHeight="1" x14ac:dyDescent="0.2">
      <c r="B63" s="57"/>
      <c r="C63" s="49"/>
      <c r="D63" s="49"/>
      <c r="E63" s="49"/>
      <c r="F63" s="49"/>
      <c r="G63" s="49"/>
      <c r="H63" s="49"/>
      <c r="I63" s="49"/>
      <c r="J63" s="49"/>
      <c r="K63" s="58"/>
      <c r="L63" s="62"/>
      <c r="M63" s="49"/>
      <c r="N63" s="49"/>
      <c r="O63" s="49"/>
      <c r="P63" s="58"/>
      <c r="Q63" s="62"/>
      <c r="R63" s="49"/>
      <c r="S63" s="49"/>
      <c r="T63" s="49"/>
      <c r="U63" s="58"/>
      <c r="V63" s="62"/>
      <c r="W63" s="49"/>
      <c r="X63" s="49"/>
      <c r="Y63" s="49"/>
      <c r="Z63" s="58"/>
      <c r="AA63" s="62"/>
      <c r="AB63" s="49"/>
      <c r="AC63" s="49"/>
      <c r="AD63" s="49"/>
      <c r="AE63" s="50"/>
      <c r="AF63" s="48"/>
      <c r="AG63" s="49"/>
      <c r="AH63" s="49"/>
      <c r="AI63" s="49"/>
      <c r="AJ63" s="49"/>
      <c r="AK63" s="49"/>
      <c r="AL63" s="49"/>
      <c r="AM63" s="49"/>
      <c r="AN63" s="49"/>
      <c r="AO63" s="49"/>
      <c r="AP63" s="49"/>
      <c r="AQ63" s="49"/>
      <c r="AR63" s="49"/>
      <c r="AS63" s="49"/>
      <c r="AT63" s="49"/>
      <c r="AU63" s="49"/>
      <c r="AV63" s="49"/>
      <c r="AW63" s="49"/>
      <c r="AX63" s="49"/>
      <c r="AY63" s="49"/>
      <c r="AZ63" s="49"/>
      <c r="BA63" s="49"/>
      <c r="BB63" s="49"/>
      <c r="BC63" s="49"/>
      <c r="BD63" s="49"/>
      <c r="BE63" s="58"/>
    </row>
    <row r="64" spans="2:58" ht="12.75" customHeight="1" x14ac:dyDescent="0.2">
      <c r="B64" s="51"/>
      <c r="C64" s="52"/>
      <c r="D64" s="52"/>
      <c r="E64" s="52"/>
      <c r="F64" s="52"/>
      <c r="G64" s="52"/>
      <c r="H64" s="52"/>
      <c r="I64" s="52"/>
      <c r="J64" s="52"/>
      <c r="K64" s="59"/>
      <c r="L64" s="51"/>
      <c r="M64" s="52"/>
      <c r="N64" s="52"/>
      <c r="O64" s="52"/>
      <c r="P64" s="59"/>
      <c r="Q64" s="51"/>
      <c r="R64" s="52"/>
      <c r="S64" s="52"/>
      <c r="T64" s="52"/>
      <c r="U64" s="59"/>
      <c r="V64" s="51"/>
      <c r="W64" s="52"/>
      <c r="X64" s="52"/>
      <c r="Y64" s="52"/>
      <c r="Z64" s="59"/>
      <c r="AA64" s="51"/>
      <c r="AB64" s="52"/>
      <c r="AC64" s="52"/>
      <c r="AD64" s="52"/>
      <c r="AE64" s="53"/>
      <c r="AF64" s="51"/>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9"/>
    </row>
    <row r="65" spans="2:57" ht="12.75" customHeight="1" x14ac:dyDescent="0.2">
      <c r="B65" s="51"/>
      <c r="C65" s="52"/>
      <c r="D65" s="52"/>
      <c r="E65" s="52"/>
      <c r="F65" s="52"/>
      <c r="G65" s="52"/>
      <c r="H65" s="52"/>
      <c r="I65" s="52"/>
      <c r="J65" s="52"/>
      <c r="K65" s="59"/>
      <c r="L65" s="51"/>
      <c r="M65" s="52"/>
      <c r="N65" s="52"/>
      <c r="O65" s="52"/>
      <c r="P65" s="59"/>
      <c r="Q65" s="51"/>
      <c r="R65" s="52"/>
      <c r="S65" s="52"/>
      <c r="T65" s="52"/>
      <c r="U65" s="59"/>
      <c r="V65" s="51"/>
      <c r="W65" s="52"/>
      <c r="X65" s="52"/>
      <c r="Y65" s="52"/>
      <c r="Z65" s="59"/>
      <c r="AA65" s="51"/>
      <c r="AB65" s="52"/>
      <c r="AC65" s="52"/>
      <c r="AD65" s="52"/>
      <c r="AE65" s="53"/>
      <c r="AF65" s="51"/>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9"/>
    </row>
    <row r="66" spans="2:57" ht="12.75" customHeight="1" x14ac:dyDescent="0.2">
      <c r="B66" s="51"/>
      <c r="C66" s="52"/>
      <c r="D66" s="52"/>
      <c r="E66" s="52"/>
      <c r="F66" s="52"/>
      <c r="G66" s="52"/>
      <c r="H66" s="52"/>
      <c r="I66" s="52"/>
      <c r="J66" s="52"/>
      <c r="K66" s="59"/>
      <c r="L66" s="51"/>
      <c r="M66" s="52"/>
      <c r="N66" s="52"/>
      <c r="O66" s="52"/>
      <c r="P66" s="59"/>
      <c r="Q66" s="51"/>
      <c r="R66" s="52"/>
      <c r="S66" s="52"/>
      <c r="T66" s="52"/>
      <c r="U66" s="59"/>
      <c r="V66" s="51"/>
      <c r="W66" s="52"/>
      <c r="X66" s="52"/>
      <c r="Y66" s="52"/>
      <c r="Z66" s="59"/>
      <c r="AA66" s="51"/>
      <c r="AB66" s="52"/>
      <c r="AC66" s="52"/>
      <c r="AD66" s="52"/>
      <c r="AE66" s="53"/>
      <c r="AF66" s="51"/>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9"/>
    </row>
    <row r="67" spans="2:57" ht="15.75" customHeight="1" x14ac:dyDescent="0.2">
      <c r="B67" s="51"/>
      <c r="C67" s="52"/>
      <c r="D67" s="52"/>
      <c r="E67" s="52"/>
      <c r="F67" s="52"/>
      <c r="G67" s="52"/>
      <c r="H67" s="52"/>
      <c r="I67" s="52"/>
      <c r="J67" s="52"/>
      <c r="K67" s="59"/>
      <c r="L67" s="51"/>
      <c r="M67" s="52"/>
      <c r="N67" s="52"/>
      <c r="O67" s="52"/>
      <c r="P67" s="59"/>
      <c r="Q67" s="51"/>
      <c r="R67" s="52"/>
      <c r="S67" s="52"/>
      <c r="T67" s="52"/>
      <c r="U67" s="59"/>
      <c r="V67" s="51"/>
      <c r="W67" s="52"/>
      <c r="X67" s="52"/>
      <c r="Y67" s="52"/>
      <c r="Z67" s="59"/>
      <c r="AA67" s="51"/>
      <c r="AB67" s="52"/>
      <c r="AC67" s="52"/>
      <c r="AD67" s="52"/>
      <c r="AE67" s="53"/>
      <c r="AF67" s="51"/>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9"/>
    </row>
    <row r="68" spans="2:57" ht="15.75" customHeight="1" x14ac:dyDescent="0.2">
      <c r="B68" s="54"/>
      <c r="C68" s="55"/>
      <c r="D68" s="55"/>
      <c r="E68" s="55"/>
      <c r="F68" s="55"/>
      <c r="G68" s="55"/>
      <c r="H68" s="55"/>
      <c r="I68" s="55"/>
      <c r="J68" s="55"/>
      <c r="K68" s="60"/>
      <c r="L68" s="54"/>
      <c r="M68" s="55"/>
      <c r="N68" s="55"/>
      <c r="O68" s="55"/>
      <c r="P68" s="60"/>
      <c r="Q68" s="54"/>
      <c r="R68" s="55"/>
      <c r="S68" s="55"/>
      <c r="T68" s="55"/>
      <c r="U68" s="60"/>
      <c r="V68" s="54"/>
      <c r="W68" s="55"/>
      <c r="X68" s="55"/>
      <c r="Y68" s="55"/>
      <c r="Z68" s="60"/>
      <c r="AA68" s="54"/>
      <c r="AB68" s="55"/>
      <c r="AC68" s="55"/>
      <c r="AD68" s="55"/>
      <c r="AE68" s="56"/>
      <c r="AF68" s="54"/>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60"/>
    </row>
    <row r="69" spans="2:57" ht="15.75" customHeight="1" x14ac:dyDescent="0.2">
      <c r="B69" s="57"/>
      <c r="C69" s="49"/>
      <c r="D69" s="49"/>
      <c r="E69" s="49"/>
      <c r="F69" s="49"/>
      <c r="G69" s="49"/>
      <c r="H69" s="49"/>
      <c r="I69" s="49"/>
      <c r="J69" s="49"/>
      <c r="K69" s="58"/>
      <c r="L69" s="62"/>
      <c r="M69" s="49"/>
      <c r="N69" s="49"/>
      <c r="O69" s="49"/>
      <c r="P69" s="58"/>
      <c r="Q69" s="62"/>
      <c r="R69" s="49"/>
      <c r="S69" s="49"/>
      <c r="T69" s="49"/>
      <c r="U69" s="58"/>
      <c r="V69" s="63"/>
      <c r="W69" s="49"/>
      <c r="X69" s="49"/>
      <c r="Y69" s="49"/>
      <c r="Z69" s="58"/>
      <c r="AA69" s="63"/>
      <c r="AB69" s="49"/>
      <c r="AC69" s="49"/>
      <c r="AD69" s="49"/>
      <c r="AE69" s="50"/>
      <c r="AF69" s="76"/>
      <c r="AG69" s="49"/>
      <c r="AH69" s="49"/>
      <c r="AI69" s="49"/>
      <c r="AJ69" s="49"/>
      <c r="AK69" s="49"/>
      <c r="AL69" s="49"/>
      <c r="AM69" s="49"/>
      <c r="AN69" s="49"/>
      <c r="AO69" s="49"/>
      <c r="AP69" s="49"/>
      <c r="AQ69" s="49"/>
      <c r="AR69" s="49"/>
      <c r="AS69" s="49"/>
      <c r="AT69" s="49"/>
      <c r="AU69" s="49"/>
      <c r="AV69" s="49"/>
      <c r="AW69" s="49"/>
      <c r="AX69" s="49"/>
      <c r="AY69" s="49"/>
      <c r="AZ69" s="49"/>
      <c r="BA69" s="49"/>
      <c r="BB69" s="49"/>
      <c r="BC69" s="49"/>
      <c r="BD69" s="49"/>
      <c r="BE69" s="58"/>
    </row>
    <row r="70" spans="2:57" ht="15.75" customHeight="1" x14ac:dyDescent="0.2">
      <c r="B70" s="51"/>
      <c r="C70" s="52"/>
      <c r="D70" s="52"/>
      <c r="E70" s="52"/>
      <c r="F70" s="52"/>
      <c r="G70" s="52"/>
      <c r="H70" s="52"/>
      <c r="I70" s="52"/>
      <c r="J70" s="52"/>
      <c r="K70" s="59"/>
      <c r="L70" s="51"/>
      <c r="M70" s="52"/>
      <c r="N70" s="52"/>
      <c r="O70" s="52"/>
      <c r="P70" s="59"/>
      <c r="Q70" s="51"/>
      <c r="R70" s="52"/>
      <c r="S70" s="52"/>
      <c r="T70" s="52"/>
      <c r="U70" s="59"/>
      <c r="V70" s="51"/>
      <c r="W70" s="52"/>
      <c r="X70" s="52"/>
      <c r="Y70" s="52"/>
      <c r="Z70" s="59"/>
      <c r="AA70" s="51"/>
      <c r="AB70" s="52"/>
      <c r="AC70" s="52"/>
      <c r="AD70" s="52"/>
      <c r="AE70" s="53"/>
      <c r="AF70" s="51"/>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9"/>
    </row>
    <row r="71" spans="2:57" ht="15.75" customHeight="1" x14ac:dyDescent="0.2">
      <c r="B71" s="51"/>
      <c r="C71" s="52"/>
      <c r="D71" s="52"/>
      <c r="E71" s="52"/>
      <c r="F71" s="52"/>
      <c r="G71" s="52"/>
      <c r="H71" s="52"/>
      <c r="I71" s="52"/>
      <c r="J71" s="52"/>
      <c r="K71" s="59"/>
      <c r="L71" s="51"/>
      <c r="M71" s="52"/>
      <c r="N71" s="52"/>
      <c r="O71" s="52"/>
      <c r="P71" s="59"/>
      <c r="Q71" s="51"/>
      <c r="R71" s="52"/>
      <c r="S71" s="52"/>
      <c r="T71" s="52"/>
      <c r="U71" s="59"/>
      <c r="V71" s="51"/>
      <c r="W71" s="52"/>
      <c r="X71" s="52"/>
      <c r="Y71" s="52"/>
      <c r="Z71" s="59"/>
      <c r="AA71" s="51"/>
      <c r="AB71" s="52"/>
      <c r="AC71" s="52"/>
      <c r="AD71" s="52"/>
      <c r="AE71" s="53"/>
      <c r="AF71" s="51"/>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9"/>
    </row>
    <row r="72" spans="2:57" ht="15.75" customHeight="1" x14ac:dyDescent="0.2">
      <c r="B72" s="51"/>
      <c r="C72" s="52"/>
      <c r="D72" s="52"/>
      <c r="E72" s="52"/>
      <c r="F72" s="52"/>
      <c r="G72" s="52"/>
      <c r="H72" s="52"/>
      <c r="I72" s="52"/>
      <c r="J72" s="52"/>
      <c r="K72" s="59"/>
      <c r="L72" s="51"/>
      <c r="M72" s="52"/>
      <c r="N72" s="52"/>
      <c r="O72" s="52"/>
      <c r="P72" s="59"/>
      <c r="Q72" s="51"/>
      <c r="R72" s="52"/>
      <c r="S72" s="52"/>
      <c r="T72" s="52"/>
      <c r="U72" s="59"/>
      <c r="V72" s="51"/>
      <c r="W72" s="52"/>
      <c r="X72" s="52"/>
      <c r="Y72" s="52"/>
      <c r="Z72" s="59"/>
      <c r="AA72" s="51"/>
      <c r="AB72" s="52"/>
      <c r="AC72" s="52"/>
      <c r="AD72" s="52"/>
      <c r="AE72" s="53"/>
      <c r="AF72" s="51"/>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9"/>
    </row>
    <row r="73" spans="2:57" ht="15.75" customHeight="1" x14ac:dyDescent="0.2">
      <c r="B73" s="51"/>
      <c r="C73" s="52"/>
      <c r="D73" s="52"/>
      <c r="E73" s="52"/>
      <c r="F73" s="52"/>
      <c r="G73" s="52"/>
      <c r="H73" s="52"/>
      <c r="I73" s="52"/>
      <c r="J73" s="52"/>
      <c r="K73" s="59"/>
      <c r="L73" s="51"/>
      <c r="M73" s="52"/>
      <c r="N73" s="52"/>
      <c r="O73" s="52"/>
      <c r="P73" s="59"/>
      <c r="Q73" s="51"/>
      <c r="R73" s="52"/>
      <c r="S73" s="52"/>
      <c r="T73" s="52"/>
      <c r="U73" s="59"/>
      <c r="V73" s="51"/>
      <c r="W73" s="52"/>
      <c r="X73" s="52"/>
      <c r="Y73" s="52"/>
      <c r="Z73" s="59"/>
      <c r="AA73" s="51"/>
      <c r="AB73" s="52"/>
      <c r="AC73" s="52"/>
      <c r="AD73" s="52"/>
      <c r="AE73" s="53"/>
      <c r="AF73" s="51"/>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9"/>
    </row>
    <row r="74" spans="2:57" ht="15.75" customHeight="1" x14ac:dyDescent="0.2">
      <c r="B74" s="54"/>
      <c r="C74" s="55"/>
      <c r="D74" s="55"/>
      <c r="E74" s="55"/>
      <c r="F74" s="55"/>
      <c r="G74" s="55"/>
      <c r="H74" s="55"/>
      <c r="I74" s="55"/>
      <c r="J74" s="55"/>
      <c r="K74" s="60"/>
      <c r="L74" s="54"/>
      <c r="M74" s="55"/>
      <c r="N74" s="55"/>
      <c r="O74" s="55"/>
      <c r="P74" s="60"/>
      <c r="Q74" s="54"/>
      <c r="R74" s="55"/>
      <c r="S74" s="55"/>
      <c r="T74" s="55"/>
      <c r="U74" s="60"/>
      <c r="V74" s="54"/>
      <c r="W74" s="55"/>
      <c r="X74" s="55"/>
      <c r="Y74" s="55"/>
      <c r="Z74" s="60"/>
      <c r="AA74" s="54"/>
      <c r="AB74" s="55"/>
      <c r="AC74" s="55"/>
      <c r="AD74" s="55"/>
      <c r="AE74" s="56"/>
      <c r="AF74" s="54"/>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60"/>
    </row>
    <row r="75" spans="2:57" ht="15.75" customHeight="1" x14ac:dyDescent="0.2"/>
    <row r="76" spans="2:57" ht="15.75" customHeight="1" x14ac:dyDescent="0.2"/>
    <row r="77" spans="2:57" ht="15.75" customHeight="1" x14ac:dyDescent="0.2"/>
    <row r="78" spans="2:57" ht="15.75" customHeight="1" x14ac:dyDescent="0.2"/>
    <row r="79" spans="2:57" ht="15.75" customHeight="1" x14ac:dyDescent="0.2"/>
    <row r="80" spans="2:5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4">
    <mergeCell ref="AF57:BE62"/>
    <mergeCell ref="AF63:BE68"/>
    <mergeCell ref="AF69:BE74"/>
    <mergeCell ref="Q33:U38"/>
    <mergeCell ref="V33:Z38"/>
    <mergeCell ref="AA33:AE38"/>
    <mergeCell ref="AF33:BE38"/>
    <mergeCell ref="AF39:BE44"/>
    <mergeCell ref="AF45:BE50"/>
    <mergeCell ref="AF51:BE56"/>
    <mergeCell ref="AA63:AE68"/>
    <mergeCell ref="Q69:U74"/>
    <mergeCell ref="V69:Z74"/>
    <mergeCell ref="AA51:AE56"/>
    <mergeCell ref="AA39:AE44"/>
    <mergeCell ref="AA45:AE50"/>
    <mergeCell ref="AA27:AE32"/>
    <mergeCell ref="AF27:BE32"/>
    <mergeCell ref="B15:K20"/>
    <mergeCell ref="L15:P20"/>
    <mergeCell ref="Q15:U20"/>
    <mergeCell ref="V15:Z20"/>
    <mergeCell ref="AA15:AE20"/>
    <mergeCell ref="AF15:BE20"/>
    <mergeCell ref="B21:K26"/>
    <mergeCell ref="AF21:BE26"/>
    <mergeCell ref="L21:P26"/>
    <mergeCell ref="Q21:U26"/>
    <mergeCell ref="B27:K32"/>
    <mergeCell ref="L27:P32"/>
    <mergeCell ref="Q27:U32"/>
    <mergeCell ref="AV3:BF3"/>
    <mergeCell ref="C5:BF5"/>
    <mergeCell ref="C3:J3"/>
    <mergeCell ref="A5:B5"/>
    <mergeCell ref="L7:P8"/>
    <mergeCell ref="Q7:U8"/>
    <mergeCell ref="V7:Z8"/>
    <mergeCell ref="AA7:AE8"/>
    <mergeCell ref="AF7:BE8"/>
    <mergeCell ref="B7:K8"/>
    <mergeCell ref="J1:AW1"/>
    <mergeCell ref="C2:J2"/>
    <mergeCell ref="K2:S2"/>
    <mergeCell ref="X2:AI2"/>
    <mergeCell ref="AV2:BF2"/>
    <mergeCell ref="B69:K74"/>
    <mergeCell ref="L69:P74"/>
    <mergeCell ref="AA69:AE74"/>
    <mergeCell ref="AO2:AU2"/>
    <mergeCell ref="AO3:AU3"/>
    <mergeCell ref="K3:S3"/>
    <mergeCell ref="B9:K14"/>
    <mergeCell ref="L9:P14"/>
    <mergeCell ref="Q9:U14"/>
    <mergeCell ref="V9:Z14"/>
    <mergeCell ref="AA9:AE14"/>
    <mergeCell ref="AF9:BE14"/>
    <mergeCell ref="V21:Z26"/>
    <mergeCell ref="AA21:AE26"/>
    <mergeCell ref="V27:Z32"/>
    <mergeCell ref="B57:K62"/>
    <mergeCell ref="B63:K68"/>
    <mergeCell ref="L63:P68"/>
    <mergeCell ref="Q63:U68"/>
    <mergeCell ref="V63:Z68"/>
    <mergeCell ref="B51:K56"/>
    <mergeCell ref="L51:P56"/>
    <mergeCell ref="Q51:U56"/>
    <mergeCell ref="V51:Z56"/>
    <mergeCell ref="L57:P62"/>
    <mergeCell ref="Q57:U62"/>
    <mergeCell ref="V57:Z62"/>
    <mergeCell ref="AA57:AE62"/>
    <mergeCell ref="B33:K38"/>
    <mergeCell ref="L33:P38"/>
    <mergeCell ref="Q45:U50"/>
    <mergeCell ref="V45:Z50"/>
    <mergeCell ref="B39:K44"/>
    <mergeCell ref="L39:P44"/>
    <mergeCell ref="Q39:U44"/>
    <mergeCell ref="V39:Z44"/>
    <mergeCell ref="B45:K50"/>
    <mergeCell ref="L45:P50"/>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F1000"/>
  <sheetViews>
    <sheetView workbookViewId="0">
      <pane ySplit="7" topLeftCell="A8" activePane="bottomLeft" state="frozen"/>
      <selection pane="bottomLeft" activeCell="X2" sqref="X2:AI2"/>
    </sheetView>
  </sheetViews>
  <sheetFormatPr defaultColWidth="14.42578125" defaultRowHeight="15" customHeight="1" x14ac:dyDescent="0.2"/>
  <cols>
    <col min="1" max="58" width="2.85546875" customWidth="1"/>
  </cols>
  <sheetData>
    <row r="1" spans="1:58" ht="12.75" customHeight="1" x14ac:dyDescent="0.2">
      <c r="A1" s="46"/>
      <c r="B1" s="46"/>
      <c r="C1" s="46"/>
      <c r="D1" s="46"/>
      <c r="E1" s="46"/>
      <c r="F1" s="46"/>
      <c r="G1" s="46"/>
      <c r="H1" s="46"/>
      <c r="I1" s="46"/>
      <c r="J1" s="68" t="str">
        <f>'Executive Summary'!J1</f>
        <v>Civil Engineering</v>
      </c>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46"/>
      <c r="AY1" s="46"/>
      <c r="AZ1" s="46"/>
      <c r="BA1" s="46"/>
      <c r="BB1" s="46"/>
      <c r="BC1" s="46"/>
      <c r="BD1" s="46"/>
      <c r="BE1" s="46"/>
      <c r="BF1" s="46"/>
    </row>
    <row r="2" spans="1:58" ht="12.75" customHeight="1" x14ac:dyDescent="0.2">
      <c r="A2" s="46"/>
      <c r="B2" s="46"/>
      <c r="C2" s="64" t="str">
        <f>'Executive Summary'!C2</f>
        <v>Data Period:</v>
      </c>
      <c r="D2" s="65"/>
      <c r="E2" s="65"/>
      <c r="F2" s="65"/>
      <c r="G2" s="65"/>
      <c r="H2" s="65"/>
      <c r="I2" s="65"/>
      <c r="J2" s="65"/>
      <c r="K2" s="66" t="str">
        <f>'Executive Summary'!K2</f>
        <v>2019-04-01 to 2020-03-31</v>
      </c>
      <c r="L2" s="65"/>
      <c r="M2" s="65"/>
      <c r="N2" s="65"/>
      <c r="O2" s="65"/>
      <c r="P2" s="65"/>
      <c r="Q2" s="65"/>
      <c r="R2" s="65"/>
      <c r="S2" s="65"/>
      <c r="T2" s="46"/>
      <c r="U2" s="46"/>
      <c r="V2" s="46"/>
      <c r="W2" s="46"/>
      <c r="X2" s="68" t="str">
        <f>'Executive Summary'!X2</f>
        <v>MONTHLY REPORT</v>
      </c>
      <c r="Y2" s="69"/>
      <c r="Z2" s="69"/>
      <c r="AA2" s="69"/>
      <c r="AB2" s="69"/>
      <c r="AC2" s="69"/>
      <c r="AD2" s="69"/>
      <c r="AE2" s="69"/>
      <c r="AF2" s="69"/>
      <c r="AG2" s="69"/>
      <c r="AH2" s="69"/>
      <c r="AI2" s="69"/>
      <c r="AJ2" s="46"/>
      <c r="AK2" s="46"/>
      <c r="AL2" s="46"/>
      <c r="AM2" s="46"/>
      <c r="AN2" s="46"/>
      <c r="AO2" s="64" t="str">
        <f>'Executive Summary'!AO2</f>
        <v>Type of Year:</v>
      </c>
      <c r="AP2" s="65"/>
      <c r="AQ2" s="65"/>
      <c r="AR2" s="65"/>
      <c r="AS2" s="65"/>
      <c r="AT2" s="65"/>
      <c r="AU2" s="65"/>
      <c r="AV2" s="66" t="str">
        <f>'Executive Summary'!AV2</f>
        <v>This financial year</v>
      </c>
      <c r="AW2" s="65"/>
      <c r="AX2" s="65"/>
      <c r="AY2" s="65"/>
      <c r="AZ2" s="65"/>
      <c r="BA2" s="65"/>
      <c r="BB2" s="65"/>
      <c r="BC2" s="65"/>
      <c r="BD2" s="65"/>
      <c r="BE2" s="65"/>
      <c r="BF2" s="65"/>
    </row>
    <row r="3" spans="1:58" ht="12.75" customHeight="1" x14ac:dyDescent="0.2">
      <c r="A3" s="46"/>
      <c r="B3" s="46"/>
      <c r="C3" s="73" t="str">
        <f>'Executive Summary'!C3</f>
        <v>Report Period:</v>
      </c>
      <c r="D3" s="65"/>
      <c r="E3" s="65"/>
      <c r="F3" s="65"/>
      <c r="G3" s="65"/>
      <c r="H3" s="65"/>
      <c r="I3" s="65"/>
      <c r="J3" s="65"/>
      <c r="K3" s="66" t="str">
        <f>'Executive Summary'!K3</f>
        <v>2020-02-01 to 2020-02-29</v>
      </c>
      <c r="L3" s="65"/>
      <c r="M3" s="65"/>
      <c r="N3" s="65"/>
      <c r="O3" s="65"/>
      <c r="P3" s="65"/>
      <c r="Q3" s="65"/>
      <c r="R3" s="65"/>
      <c r="S3" s="65"/>
      <c r="T3" s="46"/>
      <c r="U3" s="46"/>
      <c r="V3" s="46"/>
      <c r="W3" s="46"/>
      <c r="X3" s="46"/>
      <c r="Y3" s="46"/>
      <c r="Z3" s="46"/>
      <c r="AA3" s="46"/>
      <c r="AB3" s="46"/>
      <c r="AC3" s="46"/>
      <c r="AD3" s="46"/>
      <c r="AE3" s="46"/>
      <c r="AF3" s="46"/>
      <c r="AG3" s="46"/>
      <c r="AH3" s="46"/>
      <c r="AI3" s="46"/>
      <c r="AJ3" s="46"/>
      <c r="AK3" s="46"/>
      <c r="AL3" s="46"/>
      <c r="AM3" s="46"/>
      <c r="AN3" s="46"/>
      <c r="AO3" s="64" t="str">
        <f>'Executive Summary'!AO3</f>
        <v>Year Period:</v>
      </c>
      <c r="AP3" s="65"/>
      <c r="AQ3" s="65"/>
      <c r="AR3" s="65"/>
      <c r="AS3" s="65"/>
      <c r="AT3" s="65"/>
      <c r="AU3" s="65"/>
      <c r="AV3" s="66" t="str">
        <f>'Executive Summary'!AV3</f>
        <v>2019-04-01 to 2020-03-31</v>
      </c>
      <c r="AW3" s="65"/>
      <c r="AX3" s="65"/>
      <c r="AY3" s="65"/>
      <c r="AZ3" s="65"/>
      <c r="BA3" s="65"/>
      <c r="BB3" s="65"/>
      <c r="BC3" s="65"/>
      <c r="BD3" s="65"/>
      <c r="BE3" s="65"/>
      <c r="BF3" s="65"/>
    </row>
    <row r="4" spans="1:58" ht="15.75" customHeight="1"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row>
    <row r="5" spans="1:58" ht="15.75" customHeight="1" x14ac:dyDescent="0.2">
      <c r="A5" s="94" t="s">
        <v>10</v>
      </c>
      <c r="B5" s="96"/>
      <c r="C5" s="94" t="s">
        <v>11</v>
      </c>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6"/>
    </row>
    <row r="6" spans="1:58" ht="15.75" customHeight="1" x14ac:dyDescent="0.2">
      <c r="A6" s="105" t="s">
        <v>14</v>
      </c>
      <c r="B6" s="98"/>
      <c r="C6" s="98"/>
      <c r="D6" s="98"/>
      <c r="E6" s="98"/>
      <c r="F6" s="98"/>
      <c r="G6" s="99"/>
      <c r="H6" s="100" t="s">
        <v>15</v>
      </c>
      <c r="I6" s="101"/>
      <c r="J6" s="101"/>
      <c r="K6" s="101"/>
      <c r="L6" s="101"/>
      <c r="M6" s="101"/>
      <c r="N6" s="101"/>
      <c r="O6" s="101"/>
      <c r="P6" s="101"/>
      <c r="Q6" s="101"/>
      <c r="R6" s="101"/>
      <c r="S6" s="101"/>
      <c r="T6" s="102"/>
      <c r="U6" s="97" t="s">
        <v>17</v>
      </c>
      <c r="V6" s="98"/>
      <c r="W6" s="98"/>
      <c r="X6" s="98"/>
      <c r="Y6" s="98"/>
      <c r="Z6" s="98"/>
      <c r="AA6" s="98"/>
      <c r="AB6" s="98"/>
      <c r="AC6" s="98"/>
      <c r="AD6" s="98"/>
      <c r="AE6" s="98"/>
      <c r="AF6" s="98"/>
      <c r="AG6" s="98"/>
      <c r="AH6" s="98"/>
      <c r="AI6" s="98"/>
      <c r="AJ6" s="98"/>
      <c r="AK6" s="98"/>
      <c r="AL6" s="98"/>
      <c r="AM6" s="98"/>
      <c r="AN6" s="99"/>
      <c r="AO6" s="100" t="s">
        <v>18</v>
      </c>
      <c r="AP6" s="101"/>
      <c r="AQ6" s="101"/>
      <c r="AR6" s="101"/>
      <c r="AS6" s="101"/>
      <c r="AT6" s="101"/>
      <c r="AU6" s="101"/>
      <c r="AV6" s="101"/>
      <c r="AW6" s="101"/>
      <c r="AX6" s="102"/>
      <c r="AY6" s="103" t="s">
        <v>19</v>
      </c>
      <c r="AZ6" s="101"/>
      <c r="BA6" s="101"/>
      <c r="BB6" s="101"/>
      <c r="BC6" s="101"/>
      <c r="BD6" s="101"/>
      <c r="BE6" s="101"/>
      <c r="BF6" s="104"/>
    </row>
    <row r="7" spans="1:58" ht="15.75" customHeight="1" x14ac:dyDescent="0.2">
      <c r="A7" s="4" t="s">
        <v>20</v>
      </c>
      <c r="B7" s="106" t="s">
        <v>21</v>
      </c>
      <c r="C7" s="107"/>
      <c r="D7" s="107"/>
      <c r="E7" s="107"/>
      <c r="F7" s="107"/>
      <c r="G7" s="108"/>
      <c r="H7" s="109" t="s">
        <v>22</v>
      </c>
      <c r="I7" s="107"/>
      <c r="J7" s="107"/>
      <c r="K7" s="107"/>
      <c r="L7" s="107"/>
      <c r="M7" s="107"/>
      <c r="N7" s="107"/>
      <c r="O7" s="107"/>
      <c r="P7" s="107"/>
      <c r="Q7" s="107"/>
      <c r="R7" s="107"/>
      <c r="S7" s="107"/>
      <c r="T7" s="110"/>
      <c r="U7" s="109" t="s">
        <v>8</v>
      </c>
      <c r="V7" s="107"/>
      <c r="W7" s="107"/>
      <c r="X7" s="107"/>
      <c r="Y7" s="107"/>
      <c r="Z7" s="107"/>
      <c r="AA7" s="107"/>
      <c r="AB7" s="107"/>
      <c r="AC7" s="107"/>
      <c r="AD7" s="110"/>
      <c r="AE7" s="109" t="s">
        <v>28</v>
      </c>
      <c r="AF7" s="107"/>
      <c r="AG7" s="107"/>
      <c r="AH7" s="107"/>
      <c r="AI7" s="107"/>
      <c r="AJ7" s="107"/>
      <c r="AK7" s="107"/>
      <c r="AL7" s="107"/>
      <c r="AM7" s="107"/>
      <c r="AN7" s="110"/>
      <c r="AO7" s="89" t="s">
        <v>8</v>
      </c>
      <c r="AP7" s="90"/>
      <c r="AQ7" s="90"/>
      <c r="AR7" s="90"/>
      <c r="AS7" s="90"/>
      <c r="AT7" s="90"/>
      <c r="AU7" s="90"/>
      <c r="AV7" s="90"/>
      <c r="AW7" s="90"/>
      <c r="AX7" s="91"/>
      <c r="AY7" s="92" t="s">
        <v>31</v>
      </c>
      <c r="AZ7" s="90"/>
      <c r="BA7" s="90"/>
      <c r="BB7" s="90"/>
      <c r="BC7" s="90"/>
      <c r="BD7" s="90"/>
      <c r="BE7" s="90"/>
      <c r="BF7" s="93"/>
    </row>
    <row r="8" spans="1:58" ht="15.75" customHeight="1" x14ac:dyDescent="0.2">
      <c r="A8" s="86" t="s">
        <v>20</v>
      </c>
      <c r="B8" s="78" t="s">
        <v>32</v>
      </c>
      <c r="C8" s="79"/>
      <c r="D8" s="79"/>
      <c r="E8" s="79"/>
      <c r="F8" s="79"/>
      <c r="G8" s="80"/>
      <c r="H8" s="78" t="s">
        <v>33</v>
      </c>
      <c r="I8" s="79"/>
      <c r="J8" s="79"/>
      <c r="K8" s="79"/>
      <c r="L8" s="79"/>
      <c r="M8" s="79"/>
      <c r="N8" s="79"/>
      <c r="O8" s="79"/>
      <c r="P8" s="79"/>
      <c r="Q8" s="79"/>
      <c r="R8" s="79"/>
      <c r="S8" s="79"/>
      <c r="T8" s="80"/>
      <c r="U8" s="78" t="s">
        <v>34</v>
      </c>
      <c r="V8" s="79"/>
      <c r="W8" s="79"/>
      <c r="X8" s="79"/>
      <c r="Y8" s="79"/>
      <c r="Z8" s="79"/>
      <c r="AA8" s="79"/>
      <c r="AB8" s="79"/>
      <c r="AC8" s="79"/>
      <c r="AD8" s="80"/>
      <c r="AE8" s="78" t="s">
        <v>35</v>
      </c>
      <c r="AF8" s="79"/>
      <c r="AG8" s="79"/>
      <c r="AH8" s="79"/>
      <c r="AI8" s="79"/>
      <c r="AJ8" s="79"/>
      <c r="AK8" s="79"/>
      <c r="AL8" s="79"/>
      <c r="AM8" s="79"/>
      <c r="AN8" s="80"/>
      <c r="AO8" s="78" t="s">
        <v>36</v>
      </c>
      <c r="AP8" s="79"/>
      <c r="AQ8" s="79"/>
      <c r="AR8" s="79"/>
      <c r="AS8" s="79"/>
      <c r="AT8" s="79"/>
      <c r="AU8" s="79"/>
      <c r="AV8" s="79"/>
      <c r="AW8" s="79"/>
      <c r="AX8" s="80"/>
      <c r="AY8" s="78" t="s">
        <v>37</v>
      </c>
      <c r="AZ8" s="79"/>
      <c r="BA8" s="79"/>
      <c r="BB8" s="79"/>
      <c r="BC8" s="79"/>
      <c r="BD8" s="79"/>
      <c r="BE8" s="79"/>
      <c r="BF8" s="80"/>
    </row>
    <row r="9" spans="1:58" ht="15.75" customHeight="1" x14ac:dyDescent="0.2">
      <c r="A9" s="87"/>
      <c r="B9" s="81"/>
      <c r="C9" s="52"/>
      <c r="D9" s="52"/>
      <c r="E9" s="52"/>
      <c r="F9" s="52"/>
      <c r="G9" s="82"/>
      <c r="H9" s="81"/>
      <c r="I9" s="52"/>
      <c r="J9" s="52"/>
      <c r="K9" s="52"/>
      <c r="L9" s="52"/>
      <c r="M9" s="52"/>
      <c r="N9" s="52"/>
      <c r="O9" s="52"/>
      <c r="P9" s="52"/>
      <c r="Q9" s="52"/>
      <c r="R9" s="52"/>
      <c r="S9" s="52"/>
      <c r="T9" s="82"/>
      <c r="U9" s="81"/>
      <c r="V9" s="52"/>
      <c r="W9" s="52"/>
      <c r="X9" s="52"/>
      <c r="Y9" s="52"/>
      <c r="Z9" s="52"/>
      <c r="AA9" s="52"/>
      <c r="AB9" s="52"/>
      <c r="AC9" s="52"/>
      <c r="AD9" s="82"/>
      <c r="AE9" s="81"/>
      <c r="AF9" s="52"/>
      <c r="AG9" s="52"/>
      <c r="AH9" s="52"/>
      <c r="AI9" s="52"/>
      <c r="AJ9" s="52"/>
      <c r="AK9" s="52"/>
      <c r="AL9" s="52"/>
      <c r="AM9" s="52"/>
      <c r="AN9" s="82"/>
      <c r="AO9" s="81"/>
      <c r="AP9" s="52"/>
      <c r="AQ9" s="52"/>
      <c r="AR9" s="52"/>
      <c r="AS9" s="52"/>
      <c r="AT9" s="52"/>
      <c r="AU9" s="52"/>
      <c r="AV9" s="52"/>
      <c r="AW9" s="52"/>
      <c r="AX9" s="82"/>
      <c r="AY9" s="81"/>
      <c r="AZ9" s="52"/>
      <c r="BA9" s="52"/>
      <c r="BB9" s="52"/>
      <c r="BC9" s="52"/>
      <c r="BD9" s="52"/>
      <c r="BE9" s="52"/>
      <c r="BF9" s="82"/>
    </row>
    <row r="10" spans="1:58" ht="15.75" customHeight="1" x14ac:dyDescent="0.2">
      <c r="A10" s="87"/>
      <c r="B10" s="81"/>
      <c r="C10" s="52"/>
      <c r="D10" s="52"/>
      <c r="E10" s="52"/>
      <c r="F10" s="52"/>
      <c r="G10" s="82"/>
      <c r="H10" s="81"/>
      <c r="I10" s="52"/>
      <c r="J10" s="52"/>
      <c r="K10" s="52"/>
      <c r="L10" s="52"/>
      <c r="M10" s="52"/>
      <c r="N10" s="52"/>
      <c r="O10" s="52"/>
      <c r="P10" s="52"/>
      <c r="Q10" s="52"/>
      <c r="R10" s="52"/>
      <c r="S10" s="52"/>
      <c r="T10" s="82"/>
      <c r="U10" s="81"/>
      <c r="V10" s="52"/>
      <c r="W10" s="52"/>
      <c r="X10" s="52"/>
      <c r="Y10" s="52"/>
      <c r="Z10" s="52"/>
      <c r="AA10" s="52"/>
      <c r="AB10" s="52"/>
      <c r="AC10" s="52"/>
      <c r="AD10" s="82"/>
      <c r="AE10" s="81"/>
      <c r="AF10" s="52"/>
      <c r="AG10" s="52"/>
      <c r="AH10" s="52"/>
      <c r="AI10" s="52"/>
      <c r="AJ10" s="52"/>
      <c r="AK10" s="52"/>
      <c r="AL10" s="52"/>
      <c r="AM10" s="52"/>
      <c r="AN10" s="82"/>
      <c r="AO10" s="81"/>
      <c r="AP10" s="52"/>
      <c r="AQ10" s="52"/>
      <c r="AR10" s="52"/>
      <c r="AS10" s="52"/>
      <c r="AT10" s="52"/>
      <c r="AU10" s="52"/>
      <c r="AV10" s="52"/>
      <c r="AW10" s="52"/>
      <c r="AX10" s="82"/>
      <c r="AY10" s="81"/>
      <c r="AZ10" s="52"/>
      <c r="BA10" s="52"/>
      <c r="BB10" s="52"/>
      <c r="BC10" s="52"/>
      <c r="BD10" s="52"/>
      <c r="BE10" s="52"/>
      <c r="BF10" s="82"/>
    </row>
    <row r="11" spans="1:58" ht="15.75" customHeight="1" x14ac:dyDescent="0.2">
      <c r="A11" s="87"/>
      <c r="B11" s="81"/>
      <c r="C11" s="52"/>
      <c r="D11" s="52"/>
      <c r="E11" s="52"/>
      <c r="F11" s="52"/>
      <c r="G11" s="82"/>
      <c r="H11" s="81"/>
      <c r="I11" s="52"/>
      <c r="J11" s="52"/>
      <c r="K11" s="52"/>
      <c r="L11" s="52"/>
      <c r="M11" s="52"/>
      <c r="N11" s="52"/>
      <c r="O11" s="52"/>
      <c r="P11" s="52"/>
      <c r="Q11" s="52"/>
      <c r="R11" s="52"/>
      <c r="S11" s="52"/>
      <c r="T11" s="82"/>
      <c r="U11" s="81"/>
      <c r="V11" s="52"/>
      <c r="W11" s="52"/>
      <c r="X11" s="52"/>
      <c r="Y11" s="52"/>
      <c r="Z11" s="52"/>
      <c r="AA11" s="52"/>
      <c r="AB11" s="52"/>
      <c r="AC11" s="52"/>
      <c r="AD11" s="82"/>
      <c r="AE11" s="81"/>
      <c r="AF11" s="52"/>
      <c r="AG11" s="52"/>
      <c r="AH11" s="52"/>
      <c r="AI11" s="52"/>
      <c r="AJ11" s="52"/>
      <c r="AK11" s="52"/>
      <c r="AL11" s="52"/>
      <c r="AM11" s="52"/>
      <c r="AN11" s="82"/>
      <c r="AO11" s="81"/>
      <c r="AP11" s="52"/>
      <c r="AQ11" s="52"/>
      <c r="AR11" s="52"/>
      <c r="AS11" s="52"/>
      <c r="AT11" s="52"/>
      <c r="AU11" s="52"/>
      <c r="AV11" s="52"/>
      <c r="AW11" s="52"/>
      <c r="AX11" s="82"/>
      <c r="AY11" s="81"/>
      <c r="AZ11" s="52"/>
      <c r="BA11" s="52"/>
      <c r="BB11" s="52"/>
      <c r="BC11" s="52"/>
      <c r="BD11" s="52"/>
      <c r="BE11" s="52"/>
      <c r="BF11" s="82"/>
    </row>
    <row r="12" spans="1:58" ht="15.75" customHeight="1" x14ac:dyDescent="0.2">
      <c r="A12" s="87"/>
      <c r="B12" s="81"/>
      <c r="C12" s="52"/>
      <c r="D12" s="52"/>
      <c r="E12" s="52"/>
      <c r="F12" s="52"/>
      <c r="G12" s="82"/>
      <c r="H12" s="81"/>
      <c r="I12" s="52"/>
      <c r="J12" s="52"/>
      <c r="K12" s="52"/>
      <c r="L12" s="52"/>
      <c r="M12" s="52"/>
      <c r="N12" s="52"/>
      <c r="O12" s="52"/>
      <c r="P12" s="52"/>
      <c r="Q12" s="52"/>
      <c r="R12" s="52"/>
      <c r="S12" s="52"/>
      <c r="T12" s="82"/>
      <c r="U12" s="81"/>
      <c r="V12" s="52"/>
      <c r="W12" s="52"/>
      <c r="X12" s="52"/>
      <c r="Y12" s="52"/>
      <c r="Z12" s="52"/>
      <c r="AA12" s="52"/>
      <c r="AB12" s="52"/>
      <c r="AC12" s="52"/>
      <c r="AD12" s="82"/>
      <c r="AE12" s="81"/>
      <c r="AF12" s="52"/>
      <c r="AG12" s="52"/>
      <c r="AH12" s="52"/>
      <c r="AI12" s="52"/>
      <c r="AJ12" s="52"/>
      <c r="AK12" s="52"/>
      <c r="AL12" s="52"/>
      <c r="AM12" s="52"/>
      <c r="AN12" s="82"/>
      <c r="AO12" s="81"/>
      <c r="AP12" s="52"/>
      <c r="AQ12" s="52"/>
      <c r="AR12" s="52"/>
      <c r="AS12" s="52"/>
      <c r="AT12" s="52"/>
      <c r="AU12" s="52"/>
      <c r="AV12" s="52"/>
      <c r="AW12" s="52"/>
      <c r="AX12" s="82"/>
      <c r="AY12" s="81"/>
      <c r="AZ12" s="52"/>
      <c r="BA12" s="52"/>
      <c r="BB12" s="52"/>
      <c r="BC12" s="52"/>
      <c r="BD12" s="52"/>
      <c r="BE12" s="52"/>
      <c r="BF12" s="82"/>
    </row>
    <row r="13" spans="1:58" ht="15.75" customHeight="1" x14ac:dyDescent="0.2">
      <c r="A13" s="87"/>
      <c r="B13" s="81"/>
      <c r="C13" s="52"/>
      <c r="D13" s="52"/>
      <c r="E13" s="52"/>
      <c r="F13" s="52"/>
      <c r="G13" s="82"/>
      <c r="H13" s="81"/>
      <c r="I13" s="52"/>
      <c r="J13" s="52"/>
      <c r="K13" s="52"/>
      <c r="L13" s="52"/>
      <c r="M13" s="52"/>
      <c r="N13" s="52"/>
      <c r="O13" s="52"/>
      <c r="P13" s="52"/>
      <c r="Q13" s="52"/>
      <c r="R13" s="52"/>
      <c r="S13" s="52"/>
      <c r="T13" s="82"/>
      <c r="U13" s="81"/>
      <c r="V13" s="52"/>
      <c r="W13" s="52"/>
      <c r="X13" s="52"/>
      <c r="Y13" s="52"/>
      <c r="Z13" s="52"/>
      <c r="AA13" s="52"/>
      <c r="AB13" s="52"/>
      <c r="AC13" s="52"/>
      <c r="AD13" s="82"/>
      <c r="AE13" s="81"/>
      <c r="AF13" s="52"/>
      <c r="AG13" s="52"/>
      <c r="AH13" s="52"/>
      <c r="AI13" s="52"/>
      <c r="AJ13" s="52"/>
      <c r="AK13" s="52"/>
      <c r="AL13" s="52"/>
      <c r="AM13" s="52"/>
      <c r="AN13" s="82"/>
      <c r="AO13" s="81"/>
      <c r="AP13" s="52"/>
      <c r="AQ13" s="52"/>
      <c r="AR13" s="52"/>
      <c r="AS13" s="52"/>
      <c r="AT13" s="52"/>
      <c r="AU13" s="52"/>
      <c r="AV13" s="52"/>
      <c r="AW13" s="52"/>
      <c r="AX13" s="82"/>
      <c r="AY13" s="81"/>
      <c r="AZ13" s="52"/>
      <c r="BA13" s="52"/>
      <c r="BB13" s="52"/>
      <c r="BC13" s="52"/>
      <c r="BD13" s="52"/>
      <c r="BE13" s="52"/>
      <c r="BF13" s="82"/>
    </row>
    <row r="14" spans="1:58" ht="15.75" customHeight="1" x14ac:dyDescent="0.2">
      <c r="A14" s="87"/>
      <c r="B14" s="81"/>
      <c r="C14" s="52"/>
      <c r="D14" s="52"/>
      <c r="E14" s="52"/>
      <c r="F14" s="52"/>
      <c r="G14" s="82"/>
      <c r="H14" s="81"/>
      <c r="I14" s="52"/>
      <c r="J14" s="52"/>
      <c r="K14" s="52"/>
      <c r="L14" s="52"/>
      <c r="M14" s="52"/>
      <c r="N14" s="52"/>
      <c r="O14" s="52"/>
      <c r="P14" s="52"/>
      <c r="Q14" s="52"/>
      <c r="R14" s="52"/>
      <c r="S14" s="52"/>
      <c r="T14" s="82"/>
      <c r="U14" s="81"/>
      <c r="V14" s="52"/>
      <c r="W14" s="52"/>
      <c r="X14" s="52"/>
      <c r="Y14" s="52"/>
      <c r="Z14" s="52"/>
      <c r="AA14" s="52"/>
      <c r="AB14" s="52"/>
      <c r="AC14" s="52"/>
      <c r="AD14" s="82"/>
      <c r="AE14" s="81"/>
      <c r="AF14" s="52"/>
      <c r="AG14" s="52"/>
      <c r="AH14" s="52"/>
      <c r="AI14" s="52"/>
      <c r="AJ14" s="52"/>
      <c r="AK14" s="52"/>
      <c r="AL14" s="52"/>
      <c r="AM14" s="52"/>
      <c r="AN14" s="82"/>
      <c r="AO14" s="81"/>
      <c r="AP14" s="52"/>
      <c r="AQ14" s="52"/>
      <c r="AR14" s="52"/>
      <c r="AS14" s="52"/>
      <c r="AT14" s="52"/>
      <c r="AU14" s="52"/>
      <c r="AV14" s="52"/>
      <c r="AW14" s="52"/>
      <c r="AX14" s="82"/>
      <c r="AY14" s="81"/>
      <c r="AZ14" s="52"/>
      <c r="BA14" s="52"/>
      <c r="BB14" s="52"/>
      <c r="BC14" s="52"/>
      <c r="BD14" s="52"/>
      <c r="BE14" s="52"/>
      <c r="BF14" s="82"/>
    </row>
    <row r="15" spans="1:58" ht="15.75" customHeight="1" x14ac:dyDescent="0.2">
      <c r="A15" s="87"/>
      <c r="B15" s="81"/>
      <c r="C15" s="52"/>
      <c r="D15" s="52"/>
      <c r="E15" s="52"/>
      <c r="F15" s="52"/>
      <c r="G15" s="82"/>
      <c r="H15" s="81"/>
      <c r="I15" s="52"/>
      <c r="J15" s="52"/>
      <c r="K15" s="52"/>
      <c r="L15" s="52"/>
      <c r="M15" s="52"/>
      <c r="N15" s="52"/>
      <c r="O15" s="52"/>
      <c r="P15" s="52"/>
      <c r="Q15" s="52"/>
      <c r="R15" s="52"/>
      <c r="S15" s="52"/>
      <c r="T15" s="82"/>
      <c r="U15" s="81"/>
      <c r="V15" s="52"/>
      <c r="W15" s="52"/>
      <c r="X15" s="52"/>
      <c r="Y15" s="52"/>
      <c r="Z15" s="52"/>
      <c r="AA15" s="52"/>
      <c r="AB15" s="52"/>
      <c r="AC15" s="52"/>
      <c r="AD15" s="82"/>
      <c r="AE15" s="81"/>
      <c r="AF15" s="52"/>
      <c r="AG15" s="52"/>
      <c r="AH15" s="52"/>
      <c r="AI15" s="52"/>
      <c r="AJ15" s="52"/>
      <c r="AK15" s="52"/>
      <c r="AL15" s="52"/>
      <c r="AM15" s="52"/>
      <c r="AN15" s="82"/>
      <c r="AO15" s="81"/>
      <c r="AP15" s="52"/>
      <c r="AQ15" s="52"/>
      <c r="AR15" s="52"/>
      <c r="AS15" s="52"/>
      <c r="AT15" s="52"/>
      <c r="AU15" s="52"/>
      <c r="AV15" s="52"/>
      <c r="AW15" s="52"/>
      <c r="AX15" s="82"/>
      <c r="AY15" s="81"/>
      <c r="AZ15" s="52"/>
      <c r="BA15" s="52"/>
      <c r="BB15" s="52"/>
      <c r="BC15" s="52"/>
      <c r="BD15" s="52"/>
      <c r="BE15" s="52"/>
      <c r="BF15" s="82"/>
    </row>
    <row r="16" spans="1:58" ht="15.75" customHeight="1" x14ac:dyDescent="0.2">
      <c r="A16" s="87"/>
      <c r="B16" s="81"/>
      <c r="C16" s="52"/>
      <c r="D16" s="52"/>
      <c r="E16" s="52"/>
      <c r="F16" s="52"/>
      <c r="G16" s="82"/>
      <c r="H16" s="81"/>
      <c r="I16" s="52"/>
      <c r="J16" s="52"/>
      <c r="K16" s="52"/>
      <c r="L16" s="52"/>
      <c r="M16" s="52"/>
      <c r="N16" s="52"/>
      <c r="O16" s="52"/>
      <c r="P16" s="52"/>
      <c r="Q16" s="52"/>
      <c r="R16" s="52"/>
      <c r="S16" s="52"/>
      <c r="T16" s="82"/>
      <c r="U16" s="81"/>
      <c r="V16" s="52"/>
      <c r="W16" s="52"/>
      <c r="X16" s="52"/>
      <c r="Y16" s="52"/>
      <c r="Z16" s="52"/>
      <c r="AA16" s="52"/>
      <c r="AB16" s="52"/>
      <c r="AC16" s="52"/>
      <c r="AD16" s="82"/>
      <c r="AE16" s="81"/>
      <c r="AF16" s="52"/>
      <c r="AG16" s="52"/>
      <c r="AH16" s="52"/>
      <c r="AI16" s="52"/>
      <c r="AJ16" s="52"/>
      <c r="AK16" s="52"/>
      <c r="AL16" s="52"/>
      <c r="AM16" s="52"/>
      <c r="AN16" s="82"/>
      <c r="AO16" s="81"/>
      <c r="AP16" s="52"/>
      <c r="AQ16" s="52"/>
      <c r="AR16" s="52"/>
      <c r="AS16" s="52"/>
      <c r="AT16" s="52"/>
      <c r="AU16" s="52"/>
      <c r="AV16" s="52"/>
      <c r="AW16" s="52"/>
      <c r="AX16" s="82"/>
      <c r="AY16" s="81"/>
      <c r="AZ16" s="52"/>
      <c r="BA16" s="52"/>
      <c r="BB16" s="52"/>
      <c r="BC16" s="52"/>
      <c r="BD16" s="52"/>
      <c r="BE16" s="52"/>
      <c r="BF16" s="82"/>
    </row>
    <row r="17" spans="1:58" ht="15.75" customHeight="1" x14ac:dyDescent="0.2">
      <c r="A17" s="87"/>
      <c r="B17" s="81"/>
      <c r="C17" s="52"/>
      <c r="D17" s="52"/>
      <c r="E17" s="52"/>
      <c r="F17" s="52"/>
      <c r="G17" s="82"/>
      <c r="H17" s="81"/>
      <c r="I17" s="52"/>
      <c r="J17" s="52"/>
      <c r="K17" s="52"/>
      <c r="L17" s="52"/>
      <c r="M17" s="52"/>
      <c r="N17" s="52"/>
      <c r="O17" s="52"/>
      <c r="P17" s="52"/>
      <c r="Q17" s="52"/>
      <c r="R17" s="52"/>
      <c r="S17" s="52"/>
      <c r="T17" s="82"/>
      <c r="U17" s="81"/>
      <c r="V17" s="52"/>
      <c r="W17" s="52"/>
      <c r="X17" s="52"/>
      <c r="Y17" s="52"/>
      <c r="Z17" s="52"/>
      <c r="AA17" s="52"/>
      <c r="AB17" s="52"/>
      <c r="AC17" s="52"/>
      <c r="AD17" s="82"/>
      <c r="AE17" s="81"/>
      <c r="AF17" s="52"/>
      <c r="AG17" s="52"/>
      <c r="AH17" s="52"/>
      <c r="AI17" s="52"/>
      <c r="AJ17" s="52"/>
      <c r="AK17" s="52"/>
      <c r="AL17" s="52"/>
      <c r="AM17" s="52"/>
      <c r="AN17" s="82"/>
      <c r="AO17" s="81"/>
      <c r="AP17" s="52"/>
      <c r="AQ17" s="52"/>
      <c r="AR17" s="52"/>
      <c r="AS17" s="52"/>
      <c r="AT17" s="52"/>
      <c r="AU17" s="52"/>
      <c r="AV17" s="52"/>
      <c r="AW17" s="52"/>
      <c r="AX17" s="82"/>
      <c r="AY17" s="81"/>
      <c r="AZ17" s="52"/>
      <c r="BA17" s="52"/>
      <c r="BB17" s="52"/>
      <c r="BC17" s="52"/>
      <c r="BD17" s="52"/>
      <c r="BE17" s="52"/>
      <c r="BF17" s="82"/>
    </row>
    <row r="18" spans="1:58" ht="15.75" customHeight="1" x14ac:dyDescent="0.2">
      <c r="A18" s="88"/>
      <c r="B18" s="83"/>
      <c r="C18" s="84"/>
      <c r="D18" s="84"/>
      <c r="E18" s="84"/>
      <c r="F18" s="84"/>
      <c r="G18" s="85"/>
      <c r="H18" s="83"/>
      <c r="I18" s="84"/>
      <c r="J18" s="84"/>
      <c r="K18" s="84"/>
      <c r="L18" s="84"/>
      <c r="M18" s="84"/>
      <c r="N18" s="84"/>
      <c r="O18" s="84"/>
      <c r="P18" s="84"/>
      <c r="Q18" s="84"/>
      <c r="R18" s="84"/>
      <c r="S18" s="84"/>
      <c r="T18" s="85"/>
      <c r="U18" s="83"/>
      <c r="V18" s="84"/>
      <c r="W18" s="84"/>
      <c r="X18" s="84"/>
      <c r="Y18" s="84"/>
      <c r="Z18" s="84"/>
      <c r="AA18" s="84"/>
      <c r="AB18" s="84"/>
      <c r="AC18" s="84"/>
      <c r="AD18" s="85"/>
      <c r="AE18" s="83"/>
      <c r="AF18" s="84"/>
      <c r="AG18" s="84"/>
      <c r="AH18" s="84"/>
      <c r="AI18" s="84"/>
      <c r="AJ18" s="84"/>
      <c r="AK18" s="84"/>
      <c r="AL18" s="84"/>
      <c r="AM18" s="84"/>
      <c r="AN18" s="85"/>
      <c r="AO18" s="83"/>
      <c r="AP18" s="84"/>
      <c r="AQ18" s="84"/>
      <c r="AR18" s="84"/>
      <c r="AS18" s="84"/>
      <c r="AT18" s="84"/>
      <c r="AU18" s="84"/>
      <c r="AV18" s="84"/>
      <c r="AW18" s="84"/>
      <c r="AX18" s="85"/>
      <c r="AY18" s="83"/>
      <c r="AZ18" s="84"/>
      <c r="BA18" s="84"/>
      <c r="BB18" s="84"/>
      <c r="BC18" s="84"/>
      <c r="BD18" s="84"/>
      <c r="BE18" s="84"/>
      <c r="BF18" s="85"/>
    </row>
    <row r="19" spans="1:58" ht="15.75" customHeight="1" x14ac:dyDescent="0.2">
      <c r="A19" s="86">
        <v>1</v>
      </c>
      <c r="B19" s="78" t="s">
        <v>40</v>
      </c>
      <c r="C19" s="79"/>
      <c r="D19" s="79"/>
      <c r="E19" s="79"/>
      <c r="F19" s="79"/>
      <c r="G19" s="80"/>
      <c r="H19" s="78" t="s">
        <v>41</v>
      </c>
      <c r="I19" s="79"/>
      <c r="J19" s="79"/>
      <c r="K19" s="79"/>
      <c r="L19" s="79"/>
      <c r="M19" s="79"/>
      <c r="N19" s="79"/>
      <c r="O19" s="79"/>
      <c r="P19" s="79"/>
      <c r="Q19" s="79"/>
      <c r="R19" s="79"/>
      <c r="S19" s="79"/>
      <c r="T19" s="80"/>
      <c r="U19" s="78" t="s">
        <v>42</v>
      </c>
      <c r="V19" s="79"/>
      <c r="W19" s="79"/>
      <c r="X19" s="79"/>
      <c r="Y19" s="79"/>
      <c r="Z19" s="79"/>
      <c r="AA19" s="79"/>
      <c r="AB19" s="79"/>
      <c r="AC19" s="79"/>
      <c r="AD19" s="80"/>
      <c r="AE19" s="78" t="s">
        <v>43</v>
      </c>
      <c r="AF19" s="79"/>
      <c r="AG19" s="79"/>
      <c r="AH19" s="79"/>
      <c r="AI19" s="79"/>
      <c r="AJ19" s="79"/>
      <c r="AK19" s="79"/>
      <c r="AL19" s="79"/>
      <c r="AM19" s="79"/>
      <c r="AN19" s="80"/>
      <c r="AO19" s="78" t="s">
        <v>45</v>
      </c>
      <c r="AP19" s="79"/>
      <c r="AQ19" s="79"/>
      <c r="AR19" s="79"/>
      <c r="AS19" s="79"/>
      <c r="AT19" s="79"/>
      <c r="AU19" s="79"/>
      <c r="AV19" s="79"/>
      <c r="AW19" s="79"/>
      <c r="AX19" s="80"/>
      <c r="AY19" s="78" t="s">
        <v>46</v>
      </c>
      <c r="AZ19" s="79"/>
      <c r="BA19" s="79"/>
      <c r="BB19" s="79"/>
      <c r="BC19" s="79"/>
      <c r="BD19" s="79"/>
      <c r="BE19" s="79"/>
      <c r="BF19" s="80"/>
    </row>
    <row r="20" spans="1:58" ht="15.75" customHeight="1" x14ac:dyDescent="0.2">
      <c r="A20" s="87"/>
      <c r="B20" s="81"/>
      <c r="C20" s="52"/>
      <c r="D20" s="52"/>
      <c r="E20" s="52"/>
      <c r="F20" s="52"/>
      <c r="G20" s="82"/>
      <c r="H20" s="81"/>
      <c r="I20" s="52"/>
      <c r="J20" s="52"/>
      <c r="K20" s="52"/>
      <c r="L20" s="52"/>
      <c r="M20" s="52"/>
      <c r="N20" s="52"/>
      <c r="O20" s="52"/>
      <c r="P20" s="52"/>
      <c r="Q20" s="52"/>
      <c r="R20" s="52"/>
      <c r="S20" s="52"/>
      <c r="T20" s="82"/>
      <c r="U20" s="81"/>
      <c r="V20" s="52"/>
      <c r="W20" s="52"/>
      <c r="X20" s="52"/>
      <c r="Y20" s="52"/>
      <c r="Z20" s="52"/>
      <c r="AA20" s="52"/>
      <c r="AB20" s="52"/>
      <c r="AC20" s="52"/>
      <c r="AD20" s="82"/>
      <c r="AE20" s="81"/>
      <c r="AF20" s="52"/>
      <c r="AG20" s="52"/>
      <c r="AH20" s="52"/>
      <c r="AI20" s="52"/>
      <c r="AJ20" s="52"/>
      <c r="AK20" s="52"/>
      <c r="AL20" s="52"/>
      <c r="AM20" s="52"/>
      <c r="AN20" s="82"/>
      <c r="AO20" s="81"/>
      <c r="AP20" s="52"/>
      <c r="AQ20" s="52"/>
      <c r="AR20" s="52"/>
      <c r="AS20" s="52"/>
      <c r="AT20" s="52"/>
      <c r="AU20" s="52"/>
      <c r="AV20" s="52"/>
      <c r="AW20" s="52"/>
      <c r="AX20" s="82"/>
      <c r="AY20" s="81"/>
      <c r="AZ20" s="52"/>
      <c r="BA20" s="52"/>
      <c r="BB20" s="52"/>
      <c r="BC20" s="52"/>
      <c r="BD20" s="52"/>
      <c r="BE20" s="52"/>
      <c r="BF20" s="82"/>
    </row>
    <row r="21" spans="1:58" ht="15.75" customHeight="1" x14ac:dyDescent="0.2">
      <c r="A21" s="87"/>
      <c r="B21" s="81"/>
      <c r="C21" s="52"/>
      <c r="D21" s="52"/>
      <c r="E21" s="52"/>
      <c r="F21" s="52"/>
      <c r="G21" s="82"/>
      <c r="H21" s="81"/>
      <c r="I21" s="52"/>
      <c r="J21" s="52"/>
      <c r="K21" s="52"/>
      <c r="L21" s="52"/>
      <c r="M21" s="52"/>
      <c r="N21" s="52"/>
      <c r="O21" s="52"/>
      <c r="P21" s="52"/>
      <c r="Q21" s="52"/>
      <c r="R21" s="52"/>
      <c r="S21" s="52"/>
      <c r="T21" s="82"/>
      <c r="U21" s="81"/>
      <c r="V21" s="52"/>
      <c r="W21" s="52"/>
      <c r="X21" s="52"/>
      <c r="Y21" s="52"/>
      <c r="Z21" s="52"/>
      <c r="AA21" s="52"/>
      <c r="AB21" s="52"/>
      <c r="AC21" s="52"/>
      <c r="AD21" s="82"/>
      <c r="AE21" s="81"/>
      <c r="AF21" s="52"/>
      <c r="AG21" s="52"/>
      <c r="AH21" s="52"/>
      <c r="AI21" s="52"/>
      <c r="AJ21" s="52"/>
      <c r="AK21" s="52"/>
      <c r="AL21" s="52"/>
      <c r="AM21" s="52"/>
      <c r="AN21" s="82"/>
      <c r="AO21" s="81"/>
      <c r="AP21" s="52"/>
      <c r="AQ21" s="52"/>
      <c r="AR21" s="52"/>
      <c r="AS21" s="52"/>
      <c r="AT21" s="52"/>
      <c r="AU21" s="52"/>
      <c r="AV21" s="52"/>
      <c r="AW21" s="52"/>
      <c r="AX21" s="82"/>
      <c r="AY21" s="81"/>
      <c r="AZ21" s="52"/>
      <c r="BA21" s="52"/>
      <c r="BB21" s="52"/>
      <c r="BC21" s="52"/>
      <c r="BD21" s="52"/>
      <c r="BE21" s="52"/>
      <c r="BF21" s="82"/>
    </row>
    <row r="22" spans="1:58" ht="15.75" customHeight="1" x14ac:dyDescent="0.2">
      <c r="A22" s="87"/>
      <c r="B22" s="81"/>
      <c r="C22" s="52"/>
      <c r="D22" s="52"/>
      <c r="E22" s="52"/>
      <c r="F22" s="52"/>
      <c r="G22" s="82"/>
      <c r="H22" s="81"/>
      <c r="I22" s="52"/>
      <c r="J22" s="52"/>
      <c r="K22" s="52"/>
      <c r="L22" s="52"/>
      <c r="M22" s="52"/>
      <c r="N22" s="52"/>
      <c r="O22" s="52"/>
      <c r="P22" s="52"/>
      <c r="Q22" s="52"/>
      <c r="R22" s="52"/>
      <c r="S22" s="52"/>
      <c r="T22" s="82"/>
      <c r="U22" s="81"/>
      <c r="V22" s="52"/>
      <c r="W22" s="52"/>
      <c r="X22" s="52"/>
      <c r="Y22" s="52"/>
      <c r="Z22" s="52"/>
      <c r="AA22" s="52"/>
      <c r="AB22" s="52"/>
      <c r="AC22" s="52"/>
      <c r="AD22" s="82"/>
      <c r="AE22" s="81"/>
      <c r="AF22" s="52"/>
      <c r="AG22" s="52"/>
      <c r="AH22" s="52"/>
      <c r="AI22" s="52"/>
      <c r="AJ22" s="52"/>
      <c r="AK22" s="52"/>
      <c r="AL22" s="52"/>
      <c r="AM22" s="52"/>
      <c r="AN22" s="82"/>
      <c r="AO22" s="81"/>
      <c r="AP22" s="52"/>
      <c r="AQ22" s="52"/>
      <c r="AR22" s="52"/>
      <c r="AS22" s="52"/>
      <c r="AT22" s="52"/>
      <c r="AU22" s="52"/>
      <c r="AV22" s="52"/>
      <c r="AW22" s="52"/>
      <c r="AX22" s="82"/>
      <c r="AY22" s="81"/>
      <c r="AZ22" s="52"/>
      <c r="BA22" s="52"/>
      <c r="BB22" s="52"/>
      <c r="BC22" s="52"/>
      <c r="BD22" s="52"/>
      <c r="BE22" s="52"/>
      <c r="BF22" s="82"/>
    </row>
    <row r="23" spans="1:58" ht="15.75" customHeight="1" x14ac:dyDescent="0.2">
      <c r="A23" s="87"/>
      <c r="B23" s="81"/>
      <c r="C23" s="52"/>
      <c r="D23" s="52"/>
      <c r="E23" s="52"/>
      <c r="F23" s="52"/>
      <c r="G23" s="82"/>
      <c r="H23" s="81"/>
      <c r="I23" s="52"/>
      <c r="J23" s="52"/>
      <c r="K23" s="52"/>
      <c r="L23" s="52"/>
      <c r="M23" s="52"/>
      <c r="N23" s="52"/>
      <c r="O23" s="52"/>
      <c r="P23" s="52"/>
      <c r="Q23" s="52"/>
      <c r="R23" s="52"/>
      <c r="S23" s="52"/>
      <c r="T23" s="82"/>
      <c r="U23" s="81"/>
      <c r="V23" s="52"/>
      <c r="W23" s="52"/>
      <c r="X23" s="52"/>
      <c r="Y23" s="52"/>
      <c r="Z23" s="52"/>
      <c r="AA23" s="52"/>
      <c r="AB23" s="52"/>
      <c r="AC23" s="52"/>
      <c r="AD23" s="82"/>
      <c r="AE23" s="81"/>
      <c r="AF23" s="52"/>
      <c r="AG23" s="52"/>
      <c r="AH23" s="52"/>
      <c r="AI23" s="52"/>
      <c r="AJ23" s="52"/>
      <c r="AK23" s="52"/>
      <c r="AL23" s="52"/>
      <c r="AM23" s="52"/>
      <c r="AN23" s="82"/>
      <c r="AO23" s="81"/>
      <c r="AP23" s="52"/>
      <c r="AQ23" s="52"/>
      <c r="AR23" s="52"/>
      <c r="AS23" s="52"/>
      <c r="AT23" s="52"/>
      <c r="AU23" s="52"/>
      <c r="AV23" s="52"/>
      <c r="AW23" s="52"/>
      <c r="AX23" s="82"/>
      <c r="AY23" s="81"/>
      <c r="AZ23" s="52"/>
      <c r="BA23" s="52"/>
      <c r="BB23" s="52"/>
      <c r="BC23" s="52"/>
      <c r="BD23" s="52"/>
      <c r="BE23" s="52"/>
      <c r="BF23" s="82"/>
    </row>
    <row r="24" spans="1:58" ht="15.75" customHeight="1" x14ac:dyDescent="0.2">
      <c r="A24" s="87"/>
      <c r="B24" s="81"/>
      <c r="C24" s="52"/>
      <c r="D24" s="52"/>
      <c r="E24" s="52"/>
      <c r="F24" s="52"/>
      <c r="G24" s="82"/>
      <c r="H24" s="81"/>
      <c r="I24" s="52"/>
      <c r="J24" s="52"/>
      <c r="K24" s="52"/>
      <c r="L24" s="52"/>
      <c r="M24" s="52"/>
      <c r="N24" s="52"/>
      <c r="O24" s="52"/>
      <c r="P24" s="52"/>
      <c r="Q24" s="52"/>
      <c r="R24" s="52"/>
      <c r="S24" s="52"/>
      <c r="T24" s="82"/>
      <c r="U24" s="81"/>
      <c r="V24" s="52"/>
      <c r="W24" s="52"/>
      <c r="X24" s="52"/>
      <c r="Y24" s="52"/>
      <c r="Z24" s="52"/>
      <c r="AA24" s="52"/>
      <c r="AB24" s="52"/>
      <c r="AC24" s="52"/>
      <c r="AD24" s="82"/>
      <c r="AE24" s="81"/>
      <c r="AF24" s="52"/>
      <c r="AG24" s="52"/>
      <c r="AH24" s="52"/>
      <c r="AI24" s="52"/>
      <c r="AJ24" s="52"/>
      <c r="AK24" s="52"/>
      <c r="AL24" s="52"/>
      <c r="AM24" s="52"/>
      <c r="AN24" s="82"/>
      <c r="AO24" s="81"/>
      <c r="AP24" s="52"/>
      <c r="AQ24" s="52"/>
      <c r="AR24" s="52"/>
      <c r="AS24" s="52"/>
      <c r="AT24" s="52"/>
      <c r="AU24" s="52"/>
      <c r="AV24" s="52"/>
      <c r="AW24" s="52"/>
      <c r="AX24" s="82"/>
      <c r="AY24" s="81"/>
      <c r="AZ24" s="52"/>
      <c r="BA24" s="52"/>
      <c r="BB24" s="52"/>
      <c r="BC24" s="52"/>
      <c r="BD24" s="52"/>
      <c r="BE24" s="52"/>
      <c r="BF24" s="82"/>
    </row>
    <row r="25" spans="1:58" ht="15.75" customHeight="1" x14ac:dyDescent="0.2">
      <c r="A25" s="87"/>
      <c r="B25" s="81"/>
      <c r="C25" s="52"/>
      <c r="D25" s="52"/>
      <c r="E25" s="52"/>
      <c r="F25" s="52"/>
      <c r="G25" s="82"/>
      <c r="H25" s="81"/>
      <c r="I25" s="52"/>
      <c r="J25" s="52"/>
      <c r="K25" s="52"/>
      <c r="L25" s="52"/>
      <c r="M25" s="52"/>
      <c r="N25" s="52"/>
      <c r="O25" s="52"/>
      <c r="P25" s="52"/>
      <c r="Q25" s="52"/>
      <c r="R25" s="52"/>
      <c r="S25" s="52"/>
      <c r="T25" s="82"/>
      <c r="U25" s="81"/>
      <c r="V25" s="52"/>
      <c r="W25" s="52"/>
      <c r="X25" s="52"/>
      <c r="Y25" s="52"/>
      <c r="Z25" s="52"/>
      <c r="AA25" s="52"/>
      <c r="AB25" s="52"/>
      <c r="AC25" s="52"/>
      <c r="AD25" s="82"/>
      <c r="AE25" s="81"/>
      <c r="AF25" s="52"/>
      <c r="AG25" s="52"/>
      <c r="AH25" s="52"/>
      <c r="AI25" s="52"/>
      <c r="AJ25" s="52"/>
      <c r="AK25" s="52"/>
      <c r="AL25" s="52"/>
      <c r="AM25" s="52"/>
      <c r="AN25" s="82"/>
      <c r="AO25" s="81"/>
      <c r="AP25" s="52"/>
      <c r="AQ25" s="52"/>
      <c r="AR25" s="52"/>
      <c r="AS25" s="52"/>
      <c r="AT25" s="52"/>
      <c r="AU25" s="52"/>
      <c r="AV25" s="52"/>
      <c r="AW25" s="52"/>
      <c r="AX25" s="82"/>
      <c r="AY25" s="81"/>
      <c r="AZ25" s="52"/>
      <c r="BA25" s="52"/>
      <c r="BB25" s="52"/>
      <c r="BC25" s="52"/>
      <c r="BD25" s="52"/>
      <c r="BE25" s="52"/>
      <c r="BF25" s="82"/>
    </row>
    <row r="26" spans="1:58" ht="15.75" customHeight="1" x14ac:dyDescent="0.2">
      <c r="A26" s="87"/>
      <c r="B26" s="81"/>
      <c r="C26" s="52"/>
      <c r="D26" s="52"/>
      <c r="E26" s="52"/>
      <c r="F26" s="52"/>
      <c r="G26" s="82"/>
      <c r="H26" s="81"/>
      <c r="I26" s="52"/>
      <c r="J26" s="52"/>
      <c r="K26" s="52"/>
      <c r="L26" s="52"/>
      <c r="M26" s="52"/>
      <c r="N26" s="52"/>
      <c r="O26" s="52"/>
      <c r="P26" s="52"/>
      <c r="Q26" s="52"/>
      <c r="R26" s="52"/>
      <c r="S26" s="52"/>
      <c r="T26" s="82"/>
      <c r="U26" s="81"/>
      <c r="V26" s="52"/>
      <c r="W26" s="52"/>
      <c r="X26" s="52"/>
      <c r="Y26" s="52"/>
      <c r="Z26" s="52"/>
      <c r="AA26" s="52"/>
      <c r="AB26" s="52"/>
      <c r="AC26" s="52"/>
      <c r="AD26" s="82"/>
      <c r="AE26" s="81"/>
      <c r="AF26" s="52"/>
      <c r="AG26" s="52"/>
      <c r="AH26" s="52"/>
      <c r="AI26" s="52"/>
      <c r="AJ26" s="52"/>
      <c r="AK26" s="52"/>
      <c r="AL26" s="52"/>
      <c r="AM26" s="52"/>
      <c r="AN26" s="82"/>
      <c r="AO26" s="81"/>
      <c r="AP26" s="52"/>
      <c r="AQ26" s="52"/>
      <c r="AR26" s="52"/>
      <c r="AS26" s="52"/>
      <c r="AT26" s="52"/>
      <c r="AU26" s="52"/>
      <c r="AV26" s="52"/>
      <c r="AW26" s="52"/>
      <c r="AX26" s="82"/>
      <c r="AY26" s="81"/>
      <c r="AZ26" s="52"/>
      <c r="BA26" s="52"/>
      <c r="BB26" s="52"/>
      <c r="BC26" s="52"/>
      <c r="BD26" s="52"/>
      <c r="BE26" s="52"/>
      <c r="BF26" s="82"/>
    </row>
    <row r="27" spans="1:58" ht="15.75" customHeight="1" x14ac:dyDescent="0.2">
      <c r="A27" s="87"/>
      <c r="B27" s="81"/>
      <c r="C27" s="52"/>
      <c r="D27" s="52"/>
      <c r="E27" s="52"/>
      <c r="F27" s="52"/>
      <c r="G27" s="82"/>
      <c r="H27" s="81"/>
      <c r="I27" s="52"/>
      <c r="J27" s="52"/>
      <c r="K27" s="52"/>
      <c r="L27" s="52"/>
      <c r="M27" s="52"/>
      <c r="N27" s="52"/>
      <c r="O27" s="52"/>
      <c r="P27" s="52"/>
      <c r="Q27" s="52"/>
      <c r="R27" s="52"/>
      <c r="S27" s="52"/>
      <c r="T27" s="82"/>
      <c r="U27" s="81"/>
      <c r="V27" s="52"/>
      <c r="W27" s="52"/>
      <c r="X27" s="52"/>
      <c r="Y27" s="52"/>
      <c r="Z27" s="52"/>
      <c r="AA27" s="52"/>
      <c r="AB27" s="52"/>
      <c r="AC27" s="52"/>
      <c r="AD27" s="82"/>
      <c r="AE27" s="81"/>
      <c r="AF27" s="52"/>
      <c r="AG27" s="52"/>
      <c r="AH27" s="52"/>
      <c r="AI27" s="52"/>
      <c r="AJ27" s="52"/>
      <c r="AK27" s="52"/>
      <c r="AL27" s="52"/>
      <c r="AM27" s="52"/>
      <c r="AN27" s="82"/>
      <c r="AO27" s="81"/>
      <c r="AP27" s="52"/>
      <c r="AQ27" s="52"/>
      <c r="AR27" s="52"/>
      <c r="AS27" s="52"/>
      <c r="AT27" s="52"/>
      <c r="AU27" s="52"/>
      <c r="AV27" s="52"/>
      <c r="AW27" s="52"/>
      <c r="AX27" s="82"/>
      <c r="AY27" s="81"/>
      <c r="AZ27" s="52"/>
      <c r="BA27" s="52"/>
      <c r="BB27" s="52"/>
      <c r="BC27" s="52"/>
      <c r="BD27" s="52"/>
      <c r="BE27" s="52"/>
      <c r="BF27" s="82"/>
    </row>
    <row r="28" spans="1:58" ht="15.75" customHeight="1" x14ac:dyDescent="0.2">
      <c r="A28" s="87"/>
      <c r="B28" s="81"/>
      <c r="C28" s="52"/>
      <c r="D28" s="52"/>
      <c r="E28" s="52"/>
      <c r="F28" s="52"/>
      <c r="G28" s="82"/>
      <c r="H28" s="81"/>
      <c r="I28" s="52"/>
      <c r="J28" s="52"/>
      <c r="K28" s="52"/>
      <c r="L28" s="52"/>
      <c r="M28" s="52"/>
      <c r="N28" s="52"/>
      <c r="O28" s="52"/>
      <c r="P28" s="52"/>
      <c r="Q28" s="52"/>
      <c r="R28" s="52"/>
      <c r="S28" s="52"/>
      <c r="T28" s="82"/>
      <c r="U28" s="81"/>
      <c r="V28" s="52"/>
      <c r="W28" s="52"/>
      <c r="X28" s="52"/>
      <c r="Y28" s="52"/>
      <c r="Z28" s="52"/>
      <c r="AA28" s="52"/>
      <c r="AB28" s="52"/>
      <c r="AC28" s="52"/>
      <c r="AD28" s="82"/>
      <c r="AE28" s="81"/>
      <c r="AF28" s="52"/>
      <c r="AG28" s="52"/>
      <c r="AH28" s="52"/>
      <c r="AI28" s="52"/>
      <c r="AJ28" s="52"/>
      <c r="AK28" s="52"/>
      <c r="AL28" s="52"/>
      <c r="AM28" s="52"/>
      <c r="AN28" s="82"/>
      <c r="AO28" s="81"/>
      <c r="AP28" s="52"/>
      <c r="AQ28" s="52"/>
      <c r="AR28" s="52"/>
      <c r="AS28" s="52"/>
      <c r="AT28" s="52"/>
      <c r="AU28" s="52"/>
      <c r="AV28" s="52"/>
      <c r="AW28" s="52"/>
      <c r="AX28" s="82"/>
      <c r="AY28" s="81"/>
      <c r="AZ28" s="52"/>
      <c r="BA28" s="52"/>
      <c r="BB28" s="52"/>
      <c r="BC28" s="52"/>
      <c r="BD28" s="52"/>
      <c r="BE28" s="52"/>
      <c r="BF28" s="82"/>
    </row>
    <row r="29" spans="1:58" ht="15.75" customHeight="1" x14ac:dyDescent="0.2">
      <c r="A29" s="88"/>
      <c r="B29" s="83"/>
      <c r="C29" s="84"/>
      <c r="D29" s="84"/>
      <c r="E29" s="84"/>
      <c r="F29" s="84"/>
      <c r="G29" s="85"/>
      <c r="H29" s="83"/>
      <c r="I29" s="84"/>
      <c r="J29" s="84"/>
      <c r="K29" s="84"/>
      <c r="L29" s="84"/>
      <c r="M29" s="84"/>
      <c r="N29" s="84"/>
      <c r="O29" s="84"/>
      <c r="P29" s="84"/>
      <c r="Q29" s="84"/>
      <c r="R29" s="84"/>
      <c r="S29" s="84"/>
      <c r="T29" s="85"/>
      <c r="U29" s="83"/>
      <c r="V29" s="84"/>
      <c r="W29" s="84"/>
      <c r="X29" s="84"/>
      <c r="Y29" s="84"/>
      <c r="Z29" s="84"/>
      <c r="AA29" s="84"/>
      <c r="AB29" s="84"/>
      <c r="AC29" s="84"/>
      <c r="AD29" s="85"/>
      <c r="AE29" s="83"/>
      <c r="AF29" s="84"/>
      <c r="AG29" s="84"/>
      <c r="AH29" s="84"/>
      <c r="AI29" s="84"/>
      <c r="AJ29" s="84"/>
      <c r="AK29" s="84"/>
      <c r="AL29" s="84"/>
      <c r="AM29" s="84"/>
      <c r="AN29" s="85"/>
      <c r="AO29" s="83"/>
      <c r="AP29" s="84"/>
      <c r="AQ29" s="84"/>
      <c r="AR29" s="84"/>
      <c r="AS29" s="84"/>
      <c r="AT29" s="84"/>
      <c r="AU29" s="84"/>
      <c r="AV29" s="84"/>
      <c r="AW29" s="84"/>
      <c r="AX29" s="85"/>
      <c r="AY29" s="83"/>
      <c r="AZ29" s="84"/>
      <c r="BA29" s="84"/>
      <c r="BB29" s="84"/>
      <c r="BC29" s="84"/>
      <c r="BD29" s="84"/>
      <c r="BE29" s="84"/>
      <c r="BF29" s="85"/>
    </row>
    <row r="30" spans="1:58" ht="15.75" customHeight="1" x14ac:dyDescent="0.2">
      <c r="A30" s="86">
        <v>2</v>
      </c>
      <c r="B30" s="78" t="s">
        <v>49</v>
      </c>
      <c r="C30" s="79"/>
      <c r="D30" s="79"/>
      <c r="E30" s="79"/>
      <c r="F30" s="79"/>
      <c r="G30" s="80"/>
      <c r="H30" s="78" t="s">
        <v>51</v>
      </c>
      <c r="I30" s="79"/>
      <c r="J30" s="79"/>
      <c r="K30" s="79"/>
      <c r="L30" s="79"/>
      <c r="M30" s="79"/>
      <c r="N30" s="79"/>
      <c r="O30" s="79"/>
      <c r="P30" s="79"/>
      <c r="Q30" s="79"/>
      <c r="R30" s="79"/>
      <c r="S30" s="79"/>
      <c r="T30" s="80"/>
      <c r="U30" s="78" t="s">
        <v>52</v>
      </c>
      <c r="V30" s="79"/>
      <c r="W30" s="79"/>
      <c r="X30" s="79"/>
      <c r="Y30" s="79"/>
      <c r="Z30" s="79"/>
      <c r="AA30" s="79"/>
      <c r="AB30" s="79"/>
      <c r="AC30" s="79"/>
      <c r="AD30" s="80"/>
      <c r="AE30" s="78" t="s">
        <v>52</v>
      </c>
      <c r="AF30" s="79"/>
      <c r="AG30" s="79"/>
      <c r="AH30" s="79"/>
      <c r="AI30" s="79"/>
      <c r="AJ30" s="79"/>
      <c r="AK30" s="79"/>
      <c r="AL30" s="79"/>
      <c r="AM30" s="79"/>
      <c r="AN30" s="80"/>
      <c r="AO30" s="78" t="s">
        <v>53</v>
      </c>
      <c r="AP30" s="79"/>
      <c r="AQ30" s="79"/>
      <c r="AR30" s="79"/>
      <c r="AS30" s="79"/>
      <c r="AT30" s="79"/>
      <c r="AU30" s="79"/>
      <c r="AV30" s="79"/>
      <c r="AW30" s="79"/>
      <c r="AX30" s="80"/>
      <c r="AY30" s="78" t="s">
        <v>54</v>
      </c>
      <c r="AZ30" s="79"/>
      <c r="BA30" s="79"/>
      <c r="BB30" s="79"/>
      <c r="BC30" s="79"/>
      <c r="BD30" s="79"/>
      <c r="BE30" s="79"/>
      <c r="BF30" s="80"/>
    </row>
    <row r="31" spans="1:58" ht="15.75" customHeight="1" x14ac:dyDescent="0.2">
      <c r="A31" s="87"/>
      <c r="B31" s="81"/>
      <c r="C31" s="52"/>
      <c r="D31" s="52"/>
      <c r="E31" s="52"/>
      <c r="F31" s="52"/>
      <c r="G31" s="82"/>
      <c r="H31" s="81"/>
      <c r="I31" s="52"/>
      <c r="J31" s="52"/>
      <c r="K31" s="52"/>
      <c r="L31" s="52"/>
      <c r="M31" s="52"/>
      <c r="N31" s="52"/>
      <c r="O31" s="52"/>
      <c r="P31" s="52"/>
      <c r="Q31" s="52"/>
      <c r="R31" s="52"/>
      <c r="S31" s="52"/>
      <c r="T31" s="82"/>
      <c r="U31" s="81"/>
      <c r="V31" s="52"/>
      <c r="W31" s="52"/>
      <c r="X31" s="52"/>
      <c r="Y31" s="52"/>
      <c r="Z31" s="52"/>
      <c r="AA31" s="52"/>
      <c r="AB31" s="52"/>
      <c r="AC31" s="52"/>
      <c r="AD31" s="82"/>
      <c r="AE31" s="81"/>
      <c r="AF31" s="52"/>
      <c r="AG31" s="52"/>
      <c r="AH31" s="52"/>
      <c r="AI31" s="52"/>
      <c r="AJ31" s="52"/>
      <c r="AK31" s="52"/>
      <c r="AL31" s="52"/>
      <c r="AM31" s="52"/>
      <c r="AN31" s="82"/>
      <c r="AO31" s="81"/>
      <c r="AP31" s="52"/>
      <c r="AQ31" s="52"/>
      <c r="AR31" s="52"/>
      <c r="AS31" s="52"/>
      <c r="AT31" s="52"/>
      <c r="AU31" s="52"/>
      <c r="AV31" s="52"/>
      <c r="AW31" s="52"/>
      <c r="AX31" s="82"/>
      <c r="AY31" s="81"/>
      <c r="AZ31" s="52"/>
      <c r="BA31" s="52"/>
      <c r="BB31" s="52"/>
      <c r="BC31" s="52"/>
      <c r="BD31" s="52"/>
      <c r="BE31" s="52"/>
      <c r="BF31" s="82"/>
    </row>
    <row r="32" spans="1:58" ht="15.75" customHeight="1" x14ac:dyDescent="0.2">
      <c r="A32" s="87"/>
      <c r="B32" s="81"/>
      <c r="C32" s="52"/>
      <c r="D32" s="52"/>
      <c r="E32" s="52"/>
      <c r="F32" s="52"/>
      <c r="G32" s="82"/>
      <c r="H32" s="81"/>
      <c r="I32" s="52"/>
      <c r="J32" s="52"/>
      <c r="K32" s="52"/>
      <c r="L32" s="52"/>
      <c r="M32" s="52"/>
      <c r="N32" s="52"/>
      <c r="O32" s="52"/>
      <c r="P32" s="52"/>
      <c r="Q32" s="52"/>
      <c r="R32" s="52"/>
      <c r="S32" s="52"/>
      <c r="T32" s="82"/>
      <c r="U32" s="81"/>
      <c r="V32" s="52"/>
      <c r="W32" s="52"/>
      <c r="X32" s="52"/>
      <c r="Y32" s="52"/>
      <c r="Z32" s="52"/>
      <c r="AA32" s="52"/>
      <c r="AB32" s="52"/>
      <c r="AC32" s="52"/>
      <c r="AD32" s="82"/>
      <c r="AE32" s="81"/>
      <c r="AF32" s="52"/>
      <c r="AG32" s="52"/>
      <c r="AH32" s="52"/>
      <c r="AI32" s="52"/>
      <c r="AJ32" s="52"/>
      <c r="AK32" s="52"/>
      <c r="AL32" s="52"/>
      <c r="AM32" s="52"/>
      <c r="AN32" s="82"/>
      <c r="AO32" s="81"/>
      <c r="AP32" s="52"/>
      <c r="AQ32" s="52"/>
      <c r="AR32" s="52"/>
      <c r="AS32" s="52"/>
      <c r="AT32" s="52"/>
      <c r="AU32" s="52"/>
      <c r="AV32" s="52"/>
      <c r="AW32" s="52"/>
      <c r="AX32" s="82"/>
      <c r="AY32" s="81"/>
      <c r="AZ32" s="52"/>
      <c r="BA32" s="52"/>
      <c r="BB32" s="52"/>
      <c r="BC32" s="52"/>
      <c r="BD32" s="52"/>
      <c r="BE32" s="52"/>
      <c r="BF32" s="82"/>
    </row>
    <row r="33" spans="1:58" ht="15.75" customHeight="1" x14ac:dyDescent="0.2">
      <c r="A33" s="87"/>
      <c r="B33" s="81"/>
      <c r="C33" s="52"/>
      <c r="D33" s="52"/>
      <c r="E33" s="52"/>
      <c r="F33" s="52"/>
      <c r="G33" s="82"/>
      <c r="H33" s="81"/>
      <c r="I33" s="52"/>
      <c r="J33" s="52"/>
      <c r="K33" s="52"/>
      <c r="L33" s="52"/>
      <c r="M33" s="52"/>
      <c r="N33" s="52"/>
      <c r="O33" s="52"/>
      <c r="P33" s="52"/>
      <c r="Q33" s="52"/>
      <c r="R33" s="52"/>
      <c r="S33" s="52"/>
      <c r="T33" s="82"/>
      <c r="U33" s="81"/>
      <c r="V33" s="52"/>
      <c r="W33" s="52"/>
      <c r="X33" s="52"/>
      <c r="Y33" s="52"/>
      <c r="Z33" s="52"/>
      <c r="AA33" s="52"/>
      <c r="AB33" s="52"/>
      <c r="AC33" s="52"/>
      <c r="AD33" s="82"/>
      <c r="AE33" s="81"/>
      <c r="AF33" s="52"/>
      <c r="AG33" s="52"/>
      <c r="AH33" s="52"/>
      <c r="AI33" s="52"/>
      <c r="AJ33" s="52"/>
      <c r="AK33" s="52"/>
      <c r="AL33" s="52"/>
      <c r="AM33" s="52"/>
      <c r="AN33" s="82"/>
      <c r="AO33" s="81"/>
      <c r="AP33" s="52"/>
      <c r="AQ33" s="52"/>
      <c r="AR33" s="52"/>
      <c r="AS33" s="52"/>
      <c r="AT33" s="52"/>
      <c r="AU33" s="52"/>
      <c r="AV33" s="52"/>
      <c r="AW33" s="52"/>
      <c r="AX33" s="82"/>
      <c r="AY33" s="81"/>
      <c r="AZ33" s="52"/>
      <c r="BA33" s="52"/>
      <c r="BB33" s="52"/>
      <c r="BC33" s="52"/>
      <c r="BD33" s="52"/>
      <c r="BE33" s="52"/>
      <c r="BF33" s="82"/>
    </row>
    <row r="34" spans="1:58" ht="15.75" customHeight="1" x14ac:dyDescent="0.2">
      <c r="A34" s="87"/>
      <c r="B34" s="81"/>
      <c r="C34" s="52"/>
      <c r="D34" s="52"/>
      <c r="E34" s="52"/>
      <c r="F34" s="52"/>
      <c r="G34" s="82"/>
      <c r="H34" s="81"/>
      <c r="I34" s="52"/>
      <c r="J34" s="52"/>
      <c r="K34" s="52"/>
      <c r="L34" s="52"/>
      <c r="M34" s="52"/>
      <c r="N34" s="52"/>
      <c r="O34" s="52"/>
      <c r="P34" s="52"/>
      <c r="Q34" s="52"/>
      <c r="R34" s="52"/>
      <c r="S34" s="52"/>
      <c r="T34" s="82"/>
      <c r="U34" s="81"/>
      <c r="V34" s="52"/>
      <c r="W34" s="52"/>
      <c r="X34" s="52"/>
      <c r="Y34" s="52"/>
      <c r="Z34" s="52"/>
      <c r="AA34" s="52"/>
      <c r="AB34" s="52"/>
      <c r="AC34" s="52"/>
      <c r="AD34" s="82"/>
      <c r="AE34" s="81"/>
      <c r="AF34" s="52"/>
      <c r="AG34" s="52"/>
      <c r="AH34" s="52"/>
      <c r="AI34" s="52"/>
      <c r="AJ34" s="52"/>
      <c r="AK34" s="52"/>
      <c r="AL34" s="52"/>
      <c r="AM34" s="52"/>
      <c r="AN34" s="82"/>
      <c r="AO34" s="81"/>
      <c r="AP34" s="52"/>
      <c r="AQ34" s="52"/>
      <c r="AR34" s="52"/>
      <c r="AS34" s="52"/>
      <c r="AT34" s="52"/>
      <c r="AU34" s="52"/>
      <c r="AV34" s="52"/>
      <c r="AW34" s="52"/>
      <c r="AX34" s="82"/>
      <c r="AY34" s="81"/>
      <c r="AZ34" s="52"/>
      <c r="BA34" s="52"/>
      <c r="BB34" s="52"/>
      <c r="BC34" s="52"/>
      <c r="BD34" s="52"/>
      <c r="BE34" s="52"/>
      <c r="BF34" s="82"/>
    </row>
    <row r="35" spans="1:58" ht="15.75" customHeight="1" x14ac:dyDescent="0.2">
      <c r="A35" s="87"/>
      <c r="B35" s="81"/>
      <c r="C35" s="52"/>
      <c r="D35" s="52"/>
      <c r="E35" s="52"/>
      <c r="F35" s="52"/>
      <c r="G35" s="82"/>
      <c r="H35" s="81"/>
      <c r="I35" s="52"/>
      <c r="J35" s="52"/>
      <c r="K35" s="52"/>
      <c r="L35" s="52"/>
      <c r="M35" s="52"/>
      <c r="N35" s="52"/>
      <c r="O35" s="52"/>
      <c r="P35" s="52"/>
      <c r="Q35" s="52"/>
      <c r="R35" s="52"/>
      <c r="S35" s="52"/>
      <c r="T35" s="82"/>
      <c r="U35" s="81"/>
      <c r="V35" s="52"/>
      <c r="W35" s="52"/>
      <c r="X35" s="52"/>
      <c r="Y35" s="52"/>
      <c r="Z35" s="52"/>
      <c r="AA35" s="52"/>
      <c r="AB35" s="52"/>
      <c r="AC35" s="52"/>
      <c r="AD35" s="82"/>
      <c r="AE35" s="81"/>
      <c r="AF35" s="52"/>
      <c r="AG35" s="52"/>
      <c r="AH35" s="52"/>
      <c r="AI35" s="52"/>
      <c r="AJ35" s="52"/>
      <c r="AK35" s="52"/>
      <c r="AL35" s="52"/>
      <c r="AM35" s="52"/>
      <c r="AN35" s="82"/>
      <c r="AO35" s="81"/>
      <c r="AP35" s="52"/>
      <c r="AQ35" s="52"/>
      <c r="AR35" s="52"/>
      <c r="AS35" s="52"/>
      <c r="AT35" s="52"/>
      <c r="AU35" s="52"/>
      <c r="AV35" s="52"/>
      <c r="AW35" s="52"/>
      <c r="AX35" s="82"/>
      <c r="AY35" s="81"/>
      <c r="AZ35" s="52"/>
      <c r="BA35" s="52"/>
      <c r="BB35" s="52"/>
      <c r="BC35" s="52"/>
      <c r="BD35" s="52"/>
      <c r="BE35" s="52"/>
      <c r="BF35" s="82"/>
    </row>
    <row r="36" spans="1:58" ht="15.75" customHeight="1" x14ac:dyDescent="0.2">
      <c r="A36" s="87"/>
      <c r="B36" s="81"/>
      <c r="C36" s="52"/>
      <c r="D36" s="52"/>
      <c r="E36" s="52"/>
      <c r="F36" s="52"/>
      <c r="G36" s="82"/>
      <c r="H36" s="81"/>
      <c r="I36" s="52"/>
      <c r="J36" s="52"/>
      <c r="K36" s="52"/>
      <c r="L36" s="52"/>
      <c r="M36" s="52"/>
      <c r="N36" s="52"/>
      <c r="O36" s="52"/>
      <c r="P36" s="52"/>
      <c r="Q36" s="52"/>
      <c r="R36" s="52"/>
      <c r="S36" s="52"/>
      <c r="T36" s="82"/>
      <c r="U36" s="81"/>
      <c r="V36" s="52"/>
      <c r="W36" s="52"/>
      <c r="X36" s="52"/>
      <c r="Y36" s="52"/>
      <c r="Z36" s="52"/>
      <c r="AA36" s="52"/>
      <c r="AB36" s="52"/>
      <c r="AC36" s="52"/>
      <c r="AD36" s="82"/>
      <c r="AE36" s="81"/>
      <c r="AF36" s="52"/>
      <c r="AG36" s="52"/>
      <c r="AH36" s="52"/>
      <c r="AI36" s="52"/>
      <c r="AJ36" s="52"/>
      <c r="AK36" s="52"/>
      <c r="AL36" s="52"/>
      <c r="AM36" s="52"/>
      <c r="AN36" s="82"/>
      <c r="AO36" s="81"/>
      <c r="AP36" s="52"/>
      <c r="AQ36" s="52"/>
      <c r="AR36" s="52"/>
      <c r="AS36" s="52"/>
      <c r="AT36" s="52"/>
      <c r="AU36" s="52"/>
      <c r="AV36" s="52"/>
      <c r="AW36" s="52"/>
      <c r="AX36" s="82"/>
      <c r="AY36" s="81"/>
      <c r="AZ36" s="52"/>
      <c r="BA36" s="52"/>
      <c r="BB36" s="52"/>
      <c r="BC36" s="52"/>
      <c r="BD36" s="52"/>
      <c r="BE36" s="52"/>
      <c r="BF36" s="82"/>
    </row>
    <row r="37" spans="1:58" ht="15.75" customHeight="1" x14ac:dyDescent="0.2">
      <c r="A37" s="87"/>
      <c r="B37" s="81"/>
      <c r="C37" s="52"/>
      <c r="D37" s="52"/>
      <c r="E37" s="52"/>
      <c r="F37" s="52"/>
      <c r="G37" s="82"/>
      <c r="H37" s="81"/>
      <c r="I37" s="52"/>
      <c r="J37" s="52"/>
      <c r="K37" s="52"/>
      <c r="L37" s="52"/>
      <c r="M37" s="52"/>
      <c r="N37" s="52"/>
      <c r="O37" s="52"/>
      <c r="P37" s="52"/>
      <c r="Q37" s="52"/>
      <c r="R37" s="52"/>
      <c r="S37" s="52"/>
      <c r="T37" s="82"/>
      <c r="U37" s="81"/>
      <c r="V37" s="52"/>
      <c r="W37" s="52"/>
      <c r="X37" s="52"/>
      <c r="Y37" s="52"/>
      <c r="Z37" s="52"/>
      <c r="AA37" s="52"/>
      <c r="AB37" s="52"/>
      <c r="AC37" s="52"/>
      <c r="AD37" s="82"/>
      <c r="AE37" s="81"/>
      <c r="AF37" s="52"/>
      <c r="AG37" s="52"/>
      <c r="AH37" s="52"/>
      <c r="AI37" s="52"/>
      <c r="AJ37" s="52"/>
      <c r="AK37" s="52"/>
      <c r="AL37" s="52"/>
      <c r="AM37" s="52"/>
      <c r="AN37" s="82"/>
      <c r="AO37" s="81"/>
      <c r="AP37" s="52"/>
      <c r="AQ37" s="52"/>
      <c r="AR37" s="52"/>
      <c r="AS37" s="52"/>
      <c r="AT37" s="52"/>
      <c r="AU37" s="52"/>
      <c r="AV37" s="52"/>
      <c r="AW37" s="52"/>
      <c r="AX37" s="82"/>
      <c r="AY37" s="81"/>
      <c r="AZ37" s="52"/>
      <c r="BA37" s="52"/>
      <c r="BB37" s="52"/>
      <c r="BC37" s="52"/>
      <c r="BD37" s="52"/>
      <c r="BE37" s="52"/>
      <c r="BF37" s="82"/>
    </row>
    <row r="38" spans="1:58" ht="15.75" customHeight="1" x14ac:dyDescent="0.2">
      <c r="A38" s="87"/>
      <c r="B38" s="81"/>
      <c r="C38" s="52"/>
      <c r="D38" s="52"/>
      <c r="E38" s="52"/>
      <c r="F38" s="52"/>
      <c r="G38" s="82"/>
      <c r="H38" s="81"/>
      <c r="I38" s="52"/>
      <c r="J38" s="52"/>
      <c r="K38" s="52"/>
      <c r="L38" s="52"/>
      <c r="M38" s="52"/>
      <c r="N38" s="52"/>
      <c r="O38" s="52"/>
      <c r="P38" s="52"/>
      <c r="Q38" s="52"/>
      <c r="R38" s="52"/>
      <c r="S38" s="52"/>
      <c r="T38" s="82"/>
      <c r="U38" s="81"/>
      <c r="V38" s="52"/>
      <c r="W38" s="52"/>
      <c r="X38" s="52"/>
      <c r="Y38" s="52"/>
      <c r="Z38" s="52"/>
      <c r="AA38" s="52"/>
      <c r="AB38" s="52"/>
      <c r="AC38" s="52"/>
      <c r="AD38" s="82"/>
      <c r="AE38" s="81"/>
      <c r="AF38" s="52"/>
      <c r="AG38" s="52"/>
      <c r="AH38" s="52"/>
      <c r="AI38" s="52"/>
      <c r="AJ38" s="52"/>
      <c r="AK38" s="52"/>
      <c r="AL38" s="52"/>
      <c r="AM38" s="52"/>
      <c r="AN38" s="82"/>
      <c r="AO38" s="81"/>
      <c r="AP38" s="52"/>
      <c r="AQ38" s="52"/>
      <c r="AR38" s="52"/>
      <c r="AS38" s="52"/>
      <c r="AT38" s="52"/>
      <c r="AU38" s="52"/>
      <c r="AV38" s="52"/>
      <c r="AW38" s="52"/>
      <c r="AX38" s="82"/>
      <c r="AY38" s="81"/>
      <c r="AZ38" s="52"/>
      <c r="BA38" s="52"/>
      <c r="BB38" s="52"/>
      <c r="BC38" s="52"/>
      <c r="BD38" s="52"/>
      <c r="BE38" s="52"/>
      <c r="BF38" s="82"/>
    </row>
    <row r="39" spans="1:58" ht="15.75" customHeight="1" x14ac:dyDescent="0.2">
      <c r="A39" s="87"/>
      <c r="B39" s="81"/>
      <c r="C39" s="52"/>
      <c r="D39" s="52"/>
      <c r="E39" s="52"/>
      <c r="F39" s="52"/>
      <c r="G39" s="82"/>
      <c r="H39" s="81"/>
      <c r="I39" s="52"/>
      <c r="J39" s="52"/>
      <c r="K39" s="52"/>
      <c r="L39" s="52"/>
      <c r="M39" s="52"/>
      <c r="N39" s="52"/>
      <c r="O39" s="52"/>
      <c r="P39" s="52"/>
      <c r="Q39" s="52"/>
      <c r="R39" s="52"/>
      <c r="S39" s="52"/>
      <c r="T39" s="82"/>
      <c r="U39" s="81"/>
      <c r="V39" s="52"/>
      <c r="W39" s="52"/>
      <c r="X39" s="52"/>
      <c r="Y39" s="52"/>
      <c r="Z39" s="52"/>
      <c r="AA39" s="52"/>
      <c r="AB39" s="52"/>
      <c r="AC39" s="52"/>
      <c r="AD39" s="82"/>
      <c r="AE39" s="81"/>
      <c r="AF39" s="52"/>
      <c r="AG39" s="52"/>
      <c r="AH39" s="52"/>
      <c r="AI39" s="52"/>
      <c r="AJ39" s="52"/>
      <c r="AK39" s="52"/>
      <c r="AL39" s="52"/>
      <c r="AM39" s="52"/>
      <c r="AN39" s="82"/>
      <c r="AO39" s="81"/>
      <c r="AP39" s="52"/>
      <c r="AQ39" s="52"/>
      <c r="AR39" s="52"/>
      <c r="AS39" s="52"/>
      <c r="AT39" s="52"/>
      <c r="AU39" s="52"/>
      <c r="AV39" s="52"/>
      <c r="AW39" s="52"/>
      <c r="AX39" s="82"/>
      <c r="AY39" s="81"/>
      <c r="AZ39" s="52"/>
      <c r="BA39" s="52"/>
      <c r="BB39" s="52"/>
      <c r="BC39" s="52"/>
      <c r="BD39" s="52"/>
      <c r="BE39" s="52"/>
      <c r="BF39" s="82"/>
    </row>
    <row r="40" spans="1:58" ht="15.75" customHeight="1" x14ac:dyDescent="0.2">
      <c r="A40" s="88"/>
      <c r="B40" s="83"/>
      <c r="C40" s="84"/>
      <c r="D40" s="84"/>
      <c r="E40" s="84"/>
      <c r="F40" s="84"/>
      <c r="G40" s="85"/>
      <c r="H40" s="83"/>
      <c r="I40" s="84"/>
      <c r="J40" s="84"/>
      <c r="K40" s="84"/>
      <c r="L40" s="84"/>
      <c r="M40" s="84"/>
      <c r="N40" s="84"/>
      <c r="O40" s="84"/>
      <c r="P40" s="84"/>
      <c r="Q40" s="84"/>
      <c r="R40" s="84"/>
      <c r="S40" s="84"/>
      <c r="T40" s="85"/>
      <c r="U40" s="83"/>
      <c r="V40" s="84"/>
      <c r="W40" s="84"/>
      <c r="X40" s="84"/>
      <c r="Y40" s="84"/>
      <c r="Z40" s="84"/>
      <c r="AA40" s="84"/>
      <c r="AB40" s="84"/>
      <c r="AC40" s="84"/>
      <c r="AD40" s="85"/>
      <c r="AE40" s="83"/>
      <c r="AF40" s="84"/>
      <c r="AG40" s="84"/>
      <c r="AH40" s="84"/>
      <c r="AI40" s="84"/>
      <c r="AJ40" s="84"/>
      <c r="AK40" s="84"/>
      <c r="AL40" s="84"/>
      <c r="AM40" s="84"/>
      <c r="AN40" s="85"/>
      <c r="AO40" s="83"/>
      <c r="AP40" s="84"/>
      <c r="AQ40" s="84"/>
      <c r="AR40" s="84"/>
      <c r="AS40" s="84"/>
      <c r="AT40" s="84"/>
      <c r="AU40" s="84"/>
      <c r="AV40" s="84"/>
      <c r="AW40" s="84"/>
      <c r="AX40" s="85"/>
      <c r="AY40" s="83"/>
      <c r="AZ40" s="84"/>
      <c r="BA40" s="84"/>
      <c r="BB40" s="84"/>
      <c r="BC40" s="84"/>
      <c r="BD40" s="84"/>
      <c r="BE40" s="84"/>
      <c r="BF40" s="85"/>
    </row>
    <row r="41" spans="1:58" ht="15.75" customHeight="1" x14ac:dyDescent="0.2">
      <c r="A41" s="86"/>
      <c r="B41" s="78"/>
      <c r="C41" s="79"/>
      <c r="D41" s="79"/>
      <c r="E41" s="79"/>
      <c r="F41" s="79"/>
      <c r="G41" s="80"/>
      <c r="H41" s="78"/>
      <c r="I41" s="79"/>
      <c r="J41" s="79"/>
      <c r="K41" s="79"/>
      <c r="L41" s="79"/>
      <c r="M41" s="79"/>
      <c r="N41" s="79"/>
      <c r="O41" s="79"/>
      <c r="P41" s="79"/>
      <c r="Q41" s="79"/>
      <c r="R41" s="79"/>
      <c r="S41" s="79"/>
      <c r="T41" s="80"/>
      <c r="U41" s="78"/>
      <c r="V41" s="79"/>
      <c r="W41" s="79"/>
      <c r="X41" s="79"/>
      <c r="Y41" s="79"/>
      <c r="Z41" s="79"/>
      <c r="AA41" s="79"/>
      <c r="AB41" s="79"/>
      <c r="AC41" s="79"/>
      <c r="AD41" s="80"/>
      <c r="AE41" s="78"/>
      <c r="AF41" s="79"/>
      <c r="AG41" s="79"/>
      <c r="AH41" s="79"/>
      <c r="AI41" s="79"/>
      <c r="AJ41" s="79"/>
      <c r="AK41" s="79"/>
      <c r="AL41" s="79"/>
      <c r="AM41" s="79"/>
      <c r="AN41" s="80"/>
      <c r="AO41" s="78"/>
      <c r="AP41" s="79"/>
      <c r="AQ41" s="79"/>
      <c r="AR41" s="79"/>
      <c r="AS41" s="79"/>
      <c r="AT41" s="79"/>
      <c r="AU41" s="79"/>
      <c r="AV41" s="79"/>
      <c r="AW41" s="79"/>
      <c r="AX41" s="80"/>
      <c r="AY41" s="78"/>
      <c r="AZ41" s="79"/>
      <c r="BA41" s="79"/>
      <c r="BB41" s="79"/>
      <c r="BC41" s="79"/>
      <c r="BD41" s="79"/>
      <c r="BE41" s="79"/>
      <c r="BF41" s="80"/>
    </row>
    <row r="42" spans="1:58" ht="15.75" customHeight="1" x14ac:dyDescent="0.2">
      <c r="A42" s="87"/>
      <c r="B42" s="81"/>
      <c r="C42" s="52"/>
      <c r="D42" s="52"/>
      <c r="E42" s="52"/>
      <c r="F42" s="52"/>
      <c r="G42" s="82"/>
      <c r="H42" s="81"/>
      <c r="I42" s="52"/>
      <c r="J42" s="52"/>
      <c r="K42" s="52"/>
      <c r="L42" s="52"/>
      <c r="M42" s="52"/>
      <c r="N42" s="52"/>
      <c r="O42" s="52"/>
      <c r="P42" s="52"/>
      <c r="Q42" s="52"/>
      <c r="R42" s="52"/>
      <c r="S42" s="52"/>
      <c r="T42" s="82"/>
      <c r="U42" s="81"/>
      <c r="V42" s="52"/>
      <c r="W42" s="52"/>
      <c r="X42" s="52"/>
      <c r="Y42" s="52"/>
      <c r="Z42" s="52"/>
      <c r="AA42" s="52"/>
      <c r="AB42" s="52"/>
      <c r="AC42" s="52"/>
      <c r="AD42" s="82"/>
      <c r="AE42" s="81"/>
      <c r="AF42" s="52"/>
      <c r="AG42" s="52"/>
      <c r="AH42" s="52"/>
      <c r="AI42" s="52"/>
      <c r="AJ42" s="52"/>
      <c r="AK42" s="52"/>
      <c r="AL42" s="52"/>
      <c r="AM42" s="52"/>
      <c r="AN42" s="82"/>
      <c r="AO42" s="81"/>
      <c r="AP42" s="52"/>
      <c r="AQ42" s="52"/>
      <c r="AR42" s="52"/>
      <c r="AS42" s="52"/>
      <c r="AT42" s="52"/>
      <c r="AU42" s="52"/>
      <c r="AV42" s="52"/>
      <c r="AW42" s="52"/>
      <c r="AX42" s="82"/>
      <c r="AY42" s="81"/>
      <c r="AZ42" s="52"/>
      <c r="BA42" s="52"/>
      <c r="BB42" s="52"/>
      <c r="BC42" s="52"/>
      <c r="BD42" s="52"/>
      <c r="BE42" s="52"/>
      <c r="BF42" s="82"/>
    </row>
    <row r="43" spans="1:58" ht="15.75" customHeight="1" x14ac:dyDescent="0.2">
      <c r="A43" s="87"/>
      <c r="B43" s="81"/>
      <c r="C43" s="52"/>
      <c r="D43" s="52"/>
      <c r="E43" s="52"/>
      <c r="F43" s="52"/>
      <c r="G43" s="82"/>
      <c r="H43" s="81"/>
      <c r="I43" s="52"/>
      <c r="J43" s="52"/>
      <c r="K43" s="52"/>
      <c r="L43" s="52"/>
      <c r="M43" s="52"/>
      <c r="N43" s="52"/>
      <c r="O43" s="52"/>
      <c r="P43" s="52"/>
      <c r="Q43" s="52"/>
      <c r="R43" s="52"/>
      <c r="S43" s="52"/>
      <c r="T43" s="82"/>
      <c r="U43" s="81"/>
      <c r="V43" s="52"/>
      <c r="W43" s="52"/>
      <c r="X43" s="52"/>
      <c r="Y43" s="52"/>
      <c r="Z43" s="52"/>
      <c r="AA43" s="52"/>
      <c r="AB43" s="52"/>
      <c r="AC43" s="52"/>
      <c r="AD43" s="82"/>
      <c r="AE43" s="81"/>
      <c r="AF43" s="52"/>
      <c r="AG43" s="52"/>
      <c r="AH43" s="52"/>
      <c r="AI43" s="52"/>
      <c r="AJ43" s="52"/>
      <c r="AK43" s="52"/>
      <c r="AL43" s="52"/>
      <c r="AM43" s="52"/>
      <c r="AN43" s="82"/>
      <c r="AO43" s="81"/>
      <c r="AP43" s="52"/>
      <c r="AQ43" s="52"/>
      <c r="AR43" s="52"/>
      <c r="AS43" s="52"/>
      <c r="AT43" s="52"/>
      <c r="AU43" s="52"/>
      <c r="AV43" s="52"/>
      <c r="AW43" s="52"/>
      <c r="AX43" s="82"/>
      <c r="AY43" s="81"/>
      <c r="AZ43" s="52"/>
      <c r="BA43" s="52"/>
      <c r="BB43" s="52"/>
      <c r="BC43" s="52"/>
      <c r="BD43" s="52"/>
      <c r="BE43" s="52"/>
      <c r="BF43" s="82"/>
    </row>
    <row r="44" spans="1:58" ht="15.75" customHeight="1" x14ac:dyDescent="0.2">
      <c r="A44" s="87"/>
      <c r="B44" s="81"/>
      <c r="C44" s="52"/>
      <c r="D44" s="52"/>
      <c r="E44" s="52"/>
      <c r="F44" s="52"/>
      <c r="G44" s="82"/>
      <c r="H44" s="81"/>
      <c r="I44" s="52"/>
      <c r="J44" s="52"/>
      <c r="K44" s="52"/>
      <c r="L44" s="52"/>
      <c r="M44" s="52"/>
      <c r="N44" s="52"/>
      <c r="O44" s="52"/>
      <c r="P44" s="52"/>
      <c r="Q44" s="52"/>
      <c r="R44" s="52"/>
      <c r="S44" s="52"/>
      <c r="T44" s="82"/>
      <c r="U44" s="81"/>
      <c r="V44" s="52"/>
      <c r="W44" s="52"/>
      <c r="X44" s="52"/>
      <c r="Y44" s="52"/>
      <c r="Z44" s="52"/>
      <c r="AA44" s="52"/>
      <c r="AB44" s="52"/>
      <c r="AC44" s="52"/>
      <c r="AD44" s="82"/>
      <c r="AE44" s="81"/>
      <c r="AF44" s="52"/>
      <c r="AG44" s="52"/>
      <c r="AH44" s="52"/>
      <c r="AI44" s="52"/>
      <c r="AJ44" s="52"/>
      <c r="AK44" s="52"/>
      <c r="AL44" s="52"/>
      <c r="AM44" s="52"/>
      <c r="AN44" s="82"/>
      <c r="AO44" s="81"/>
      <c r="AP44" s="52"/>
      <c r="AQ44" s="52"/>
      <c r="AR44" s="52"/>
      <c r="AS44" s="52"/>
      <c r="AT44" s="52"/>
      <c r="AU44" s="52"/>
      <c r="AV44" s="52"/>
      <c r="AW44" s="52"/>
      <c r="AX44" s="82"/>
      <c r="AY44" s="81"/>
      <c r="AZ44" s="52"/>
      <c r="BA44" s="52"/>
      <c r="BB44" s="52"/>
      <c r="BC44" s="52"/>
      <c r="BD44" s="52"/>
      <c r="BE44" s="52"/>
      <c r="BF44" s="82"/>
    </row>
    <row r="45" spans="1:58" ht="15.75" customHeight="1" x14ac:dyDescent="0.2">
      <c r="A45" s="87"/>
      <c r="B45" s="81"/>
      <c r="C45" s="52"/>
      <c r="D45" s="52"/>
      <c r="E45" s="52"/>
      <c r="F45" s="52"/>
      <c r="G45" s="82"/>
      <c r="H45" s="81"/>
      <c r="I45" s="52"/>
      <c r="J45" s="52"/>
      <c r="K45" s="52"/>
      <c r="L45" s="52"/>
      <c r="M45" s="52"/>
      <c r="N45" s="52"/>
      <c r="O45" s="52"/>
      <c r="P45" s="52"/>
      <c r="Q45" s="52"/>
      <c r="R45" s="52"/>
      <c r="S45" s="52"/>
      <c r="T45" s="82"/>
      <c r="U45" s="81"/>
      <c r="V45" s="52"/>
      <c r="W45" s="52"/>
      <c r="X45" s="52"/>
      <c r="Y45" s="52"/>
      <c r="Z45" s="52"/>
      <c r="AA45" s="52"/>
      <c r="AB45" s="52"/>
      <c r="AC45" s="52"/>
      <c r="AD45" s="82"/>
      <c r="AE45" s="81"/>
      <c r="AF45" s="52"/>
      <c r="AG45" s="52"/>
      <c r="AH45" s="52"/>
      <c r="AI45" s="52"/>
      <c r="AJ45" s="52"/>
      <c r="AK45" s="52"/>
      <c r="AL45" s="52"/>
      <c r="AM45" s="52"/>
      <c r="AN45" s="82"/>
      <c r="AO45" s="81"/>
      <c r="AP45" s="52"/>
      <c r="AQ45" s="52"/>
      <c r="AR45" s="52"/>
      <c r="AS45" s="52"/>
      <c r="AT45" s="52"/>
      <c r="AU45" s="52"/>
      <c r="AV45" s="52"/>
      <c r="AW45" s="52"/>
      <c r="AX45" s="82"/>
      <c r="AY45" s="81"/>
      <c r="AZ45" s="52"/>
      <c r="BA45" s="52"/>
      <c r="BB45" s="52"/>
      <c r="BC45" s="52"/>
      <c r="BD45" s="52"/>
      <c r="BE45" s="52"/>
      <c r="BF45" s="82"/>
    </row>
    <row r="46" spans="1:58" ht="15.75" customHeight="1" x14ac:dyDescent="0.2">
      <c r="A46" s="87"/>
      <c r="B46" s="81"/>
      <c r="C46" s="52"/>
      <c r="D46" s="52"/>
      <c r="E46" s="52"/>
      <c r="F46" s="52"/>
      <c r="G46" s="82"/>
      <c r="H46" s="81"/>
      <c r="I46" s="52"/>
      <c r="J46" s="52"/>
      <c r="K46" s="52"/>
      <c r="L46" s="52"/>
      <c r="M46" s="52"/>
      <c r="N46" s="52"/>
      <c r="O46" s="52"/>
      <c r="P46" s="52"/>
      <c r="Q46" s="52"/>
      <c r="R46" s="52"/>
      <c r="S46" s="52"/>
      <c r="T46" s="82"/>
      <c r="U46" s="81"/>
      <c r="V46" s="52"/>
      <c r="W46" s="52"/>
      <c r="X46" s="52"/>
      <c r="Y46" s="52"/>
      <c r="Z46" s="52"/>
      <c r="AA46" s="52"/>
      <c r="AB46" s="52"/>
      <c r="AC46" s="52"/>
      <c r="AD46" s="82"/>
      <c r="AE46" s="81"/>
      <c r="AF46" s="52"/>
      <c r="AG46" s="52"/>
      <c r="AH46" s="52"/>
      <c r="AI46" s="52"/>
      <c r="AJ46" s="52"/>
      <c r="AK46" s="52"/>
      <c r="AL46" s="52"/>
      <c r="AM46" s="52"/>
      <c r="AN46" s="82"/>
      <c r="AO46" s="81"/>
      <c r="AP46" s="52"/>
      <c r="AQ46" s="52"/>
      <c r="AR46" s="52"/>
      <c r="AS46" s="52"/>
      <c r="AT46" s="52"/>
      <c r="AU46" s="52"/>
      <c r="AV46" s="52"/>
      <c r="AW46" s="52"/>
      <c r="AX46" s="82"/>
      <c r="AY46" s="81"/>
      <c r="AZ46" s="52"/>
      <c r="BA46" s="52"/>
      <c r="BB46" s="52"/>
      <c r="BC46" s="52"/>
      <c r="BD46" s="52"/>
      <c r="BE46" s="52"/>
      <c r="BF46" s="82"/>
    </row>
    <row r="47" spans="1:58" ht="15.75" customHeight="1" x14ac:dyDescent="0.2">
      <c r="A47" s="87"/>
      <c r="B47" s="81"/>
      <c r="C47" s="52"/>
      <c r="D47" s="52"/>
      <c r="E47" s="52"/>
      <c r="F47" s="52"/>
      <c r="G47" s="82"/>
      <c r="H47" s="81"/>
      <c r="I47" s="52"/>
      <c r="J47" s="52"/>
      <c r="K47" s="52"/>
      <c r="L47" s="52"/>
      <c r="M47" s="52"/>
      <c r="N47" s="52"/>
      <c r="O47" s="52"/>
      <c r="P47" s="52"/>
      <c r="Q47" s="52"/>
      <c r="R47" s="52"/>
      <c r="S47" s="52"/>
      <c r="T47" s="82"/>
      <c r="U47" s="81"/>
      <c r="V47" s="52"/>
      <c r="W47" s="52"/>
      <c r="X47" s="52"/>
      <c r="Y47" s="52"/>
      <c r="Z47" s="52"/>
      <c r="AA47" s="52"/>
      <c r="AB47" s="52"/>
      <c r="AC47" s="52"/>
      <c r="AD47" s="82"/>
      <c r="AE47" s="81"/>
      <c r="AF47" s="52"/>
      <c r="AG47" s="52"/>
      <c r="AH47" s="52"/>
      <c r="AI47" s="52"/>
      <c r="AJ47" s="52"/>
      <c r="AK47" s="52"/>
      <c r="AL47" s="52"/>
      <c r="AM47" s="52"/>
      <c r="AN47" s="82"/>
      <c r="AO47" s="81"/>
      <c r="AP47" s="52"/>
      <c r="AQ47" s="52"/>
      <c r="AR47" s="52"/>
      <c r="AS47" s="52"/>
      <c r="AT47" s="52"/>
      <c r="AU47" s="52"/>
      <c r="AV47" s="52"/>
      <c r="AW47" s="52"/>
      <c r="AX47" s="82"/>
      <c r="AY47" s="81"/>
      <c r="AZ47" s="52"/>
      <c r="BA47" s="52"/>
      <c r="BB47" s="52"/>
      <c r="BC47" s="52"/>
      <c r="BD47" s="52"/>
      <c r="BE47" s="52"/>
      <c r="BF47" s="82"/>
    </row>
    <row r="48" spans="1:58" ht="15.75" customHeight="1" x14ac:dyDescent="0.2">
      <c r="A48" s="87"/>
      <c r="B48" s="81"/>
      <c r="C48" s="52"/>
      <c r="D48" s="52"/>
      <c r="E48" s="52"/>
      <c r="F48" s="52"/>
      <c r="G48" s="82"/>
      <c r="H48" s="81"/>
      <c r="I48" s="52"/>
      <c r="J48" s="52"/>
      <c r="K48" s="52"/>
      <c r="L48" s="52"/>
      <c r="M48" s="52"/>
      <c r="N48" s="52"/>
      <c r="O48" s="52"/>
      <c r="P48" s="52"/>
      <c r="Q48" s="52"/>
      <c r="R48" s="52"/>
      <c r="S48" s="52"/>
      <c r="T48" s="82"/>
      <c r="U48" s="81"/>
      <c r="V48" s="52"/>
      <c r="W48" s="52"/>
      <c r="X48" s="52"/>
      <c r="Y48" s="52"/>
      <c r="Z48" s="52"/>
      <c r="AA48" s="52"/>
      <c r="AB48" s="52"/>
      <c r="AC48" s="52"/>
      <c r="AD48" s="82"/>
      <c r="AE48" s="81"/>
      <c r="AF48" s="52"/>
      <c r="AG48" s="52"/>
      <c r="AH48" s="52"/>
      <c r="AI48" s="52"/>
      <c r="AJ48" s="52"/>
      <c r="AK48" s="52"/>
      <c r="AL48" s="52"/>
      <c r="AM48" s="52"/>
      <c r="AN48" s="82"/>
      <c r="AO48" s="81"/>
      <c r="AP48" s="52"/>
      <c r="AQ48" s="52"/>
      <c r="AR48" s="52"/>
      <c r="AS48" s="52"/>
      <c r="AT48" s="52"/>
      <c r="AU48" s="52"/>
      <c r="AV48" s="52"/>
      <c r="AW48" s="52"/>
      <c r="AX48" s="82"/>
      <c r="AY48" s="81"/>
      <c r="AZ48" s="52"/>
      <c r="BA48" s="52"/>
      <c r="BB48" s="52"/>
      <c r="BC48" s="52"/>
      <c r="BD48" s="52"/>
      <c r="BE48" s="52"/>
      <c r="BF48" s="82"/>
    </row>
    <row r="49" spans="1:58" ht="15.75" customHeight="1" x14ac:dyDescent="0.2">
      <c r="A49" s="87"/>
      <c r="B49" s="81"/>
      <c r="C49" s="52"/>
      <c r="D49" s="52"/>
      <c r="E49" s="52"/>
      <c r="F49" s="52"/>
      <c r="G49" s="82"/>
      <c r="H49" s="81"/>
      <c r="I49" s="52"/>
      <c r="J49" s="52"/>
      <c r="K49" s="52"/>
      <c r="L49" s="52"/>
      <c r="M49" s="52"/>
      <c r="N49" s="52"/>
      <c r="O49" s="52"/>
      <c r="P49" s="52"/>
      <c r="Q49" s="52"/>
      <c r="R49" s="52"/>
      <c r="S49" s="52"/>
      <c r="T49" s="82"/>
      <c r="U49" s="81"/>
      <c r="V49" s="52"/>
      <c r="W49" s="52"/>
      <c r="X49" s="52"/>
      <c r="Y49" s="52"/>
      <c r="Z49" s="52"/>
      <c r="AA49" s="52"/>
      <c r="AB49" s="52"/>
      <c r="AC49" s="52"/>
      <c r="AD49" s="82"/>
      <c r="AE49" s="81"/>
      <c r="AF49" s="52"/>
      <c r="AG49" s="52"/>
      <c r="AH49" s="52"/>
      <c r="AI49" s="52"/>
      <c r="AJ49" s="52"/>
      <c r="AK49" s="52"/>
      <c r="AL49" s="52"/>
      <c r="AM49" s="52"/>
      <c r="AN49" s="82"/>
      <c r="AO49" s="81"/>
      <c r="AP49" s="52"/>
      <c r="AQ49" s="52"/>
      <c r="AR49" s="52"/>
      <c r="AS49" s="52"/>
      <c r="AT49" s="52"/>
      <c r="AU49" s="52"/>
      <c r="AV49" s="52"/>
      <c r="AW49" s="52"/>
      <c r="AX49" s="82"/>
      <c r="AY49" s="81"/>
      <c r="AZ49" s="52"/>
      <c r="BA49" s="52"/>
      <c r="BB49" s="52"/>
      <c r="BC49" s="52"/>
      <c r="BD49" s="52"/>
      <c r="BE49" s="52"/>
      <c r="BF49" s="82"/>
    </row>
    <row r="50" spans="1:58" ht="15.75" customHeight="1" x14ac:dyDescent="0.2">
      <c r="A50" s="87"/>
      <c r="B50" s="81"/>
      <c r="C50" s="52"/>
      <c r="D50" s="52"/>
      <c r="E50" s="52"/>
      <c r="F50" s="52"/>
      <c r="G50" s="82"/>
      <c r="H50" s="81"/>
      <c r="I50" s="52"/>
      <c r="J50" s="52"/>
      <c r="K50" s="52"/>
      <c r="L50" s="52"/>
      <c r="M50" s="52"/>
      <c r="N50" s="52"/>
      <c r="O50" s="52"/>
      <c r="P50" s="52"/>
      <c r="Q50" s="52"/>
      <c r="R50" s="52"/>
      <c r="S50" s="52"/>
      <c r="T50" s="82"/>
      <c r="U50" s="81"/>
      <c r="V50" s="52"/>
      <c r="W50" s="52"/>
      <c r="X50" s="52"/>
      <c r="Y50" s="52"/>
      <c r="Z50" s="52"/>
      <c r="AA50" s="52"/>
      <c r="AB50" s="52"/>
      <c r="AC50" s="52"/>
      <c r="AD50" s="82"/>
      <c r="AE50" s="81"/>
      <c r="AF50" s="52"/>
      <c r="AG50" s="52"/>
      <c r="AH50" s="52"/>
      <c r="AI50" s="52"/>
      <c r="AJ50" s="52"/>
      <c r="AK50" s="52"/>
      <c r="AL50" s="52"/>
      <c r="AM50" s="52"/>
      <c r="AN50" s="82"/>
      <c r="AO50" s="81"/>
      <c r="AP50" s="52"/>
      <c r="AQ50" s="52"/>
      <c r="AR50" s="52"/>
      <c r="AS50" s="52"/>
      <c r="AT50" s="52"/>
      <c r="AU50" s="52"/>
      <c r="AV50" s="52"/>
      <c r="AW50" s="52"/>
      <c r="AX50" s="82"/>
      <c r="AY50" s="81"/>
      <c r="AZ50" s="52"/>
      <c r="BA50" s="52"/>
      <c r="BB50" s="52"/>
      <c r="BC50" s="52"/>
      <c r="BD50" s="52"/>
      <c r="BE50" s="52"/>
      <c r="BF50" s="82"/>
    </row>
    <row r="51" spans="1:58" ht="15.75" customHeight="1" x14ac:dyDescent="0.2">
      <c r="A51" s="88"/>
      <c r="B51" s="83"/>
      <c r="C51" s="84"/>
      <c r="D51" s="84"/>
      <c r="E51" s="84"/>
      <c r="F51" s="84"/>
      <c r="G51" s="85"/>
      <c r="H51" s="83"/>
      <c r="I51" s="84"/>
      <c r="J51" s="84"/>
      <c r="K51" s="84"/>
      <c r="L51" s="84"/>
      <c r="M51" s="84"/>
      <c r="N51" s="84"/>
      <c r="O51" s="84"/>
      <c r="P51" s="84"/>
      <c r="Q51" s="84"/>
      <c r="R51" s="84"/>
      <c r="S51" s="84"/>
      <c r="T51" s="85"/>
      <c r="U51" s="83"/>
      <c r="V51" s="84"/>
      <c r="W51" s="84"/>
      <c r="X51" s="84"/>
      <c r="Y51" s="84"/>
      <c r="Z51" s="84"/>
      <c r="AA51" s="84"/>
      <c r="AB51" s="84"/>
      <c r="AC51" s="84"/>
      <c r="AD51" s="85"/>
      <c r="AE51" s="83"/>
      <c r="AF51" s="84"/>
      <c r="AG51" s="84"/>
      <c r="AH51" s="84"/>
      <c r="AI51" s="84"/>
      <c r="AJ51" s="84"/>
      <c r="AK51" s="84"/>
      <c r="AL51" s="84"/>
      <c r="AM51" s="84"/>
      <c r="AN51" s="85"/>
      <c r="AO51" s="83"/>
      <c r="AP51" s="84"/>
      <c r="AQ51" s="84"/>
      <c r="AR51" s="84"/>
      <c r="AS51" s="84"/>
      <c r="AT51" s="84"/>
      <c r="AU51" s="84"/>
      <c r="AV51" s="84"/>
      <c r="AW51" s="84"/>
      <c r="AX51" s="85"/>
      <c r="AY51" s="83"/>
      <c r="AZ51" s="84"/>
      <c r="BA51" s="84"/>
      <c r="BB51" s="84"/>
      <c r="BC51" s="84"/>
      <c r="BD51" s="84"/>
      <c r="BE51" s="84"/>
      <c r="BF51" s="85"/>
    </row>
    <row r="52" spans="1:58" ht="15.75" customHeight="1" x14ac:dyDescent="0.2">
      <c r="A52" s="86"/>
      <c r="B52" s="78"/>
      <c r="C52" s="79"/>
      <c r="D52" s="79"/>
      <c r="E52" s="79"/>
      <c r="F52" s="79"/>
      <c r="G52" s="80"/>
      <c r="H52" s="78"/>
      <c r="I52" s="79"/>
      <c r="J52" s="79"/>
      <c r="K52" s="79"/>
      <c r="L52" s="79"/>
      <c r="M52" s="79"/>
      <c r="N52" s="79"/>
      <c r="O52" s="79"/>
      <c r="P52" s="79"/>
      <c r="Q52" s="79"/>
      <c r="R52" s="79"/>
      <c r="S52" s="79"/>
      <c r="T52" s="80"/>
      <c r="U52" s="78"/>
      <c r="V52" s="79"/>
      <c r="W52" s="79"/>
      <c r="X52" s="79"/>
      <c r="Y52" s="79"/>
      <c r="Z52" s="79"/>
      <c r="AA52" s="79"/>
      <c r="AB52" s="79"/>
      <c r="AC52" s="79"/>
      <c r="AD52" s="80"/>
      <c r="AE52" s="78"/>
      <c r="AF52" s="79"/>
      <c r="AG52" s="79"/>
      <c r="AH52" s="79"/>
      <c r="AI52" s="79"/>
      <c r="AJ52" s="79"/>
      <c r="AK52" s="79"/>
      <c r="AL52" s="79"/>
      <c r="AM52" s="79"/>
      <c r="AN52" s="80"/>
      <c r="AO52" s="78"/>
      <c r="AP52" s="79"/>
      <c r="AQ52" s="79"/>
      <c r="AR52" s="79"/>
      <c r="AS52" s="79"/>
      <c r="AT52" s="79"/>
      <c r="AU52" s="79"/>
      <c r="AV52" s="79"/>
      <c r="AW52" s="79"/>
      <c r="AX52" s="80"/>
      <c r="AY52" s="78"/>
      <c r="AZ52" s="79"/>
      <c r="BA52" s="79"/>
      <c r="BB52" s="79"/>
      <c r="BC52" s="79"/>
      <c r="BD52" s="79"/>
      <c r="BE52" s="79"/>
      <c r="BF52" s="80"/>
    </row>
    <row r="53" spans="1:58" ht="15.75" customHeight="1" x14ac:dyDescent="0.2">
      <c r="A53" s="87"/>
      <c r="B53" s="81"/>
      <c r="C53" s="52"/>
      <c r="D53" s="52"/>
      <c r="E53" s="52"/>
      <c r="F53" s="52"/>
      <c r="G53" s="82"/>
      <c r="H53" s="81"/>
      <c r="I53" s="52"/>
      <c r="J53" s="52"/>
      <c r="K53" s="52"/>
      <c r="L53" s="52"/>
      <c r="M53" s="52"/>
      <c r="N53" s="52"/>
      <c r="O53" s="52"/>
      <c r="P53" s="52"/>
      <c r="Q53" s="52"/>
      <c r="R53" s="52"/>
      <c r="S53" s="52"/>
      <c r="T53" s="82"/>
      <c r="U53" s="81"/>
      <c r="V53" s="52"/>
      <c r="W53" s="52"/>
      <c r="X53" s="52"/>
      <c r="Y53" s="52"/>
      <c r="Z53" s="52"/>
      <c r="AA53" s="52"/>
      <c r="AB53" s="52"/>
      <c r="AC53" s="52"/>
      <c r="AD53" s="82"/>
      <c r="AE53" s="81"/>
      <c r="AF53" s="52"/>
      <c r="AG53" s="52"/>
      <c r="AH53" s="52"/>
      <c r="AI53" s="52"/>
      <c r="AJ53" s="52"/>
      <c r="AK53" s="52"/>
      <c r="AL53" s="52"/>
      <c r="AM53" s="52"/>
      <c r="AN53" s="82"/>
      <c r="AO53" s="81"/>
      <c r="AP53" s="52"/>
      <c r="AQ53" s="52"/>
      <c r="AR53" s="52"/>
      <c r="AS53" s="52"/>
      <c r="AT53" s="52"/>
      <c r="AU53" s="52"/>
      <c r="AV53" s="52"/>
      <c r="AW53" s="52"/>
      <c r="AX53" s="82"/>
      <c r="AY53" s="81"/>
      <c r="AZ53" s="52"/>
      <c r="BA53" s="52"/>
      <c r="BB53" s="52"/>
      <c r="BC53" s="52"/>
      <c r="BD53" s="52"/>
      <c r="BE53" s="52"/>
      <c r="BF53" s="82"/>
    </row>
    <row r="54" spans="1:58" ht="15.75" customHeight="1" x14ac:dyDescent="0.2">
      <c r="A54" s="87"/>
      <c r="B54" s="81"/>
      <c r="C54" s="52"/>
      <c r="D54" s="52"/>
      <c r="E54" s="52"/>
      <c r="F54" s="52"/>
      <c r="G54" s="82"/>
      <c r="H54" s="81"/>
      <c r="I54" s="52"/>
      <c r="J54" s="52"/>
      <c r="K54" s="52"/>
      <c r="L54" s="52"/>
      <c r="M54" s="52"/>
      <c r="N54" s="52"/>
      <c r="O54" s="52"/>
      <c r="P54" s="52"/>
      <c r="Q54" s="52"/>
      <c r="R54" s="52"/>
      <c r="S54" s="52"/>
      <c r="T54" s="82"/>
      <c r="U54" s="81"/>
      <c r="V54" s="52"/>
      <c r="W54" s="52"/>
      <c r="X54" s="52"/>
      <c r="Y54" s="52"/>
      <c r="Z54" s="52"/>
      <c r="AA54" s="52"/>
      <c r="AB54" s="52"/>
      <c r="AC54" s="52"/>
      <c r="AD54" s="82"/>
      <c r="AE54" s="81"/>
      <c r="AF54" s="52"/>
      <c r="AG54" s="52"/>
      <c r="AH54" s="52"/>
      <c r="AI54" s="52"/>
      <c r="AJ54" s="52"/>
      <c r="AK54" s="52"/>
      <c r="AL54" s="52"/>
      <c r="AM54" s="52"/>
      <c r="AN54" s="82"/>
      <c r="AO54" s="81"/>
      <c r="AP54" s="52"/>
      <c r="AQ54" s="52"/>
      <c r="AR54" s="52"/>
      <c r="AS54" s="52"/>
      <c r="AT54" s="52"/>
      <c r="AU54" s="52"/>
      <c r="AV54" s="52"/>
      <c r="AW54" s="52"/>
      <c r="AX54" s="82"/>
      <c r="AY54" s="81"/>
      <c r="AZ54" s="52"/>
      <c r="BA54" s="52"/>
      <c r="BB54" s="52"/>
      <c r="BC54" s="52"/>
      <c r="BD54" s="52"/>
      <c r="BE54" s="52"/>
      <c r="BF54" s="82"/>
    </row>
    <row r="55" spans="1:58" ht="15.75" customHeight="1" x14ac:dyDescent="0.2">
      <c r="A55" s="87"/>
      <c r="B55" s="81"/>
      <c r="C55" s="52"/>
      <c r="D55" s="52"/>
      <c r="E55" s="52"/>
      <c r="F55" s="52"/>
      <c r="G55" s="82"/>
      <c r="H55" s="81"/>
      <c r="I55" s="52"/>
      <c r="J55" s="52"/>
      <c r="K55" s="52"/>
      <c r="L55" s="52"/>
      <c r="M55" s="52"/>
      <c r="N55" s="52"/>
      <c r="O55" s="52"/>
      <c r="P55" s="52"/>
      <c r="Q55" s="52"/>
      <c r="R55" s="52"/>
      <c r="S55" s="52"/>
      <c r="T55" s="82"/>
      <c r="U55" s="81"/>
      <c r="V55" s="52"/>
      <c r="W55" s="52"/>
      <c r="X55" s="52"/>
      <c r="Y55" s="52"/>
      <c r="Z55" s="52"/>
      <c r="AA55" s="52"/>
      <c r="AB55" s="52"/>
      <c r="AC55" s="52"/>
      <c r="AD55" s="82"/>
      <c r="AE55" s="81"/>
      <c r="AF55" s="52"/>
      <c r="AG55" s="52"/>
      <c r="AH55" s="52"/>
      <c r="AI55" s="52"/>
      <c r="AJ55" s="52"/>
      <c r="AK55" s="52"/>
      <c r="AL55" s="52"/>
      <c r="AM55" s="52"/>
      <c r="AN55" s="82"/>
      <c r="AO55" s="81"/>
      <c r="AP55" s="52"/>
      <c r="AQ55" s="52"/>
      <c r="AR55" s="52"/>
      <c r="AS55" s="52"/>
      <c r="AT55" s="52"/>
      <c r="AU55" s="52"/>
      <c r="AV55" s="52"/>
      <c r="AW55" s="52"/>
      <c r="AX55" s="82"/>
      <c r="AY55" s="81"/>
      <c r="AZ55" s="52"/>
      <c r="BA55" s="52"/>
      <c r="BB55" s="52"/>
      <c r="BC55" s="52"/>
      <c r="BD55" s="52"/>
      <c r="BE55" s="52"/>
      <c r="BF55" s="82"/>
    </row>
    <row r="56" spans="1:58" ht="15.75" customHeight="1" x14ac:dyDescent="0.2">
      <c r="A56" s="87"/>
      <c r="B56" s="81"/>
      <c r="C56" s="52"/>
      <c r="D56" s="52"/>
      <c r="E56" s="52"/>
      <c r="F56" s="52"/>
      <c r="G56" s="82"/>
      <c r="H56" s="81"/>
      <c r="I56" s="52"/>
      <c r="J56" s="52"/>
      <c r="K56" s="52"/>
      <c r="L56" s="52"/>
      <c r="M56" s="52"/>
      <c r="N56" s="52"/>
      <c r="O56" s="52"/>
      <c r="P56" s="52"/>
      <c r="Q56" s="52"/>
      <c r="R56" s="52"/>
      <c r="S56" s="52"/>
      <c r="T56" s="82"/>
      <c r="U56" s="81"/>
      <c r="V56" s="52"/>
      <c r="W56" s="52"/>
      <c r="X56" s="52"/>
      <c r="Y56" s="52"/>
      <c r="Z56" s="52"/>
      <c r="AA56" s="52"/>
      <c r="AB56" s="52"/>
      <c r="AC56" s="52"/>
      <c r="AD56" s="82"/>
      <c r="AE56" s="81"/>
      <c r="AF56" s="52"/>
      <c r="AG56" s="52"/>
      <c r="AH56" s="52"/>
      <c r="AI56" s="52"/>
      <c r="AJ56" s="52"/>
      <c r="AK56" s="52"/>
      <c r="AL56" s="52"/>
      <c r="AM56" s="52"/>
      <c r="AN56" s="82"/>
      <c r="AO56" s="81"/>
      <c r="AP56" s="52"/>
      <c r="AQ56" s="52"/>
      <c r="AR56" s="52"/>
      <c r="AS56" s="52"/>
      <c r="AT56" s="52"/>
      <c r="AU56" s="52"/>
      <c r="AV56" s="52"/>
      <c r="AW56" s="52"/>
      <c r="AX56" s="82"/>
      <c r="AY56" s="81"/>
      <c r="AZ56" s="52"/>
      <c r="BA56" s="52"/>
      <c r="BB56" s="52"/>
      <c r="BC56" s="52"/>
      <c r="BD56" s="52"/>
      <c r="BE56" s="52"/>
      <c r="BF56" s="82"/>
    </row>
    <row r="57" spans="1:58" ht="15.75" customHeight="1" x14ac:dyDescent="0.2">
      <c r="A57" s="87"/>
      <c r="B57" s="81"/>
      <c r="C57" s="52"/>
      <c r="D57" s="52"/>
      <c r="E57" s="52"/>
      <c r="F57" s="52"/>
      <c r="G57" s="82"/>
      <c r="H57" s="81"/>
      <c r="I57" s="52"/>
      <c r="J57" s="52"/>
      <c r="K57" s="52"/>
      <c r="L57" s="52"/>
      <c r="M57" s="52"/>
      <c r="N57" s="52"/>
      <c r="O57" s="52"/>
      <c r="P57" s="52"/>
      <c r="Q57" s="52"/>
      <c r="R57" s="52"/>
      <c r="S57" s="52"/>
      <c r="T57" s="82"/>
      <c r="U57" s="81"/>
      <c r="V57" s="52"/>
      <c r="W57" s="52"/>
      <c r="X57" s="52"/>
      <c r="Y57" s="52"/>
      <c r="Z57" s="52"/>
      <c r="AA57" s="52"/>
      <c r="AB57" s="52"/>
      <c r="AC57" s="52"/>
      <c r="AD57" s="82"/>
      <c r="AE57" s="81"/>
      <c r="AF57" s="52"/>
      <c r="AG57" s="52"/>
      <c r="AH57" s="52"/>
      <c r="AI57" s="52"/>
      <c r="AJ57" s="52"/>
      <c r="AK57" s="52"/>
      <c r="AL57" s="52"/>
      <c r="AM57" s="52"/>
      <c r="AN57" s="82"/>
      <c r="AO57" s="81"/>
      <c r="AP57" s="52"/>
      <c r="AQ57" s="52"/>
      <c r="AR57" s="52"/>
      <c r="AS57" s="52"/>
      <c r="AT57" s="52"/>
      <c r="AU57" s="52"/>
      <c r="AV57" s="52"/>
      <c r="AW57" s="52"/>
      <c r="AX57" s="82"/>
      <c r="AY57" s="81"/>
      <c r="AZ57" s="52"/>
      <c r="BA57" s="52"/>
      <c r="BB57" s="52"/>
      <c r="BC57" s="52"/>
      <c r="BD57" s="52"/>
      <c r="BE57" s="52"/>
      <c r="BF57" s="82"/>
    </row>
    <row r="58" spans="1:58" ht="15.75" customHeight="1" x14ac:dyDescent="0.2">
      <c r="A58" s="87"/>
      <c r="B58" s="81"/>
      <c r="C58" s="52"/>
      <c r="D58" s="52"/>
      <c r="E58" s="52"/>
      <c r="F58" s="52"/>
      <c r="G58" s="82"/>
      <c r="H58" s="81"/>
      <c r="I58" s="52"/>
      <c r="J58" s="52"/>
      <c r="K58" s="52"/>
      <c r="L58" s="52"/>
      <c r="M58" s="52"/>
      <c r="N58" s="52"/>
      <c r="O58" s="52"/>
      <c r="P58" s="52"/>
      <c r="Q58" s="52"/>
      <c r="R58" s="52"/>
      <c r="S58" s="52"/>
      <c r="T58" s="82"/>
      <c r="U58" s="81"/>
      <c r="V58" s="52"/>
      <c r="W58" s="52"/>
      <c r="X58" s="52"/>
      <c r="Y58" s="52"/>
      <c r="Z58" s="52"/>
      <c r="AA58" s="52"/>
      <c r="AB58" s="52"/>
      <c r="AC58" s="52"/>
      <c r="AD58" s="82"/>
      <c r="AE58" s="81"/>
      <c r="AF58" s="52"/>
      <c r="AG58" s="52"/>
      <c r="AH58" s="52"/>
      <c r="AI58" s="52"/>
      <c r="AJ58" s="52"/>
      <c r="AK58" s="52"/>
      <c r="AL58" s="52"/>
      <c r="AM58" s="52"/>
      <c r="AN58" s="82"/>
      <c r="AO58" s="81"/>
      <c r="AP58" s="52"/>
      <c r="AQ58" s="52"/>
      <c r="AR58" s="52"/>
      <c r="AS58" s="52"/>
      <c r="AT58" s="52"/>
      <c r="AU58" s="52"/>
      <c r="AV58" s="52"/>
      <c r="AW58" s="52"/>
      <c r="AX58" s="82"/>
      <c r="AY58" s="81"/>
      <c r="AZ58" s="52"/>
      <c r="BA58" s="52"/>
      <c r="BB58" s="52"/>
      <c r="BC58" s="52"/>
      <c r="BD58" s="52"/>
      <c r="BE58" s="52"/>
      <c r="BF58" s="82"/>
    </row>
    <row r="59" spans="1:58" ht="15.75" customHeight="1" x14ac:dyDescent="0.2">
      <c r="A59" s="87"/>
      <c r="B59" s="81"/>
      <c r="C59" s="52"/>
      <c r="D59" s="52"/>
      <c r="E59" s="52"/>
      <c r="F59" s="52"/>
      <c r="G59" s="82"/>
      <c r="H59" s="81"/>
      <c r="I59" s="52"/>
      <c r="J59" s="52"/>
      <c r="K59" s="52"/>
      <c r="L59" s="52"/>
      <c r="M59" s="52"/>
      <c r="N59" s="52"/>
      <c r="O59" s="52"/>
      <c r="P59" s="52"/>
      <c r="Q59" s="52"/>
      <c r="R59" s="52"/>
      <c r="S59" s="52"/>
      <c r="T59" s="82"/>
      <c r="U59" s="81"/>
      <c r="V59" s="52"/>
      <c r="W59" s="52"/>
      <c r="X59" s="52"/>
      <c r="Y59" s="52"/>
      <c r="Z59" s="52"/>
      <c r="AA59" s="52"/>
      <c r="AB59" s="52"/>
      <c r="AC59" s="52"/>
      <c r="AD59" s="82"/>
      <c r="AE59" s="81"/>
      <c r="AF59" s="52"/>
      <c r="AG59" s="52"/>
      <c r="AH59" s="52"/>
      <c r="AI59" s="52"/>
      <c r="AJ59" s="52"/>
      <c r="AK59" s="52"/>
      <c r="AL59" s="52"/>
      <c r="AM59" s="52"/>
      <c r="AN59" s="82"/>
      <c r="AO59" s="81"/>
      <c r="AP59" s="52"/>
      <c r="AQ59" s="52"/>
      <c r="AR59" s="52"/>
      <c r="AS59" s="52"/>
      <c r="AT59" s="52"/>
      <c r="AU59" s="52"/>
      <c r="AV59" s="52"/>
      <c r="AW59" s="52"/>
      <c r="AX59" s="82"/>
      <c r="AY59" s="81"/>
      <c r="AZ59" s="52"/>
      <c r="BA59" s="52"/>
      <c r="BB59" s="52"/>
      <c r="BC59" s="52"/>
      <c r="BD59" s="52"/>
      <c r="BE59" s="52"/>
      <c r="BF59" s="82"/>
    </row>
    <row r="60" spans="1:58" ht="15.75" customHeight="1" x14ac:dyDescent="0.2">
      <c r="A60" s="87"/>
      <c r="B60" s="81"/>
      <c r="C60" s="52"/>
      <c r="D60" s="52"/>
      <c r="E60" s="52"/>
      <c r="F60" s="52"/>
      <c r="G60" s="82"/>
      <c r="H60" s="81"/>
      <c r="I60" s="52"/>
      <c r="J60" s="52"/>
      <c r="K60" s="52"/>
      <c r="L60" s="52"/>
      <c r="M60" s="52"/>
      <c r="N60" s="52"/>
      <c r="O60" s="52"/>
      <c r="P60" s="52"/>
      <c r="Q60" s="52"/>
      <c r="R60" s="52"/>
      <c r="S60" s="52"/>
      <c r="T60" s="82"/>
      <c r="U60" s="81"/>
      <c r="V60" s="52"/>
      <c r="W60" s="52"/>
      <c r="X60" s="52"/>
      <c r="Y60" s="52"/>
      <c r="Z60" s="52"/>
      <c r="AA60" s="52"/>
      <c r="AB60" s="52"/>
      <c r="AC60" s="52"/>
      <c r="AD60" s="82"/>
      <c r="AE60" s="81"/>
      <c r="AF60" s="52"/>
      <c r="AG60" s="52"/>
      <c r="AH60" s="52"/>
      <c r="AI60" s="52"/>
      <c r="AJ60" s="52"/>
      <c r="AK60" s="52"/>
      <c r="AL60" s="52"/>
      <c r="AM60" s="52"/>
      <c r="AN60" s="82"/>
      <c r="AO60" s="81"/>
      <c r="AP60" s="52"/>
      <c r="AQ60" s="52"/>
      <c r="AR60" s="52"/>
      <c r="AS60" s="52"/>
      <c r="AT60" s="52"/>
      <c r="AU60" s="52"/>
      <c r="AV60" s="52"/>
      <c r="AW60" s="52"/>
      <c r="AX60" s="82"/>
      <c r="AY60" s="81"/>
      <c r="AZ60" s="52"/>
      <c r="BA60" s="52"/>
      <c r="BB60" s="52"/>
      <c r="BC60" s="52"/>
      <c r="BD60" s="52"/>
      <c r="BE60" s="52"/>
      <c r="BF60" s="82"/>
    </row>
    <row r="61" spans="1:58" ht="15.75" customHeight="1" x14ac:dyDescent="0.2">
      <c r="A61" s="87"/>
      <c r="B61" s="81"/>
      <c r="C61" s="52"/>
      <c r="D61" s="52"/>
      <c r="E61" s="52"/>
      <c r="F61" s="52"/>
      <c r="G61" s="82"/>
      <c r="H61" s="81"/>
      <c r="I61" s="52"/>
      <c r="J61" s="52"/>
      <c r="K61" s="52"/>
      <c r="L61" s="52"/>
      <c r="M61" s="52"/>
      <c r="N61" s="52"/>
      <c r="O61" s="52"/>
      <c r="P61" s="52"/>
      <c r="Q61" s="52"/>
      <c r="R61" s="52"/>
      <c r="S61" s="52"/>
      <c r="T61" s="82"/>
      <c r="U61" s="81"/>
      <c r="V61" s="52"/>
      <c r="W61" s="52"/>
      <c r="X61" s="52"/>
      <c r="Y61" s="52"/>
      <c r="Z61" s="52"/>
      <c r="AA61" s="52"/>
      <c r="AB61" s="52"/>
      <c r="AC61" s="52"/>
      <c r="AD61" s="82"/>
      <c r="AE61" s="81"/>
      <c r="AF61" s="52"/>
      <c r="AG61" s="52"/>
      <c r="AH61" s="52"/>
      <c r="AI61" s="52"/>
      <c r="AJ61" s="52"/>
      <c r="AK61" s="52"/>
      <c r="AL61" s="52"/>
      <c r="AM61" s="52"/>
      <c r="AN61" s="82"/>
      <c r="AO61" s="81"/>
      <c r="AP61" s="52"/>
      <c r="AQ61" s="52"/>
      <c r="AR61" s="52"/>
      <c r="AS61" s="52"/>
      <c r="AT61" s="52"/>
      <c r="AU61" s="52"/>
      <c r="AV61" s="52"/>
      <c r="AW61" s="52"/>
      <c r="AX61" s="82"/>
      <c r="AY61" s="81"/>
      <c r="AZ61" s="52"/>
      <c r="BA61" s="52"/>
      <c r="BB61" s="52"/>
      <c r="BC61" s="52"/>
      <c r="BD61" s="52"/>
      <c r="BE61" s="52"/>
      <c r="BF61" s="82"/>
    </row>
    <row r="62" spans="1:58" ht="15.75" customHeight="1" x14ac:dyDescent="0.2">
      <c r="A62" s="88"/>
      <c r="B62" s="83"/>
      <c r="C62" s="84"/>
      <c r="D62" s="84"/>
      <c r="E62" s="84"/>
      <c r="F62" s="84"/>
      <c r="G62" s="85"/>
      <c r="H62" s="83"/>
      <c r="I62" s="84"/>
      <c r="J62" s="84"/>
      <c r="K62" s="84"/>
      <c r="L62" s="84"/>
      <c r="M62" s="84"/>
      <c r="N62" s="84"/>
      <c r="O62" s="84"/>
      <c r="P62" s="84"/>
      <c r="Q62" s="84"/>
      <c r="R62" s="84"/>
      <c r="S62" s="84"/>
      <c r="T62" s="85"/>
      <c r="U62" s="83"/>
      <c r="V62" s="84"/>
      <c r="W62" s="84"/>
      <c r="X62" s="84"/>
      <c r="Y62" s="84"/>
      <c r="Z62" s="84"/>
      <c r="AA62" s="84"/>
      <c r="AB62" s="84"/>
      <c r="AC62" s="84"/>
      <c r="AD62" s="85"/>
      <c r="AE62" s="83"/>
      <c r="AF62" s="84"/>
      <c r="AG62" s="84"/>
      <c r="AH62" s="84"/>
      <c r="AI62" s="84"/>
      <c r="AJ62" s="84"/>
      <c r="AK62" s="84"/>
      <c r="AL62" s="84"/>
      <c r="AM62" s="84"/>
      <c r="AN62" s="85"/>
      <c r="AO62" s="83"/>
      <c r="AP62" s="84"/>
      <c r="AQ62" s="84"/>
      <c r="AR62" s="84"/>
      <c r="AS62" s="84"/>
      <c r="AT62" s="84"/>
      <c r="AU62" s="84"/>
      <c r="AV62" s="84"/>
      <c r="AW62" s="84"/>
      <c r="AX62" s="85"/>
      <c r="AY62" s="83"/>
      <c r="AZ62" s="84"/>
      <c r="BA62" s="84"/>
      <c r="BB62" s="84"/>
      <c r="BC62" s="84"/>
      <c r="BD62" s="84"/>
      <c r="BE62" s="84"/>
      <c r="BF62" s="85"/>
    </row>
    <row r="63" spans="1:58" ht="15.75" customHeight="1" x14ac:dyDescent="0.2">
      <c r="A63" s="86"/>
      <c r="B63" s="78"/>
      <c r="C63" s="79"/>
      <c r="D63" s="79"/>
      <c r="E63" s="79"/>
      <c r="F63" s="79"/>
      <c r="G63" s="80"/>
      <c r="H63" s="78"/>
      <c r="I63" s="79"/>
      <c r="J63" s="79"/>
      <c r="K63" s="79"/>
      <c r="L63" s="79"/>
      <c r="M63" s="79"/>
      <c r="N63" s="79"/>
      <c r="O63" s="79"/>
      <c r="P63" s="79"/>
      <c r="Q63" s="79"/>
      <c r="R63" s="79"/>
      <c r="S63" s="79"/>
      <c r="T63" s="80"/>
      <c r="U63" s="78"/>
      <c r="V63" s="79"/>
      <c r="W63" s="79"/>
      <c r="X63" s="79"/>
      <c r="Y63" s="79"/>
      <c r="Z63" s="79"/>
      <c r="AA63" s="79"/>
      <c r="AB63" s="79"/>
      <c r="AC63" s="79"/>
      <c r="AD63" s="80"/>
      <c r="AE63" s="78"/>
      <c r="AF63" s="79"/>
      <c r="AG63" s="79"/>
      <c r="AH63" s="79"/>
      <c r="AI63" s="79"/>
      <c r="AJ63" s="79"/>
      <c r="AK63" s="79"/>
      <c r="AL63" s="79"/>
      <c r="AM63" s="79"/>
      <c r="AN63" s="80"/>
      <c r="AO63" s="78"/>
      <c r="AP63" s="79"/>
      <c r="AQ63" s="79"/>
      <c r="AR63" s="79"/>
      <c r="AS63" s="79"/>
      <c r="AT63" s="79"/>
      <c r="AU63" s="79"/>
      <c r="AV63" s="79"/>
      <c r="AW63" s="79"/>
      <c r="AX63" s="80"/>
      <c r="AY63" s="78"/>
      <c r="AZ63" s="79"/>
      <c r="BA63" s="79"/>
      <c r="BB63" s="79"/>
      <c r="BC63" s="79"/>
      <c r="BD63" s="79"/>
      <c r="BE63" s="79"/>
      <c r="BF63" s="80"/>
    </row>
    <row r="64" spans="1:58" ht="15.75" customHeight="1" x14ac:dyDescent="0.2">
      <c r="A64" s="87"/>
      <c r="B64" s="81"/>
      <c r="C64" s="52"/>
      <c r="D64" s="52"/>
      <c r="E64" s="52"/>
      <c r="F64" s="52"/>
      <c r="G64" s="82"/>
      <c r="H64" s="81"/>
      <c r="I64" s="52"/>
      <c r="J64" s="52"/>
      <c r="K64" s="52"/>
      <c r="L64" s="52"/>
      <c r="M64" s="52"/>
      <c r="N64" s="52"/>
      <c r="O64" s="52"/>
      <c r="P64" s="52"/>
      <c r="Q64" s="52"/>
      <c r="R64" s="52"/>
      <c r="S64" s="52"/>
      <c r="T64" s="82"/>
      <c r="U64" s="81"/>
      <c r="V64" s="52"/>
      <c r="W64" s="52"/>
      <c r="X64" s="52"/>
      <c r="Y64" s="52"/>
      <c r="Z64" s="52"/>
      <c r="AA64" s="52"/>
      <c r="AB64" s="52"/>
      <c r="AC64" s="52"/>
      <c r="AD64" s="82"/>
      <c r="AE64" s="81"/>
      <c r="AF64" s="52"/>
      <c r="AG64" s="52"/>
      <c r="AH64" s="52"/>
      <c r="AI64" s="52"/>
      <c r="AJ64" s="52"/>
      <c r="AK64" s="52"/>
      <c r="AL64" s="52"/>
      <c r="AM64" s="52"/>
      <c r="AN64" s="82"/>
      <c r="AO64" s="81"/>
      <c r="AP64" s="52"/>
      <c r="AQ64" s="52"/>
      <c r="AR64" s="52"/>
      <c r="AS64" s="52"/>
      <c r="AT64" s="52"/>
      <c r="AU64" s="52"/>
      <c r="AV64" s="52"/>
      <c r="AW64" s="52"/>
      <c r="AX64" s="82"/>
      <c r="AY64" s="81"/>
      <c r="AZ64" s="52"/>
      <c r="BA64" s="52"/>
      <c r="BB64" s="52"/>
      <c r="BC64" s="52"/>
      <c r="BD64" s="52"/>
      <c r="BE64" s="52"/>
      <c r="BF64" s="82"/>
    </row>
    <row r="65" spans="1:58" ht="15.75" customHeight="1" x14ac:dyDescent="0.2">
      <c r="A65" s="87"/>
      <c r="B65" s="81"/>
      <c r="C65" s="52"/>
      <c r="D65" s="52"/>
      <c r="E65" s="52"/>
      <c r="F65" s="52"/>
      <c r="G65" s="82"/>
      <c r="H65" s="81"/>
      <c r="I65" s="52"/>
      <c r="J65" s="52"/>
      <c r="K65" s="52"/>
      <c r="L65" s="52"/>
      <c r="M65" s="52"/>
      <c r="N65" s="52"/>
      <c r="O65" s="52"/>
      <c r="P65" s="52"/>
      <c r="Q65" s="52"/>
      <c r="R65" s="52"/>
      <c r="S65" s="52"/>
      <c r="T65" s="82"/>
      <c r="U65" s="81"/>
      <c r="V65" s="52"/>
      <c r="W65" s="52"/>
      <c r="X65" s="52"/>
      <c r="Y65" s="52"/>
      <c r="Z65" s="52"/>
      <c r="AA65" s="52"/>
      <c r="AB65" s="52"/>
      <c r="AC65" s="52"/>
      <c r="AD65" s="82"/>
      <c r="AE65" s="81"/>
      <c r="AF65" s="52"/>
      <c r="AG65" s="52"/>
      <c r="AH65" s="52"/>
      <c r="AI65" s="52"/>
      <c r="AJ65" s="52"/>
      <c r="AK65" s="52"/>
      <c r="AL65" s="52"/>
      <c r="AM65" s="52"/>
      <c r="AN65" s="82"/>
      <c r="AO65" s="81"/>
      <c r="AP65" s="52"/>
      <c r="AQ65" s="52"/>
      <c r="AR65" s="52"/>
      <c r="AS65" s="52"/>
      <c r="AT65" s="52"/>
      <c r="AU65" s="52"/>
      <c r="AV65" s="52"/>
      <c r="AW65" s="52"/>
      <c r="AX65" s="82"/>
      <c r="AY65" s="81"/>
      <c r="AZ65" s="52"/>
      <c r="BA65" s="52"/>
      <c r="BB65" s="52"/>
      <c r="BC65" s="52"/>
      <c r="BD65" s="52"/>
      <c r="BE65" s="52"/>
      <c r="BF65" s="82"/>
    </row>
    <row r="66" spans="1:58" ht="15.75" customHeight="1" x14ac:dyDescent="0.2">
      <c r="A66" s="87"/>
      <c r="B66" s="81"/>
      <c r="C66" s="52"/>
      <c r="D66" s="52"/>
      <c r="E66" s="52"/>
      <c r="F66" s="52"/>
      <c r="G66" s="82"/>
      <c r="H66" s="81"/>
      <c r="I66" s="52"/>
      <c r="J66" s="52"/>
      <c r="K66" s="52"/>
      <c r="L66" s="52"/>
      <c r="M66" s="52"/>
      <c r="N66" s="52"/>
      <c r="O66" s="52"/>
      <c r="P66" s="52"/>
      <c r="Q66" s="52"/>
      <c r="R66" s="52"/>
      <c r="S66" s="52"/>
      <c r="T66" s="82"/>
      <c r="U66" s="81"/>
      <c r="V66" s="52"/>
      <c r="W66" s="52"/>
      <c r="X66" s="52"/>
      <c r="Y66" s="52"/>
      <c r="Z66" s="52"/>
      <c r="AA66" s="52"/>
      <c r="AB66" s="52"/>
      <c r="AC66" s="52"/>
      <c r="AD66" s="82"/>
      <c r="AE66" s="81"/>
      <c r="AF66" s="52"/>
      <c r="AG66" s="52"/>
      <c r="AH66" s="52"/>
      <c r="AI66" s="52"/>
      <c r="AJ66" s="52"/>
      <c r="AK66" s="52"/>
      <c r="AL66" s="52"/>
      <c r="AM66" s="52"/>
      <c r="AN66" s="82"/>
      <c r="AO66" s="81"/>
      <c r="AP66" s="52"/>
      <c r="AQ66" s="52"/>
      <c r="AR66" s="52"/>
      <c r="AS66" s="52"/>
      <c r="AT66" s="52"/>
      <c r="AU66" s="52"/>
      <c r="AV66" s="52"/>
      <c r="AW66" s="52"/>
      <c r="AX66" s="82"/>
      <c r="AY66" s="81"/>
      <c r="AZ66" s="52"/>
      <c r="BA66" s="52"/>
      <c r="BB66" s="52"/>
      <c r="BC66" s="52"/>
      <c r="BD66" s="52"/>
      <c r="BE66" s="52"/>
      <c r="BF66" s="82"/>
    </row>
    <row r="67" spans="1:58" ht="15.75" customHeight="1" x14ac:dyDescent="0.2">
      <c r="A67" s="87"/>
      <c r="B67" s="81"/>
      <c r="C67" s="52"/>
      <c r="D67" s="52"/>
      <c r="E67" s="52"/>
      <c r="F67" s="52"/>
      <c r="G67" s="82"/>
      <c r="H67" s="81"/>
      <c r="I67" s="52"/>
      <c r="J67" s="52"/>
      <c r="K67" s="52"/>
      <c r="L67" s="52"/>
      <c r="M67" s="52"/>
      <c r="N67" s="52"/>
      <c r="O67" s="52"/>
      <c r="P67" s="52"/>
      <c r="Q67" s="52"/>
      <c r="R67" s="52"/>
      <c r="S67" s="52"/>
      <c r="T67" s="82"/>
      <c r="U67" s="81"/>
      <c r="V67" s="52"/>
      <c r="W67" s="52"/>
      <c r="X67" s="52"/>
      <c r="Y67" s="52"/>
      <c r="Z67" s="52"/>
      <c r="AA67" s="52"/>
      <c r="AB67" s="52"/>
      <c r="AC67" s="52"/>
      <c r="AD67" s="82"/>
      <c r="AE67" s="81"/>
      <c r="AF67" s="52"/>
      <c r="AG67" s="52"/>
      <c r="AH67" s="52"/>
      <c r="AI67" s="52"/>
      <c r="AJ67" s="52"/>
      <c r="AK67" s="52"/>
      <c r="AL67" s="52"/>
      <c r="AM67" s="52"/>
      <c r="AN67" s="82"/>
      <c r="AO67" s="81"/>
      <c r="AP67" s="52"/>
      <c r="AQ67" s="52"/>
      <c r="AR67" s="52"/>
      <c r="AS67" s="52"/>
      <c r="AT67" s="52"/>
      <c r="AU67" s="52"/>
      <c r="AV67" s="52"/>
      <c r="AW67" s="52"/>
      <c r="AX67" s="82"/>
      <c r="AY67" s="81"/>
      <c r="AZ67" s="52"/>
      <c r="BA67" s="52"/>
      <c r="BB67" s="52"/>
      <c r="BC67" s="52"/>
      <c r="BD67" s="52"/>
      <c r="BE67" s="52"/>
      <c r="BF67" s="82"/>
    </row>
    <row r="68" spans="1:58" ht="15.75" customHeight="1" x14ac:dyDescent="0.2">
      <c r="A68" s="87"/>
      <c r="B68" s="81"/>
      <c r="C68" s="52"/>
      <c r="D68" s="52"/>
      <c r="E68" s="52"/>
      <c r="F68" s="52"/>
      <c r="G68" s="82"/>
      <c r="H68" s="81"/>
      <c r="I68" s="52"/>
      <c r="J68" s="52"/>
      <c r="K68" s="52"/>
      <c r="L68" s="52"/>
      <c r="M68" s="52"/>
      <c r="N68" s="52"/>
      <c r="O68" s="52"/>
      <c r="P68" s="52"/>
      <c r="Q68" s="52"/>
      <c r="R68" s="52"/>
      <c r="S68" s="52"/>
      <c r="T68" s="82"/>
      <c r="U68" s="81"/>
      <c r="V68" s="52"/>
      <c r="W68" s="52"/>
      <c r="X68" s="52"/>
      <c r="Y68" s="52"/>
      <c r="Z68" s="52"/>
      <c r="AA68" s="52"/>
      <c r="AB68" s="52"/>
      <c r="AC68" s="52"/>
      <c r="AD68" s="82"/>
      <c r="AE68" s="81"/>
      <c r="AF68" s="52"/>
      <c r="AG68" s="52"/>
      <c r="AH68" s="52"/>
      <c r="AI68" s="52"/>
      <c r="AJ68" s="52"/>
      <c r="AK68" s="52"/>
      <c r="AL68" s="52"/>
      <c r="AM68" s="52"/>
      <c r="AN68" s="82"/>
      <c r="AO68" s="81"/>
      <c r="AP68" s="52"/>
      <c r="AQ68" s="52"/>
      <c r="AR68" s="52"/>
      <c r="AS68" s="52"/>
      <c r="AT68" s="52"/>
      <c r="AU68" s="52"/>
      <c r="AV68" s="52"/>
      <c r="AW68" s="52"/>
      <c r="AX68" s="82"/>
      <c r="AY68" s="81"/>
      <c r="AZ68" s="52"/>
      <c r="BA68" s="52"/>
      <c r="BB68" s="52"/>
      <c r="BC68" s="52"/>
      <c r="BD68" s="52"/>
      <c r="BE68" s="52"/>
      <c r="BF68" s="82"/>
    </row>
    <row r="69" spans="1:58" ht="15.75" customHeight="1" x14ac:dyDescent="0.2">
      <c r="A69" s="87"/>
      <c r="B69" s="81"/>
      <c r="C69" s="52"/>
      <c r="D69" s="52"/>
      <c r="E69" s="52"/>
      <c r="F69" s="52"/>
      <c r="G69" s="82"/>
      <c r="H69" s="81"/>
      <c r="I69" s="52"/>
      <c r="J69" s="52"/>
      <c r="K69" s="52"/>
      <c r="L69" s="52"/>
      <c r="M69" s="52"/>
      <c r="N69" s="52"/>
      <c r="O69" s="52"/>
      <c r="P69" s="52"/>
      <c r="Q69" s="52"/>
      <c r="R69" s="52"/>
      <c r="S69" s="52"/>
      <c r="T69" s="82"/>
      <c r="U69" s="81"/>
      <c r="V69" s="52"/>
      <c r="W69" s="52"/>
      <c r="X69" s="52"/>
      <c r="Y69" s="52"/>
      <c r="Z69" s="52"/>
      <c r="AA69" s="52"/>
      <c r="AB69" s="52"/>
      <c r="AC69" s="52"/>
      <c r="AD69" s="82"/>
      <c r="AE69" s="81"/>
      <c r="AF69" s="52"/>
      <c r="AG69" s="52"/>
      <c r="AH69" s="52"/>
      <c r="AI69" s="52"/>
      <c r="AJ69" s="52"/>
      <c r="AK69" s="52"/>
      <c r="AL69" s="52"/>
      <c r="AM69" s="52"/>
      <c r="AN69" s="82"/>
      <c r="AO69" s="81"/>
      <c r="AP69" s="52"/>
      <c r="AQ69" s="52"/>
      <c r="AR69" s="52"/>
      <c r="AS69" s="52"/>
      <c r="AT69" s="52"/>
      <c r="AU69" s="52"/>
      <c r="AV69" s="52"/>
      <c r="AW69" s="52"/>
      <c r="AX69" s="82"/>
      <c r="AY69" s="81"/>
      <c r="AZ69" s="52"/>
      <c r="BA69" s="52"/>
      <c r="BB69" s="52"/>
      <c r="BC69" s="52"/>
      <c r="BD69" s="52"/>
      <c r="BE69" s="52"/>
      <c r="BF69" s="82"/>
    </row>
    <row r="70" spans="1:58" ht="15.75" customHeight="1" x14ac:dyDescent="0.2">
      <c r="A70" s="87"/>
      <c r="B70" s="81"/>
      <c r="C70" s="52"/>
      <c r="D70" s="52"/>
      <c r="E70" s="52"/>
      <c r="F70" s="52"/>
      <c r="G70" s="82"/>
      <c r="H70" s="81"/>
      <c r="I70" s="52"/>
      <c r="J70" s="52"/>
      <c r="K70" s="52"/>
      <c r="L70" s="52"/>
      <c r="M70" s="52"/>
      <c r="N70" s="52"/>
      <c r="O70" s="52"/>
      <c r="P70" s="52"/>
      <c r="Q70" s="52"/>
      <c r="R70" s="52"/>
      <c r="S70" s="52"/>
      <c r="T70" s="82"/>
      <c r="U70" s="81"/>
      <c r="V70" s="52"/>
      <c r="W70" s="52"/>
      <c r="X70" s="52"/>
      <c r="Y70" s="52"/>
      <c r="Z70" s="52"/>
      <c r="AA70" s="52"/>
      <c r="AB70" s="52"/>
      <c r="AC70" s="52"/>
      <c r="AD70" s="82"/>
      <c r="AE70" s="81"/>
      <c r="AF70" s="52"/>
      <c r="AG70" s="52"/>
      <c r="AH70" s="52"/>
      <c r="AI70" s="52"/>
      <c r="AJ70" s="52"/>
      <c r="AK70" s="52"/>
      <c r="AL70" s="52"/>
      <c r="AM70" s="52"/>
      <c r="AN70" s="82"/>
      <c r="AO70" s="81"/>
      <c r="AP70" s="52"/>
      <c r="AQ70" s="52"/>
      <c r="AR70" s="52"/>
      <c r="AS70" s="52"/>
      <c r="AT70" s="52"/>
      <c r="AU70" s="52"/>
      <c r="AV70" s="52"/>
      <c r="AW70" s="52"/>
      <c r="AX70" s="82"/>
      <c r="AY70" s="81"/>
      <c r="AZ70" s="52"/>
      <c r="BA70" s="52"/>
      <c r="BB70" s="52"/>
      <c r="BC70" s="52"/>
      <c r="BD70" s="52"/>
      <c r="BE70" s="52"/>
      <c r="BF70" s="82"/>
    </row>
    <row r="71" spans="1:58" ht="15.75" customHeight="1" x14ac:dyDescent="0.2">
      <c r="A71" s="87"/>
      <c r="B71" s="81"/>
      <c r="C71" s="52"/>
      <c r="D71" s="52"/>
      <c r="E71" s="52"/>
      <c r="F71" s="52"/>
      <c r="G71" s="82"/>
      <c r="H71" s="81"/>
      <c r="I71" s="52"/>
      <c r="J71" s="52"/>
      <c r="K71" s="52"/>
      <c r="L71" s="52"/>
      <c r="M71" s="52"/>
      <c r="N71" s="52"/>
      <c r="O71" s="52"/>
      <c r="P71" s="52"/>
      <c r="Q71" s="52"/>
      <c r="R71" s="52"/>
      <c r="S71" s="52"/>
      <c r="T71" s="82"/>
      <c r="U71" s="81"/>
      <c r="V71" s="52"/>
      <c r="W71" s="52"/>
      <c r="X71" s="52"/>
      <c r="Y71" s="52"/>
      <c r="Z71" s="52"/>
      <c r="AA71" s="52"/>
      <c r="AB71" s="52"/>
      <c r="AC71" s="52"/>
      <c r="AD71" s="82"/>
      <c r="AE71" s="81"/>
      <c r="AF71" s="52"/>
      <c r="AG71" s="52"/>
      <c r="AH71" s="52"/>
      <c r="AI71" s="52"/>
      <c r="AJ71" s="52"/>
      <c r="AK71" s="52"/>
      <c r="AL71" s="52"/>
      <c r="AM71" s="52"/>
      <c r="AN71" s="82"/>
      <c r="AO71" s="81"/>
      <c r="AP71" s="52"/>
      <c r="AQ71" s="52"/>
      <c r="AR71" s="52"/>
      <c r="AS71" s="52"/>
      <c r="AT71" s="52"/>
      <c r="AU71" s="52"/>
      <c r="AV71" s="52"/>
      <c r="AW71" s="52"/>
      <c r="AX71" s="82"/>
      <c r="AY71" s="81"/>
      <c r="AZ71" s="52"/>
      <c r="BA71" s="52"/>
      <c r="BB71" s="52"/>
      <c r="BC71" s="52"/>
      <c r="BD71" s="52"/>
      <c r="BE71" s="52"/>
      <c r="BF71" s="82"/>
    </row>
    <row r="72" spans="1:58" ht="15.75" customHeight="1" x14ac:dyDescent="0.2">
      <c r="A72" s="87"/>
      <c r="B72" s="81"/>
      <c r="C72" s="52"/>
      <c r="D72" s="52"/>
      <c r="E72" s="52"/>
      <c r="F72" s="52"/>
      <c r="G72" s="82"/>
      <c r="H72" s="81"/>
      <c r="I72" s="52"/>
      <c r="J72" s="52"/>
      <c r="K72" s="52"/>
      <c r="L72" s="52"/>
      <c r="M72" s="52"/>
      <c r="N72" s="52"/>
      <c r="O72" s="52"/>
      <c r="P72" s="52"/>
      <c r="Q72" s="52"/>
      <c r="R72" s="52"/>
      <c r="S72" s="52"/>
      <c r="T72" s="82"/>
      <c r="U72" s="81"/>
      <c r="V72" s="52"/>
      <c r="W72" s="52"/>
      <c r="X72" s="52"/>
      <c r="Y72" s="52"/>
      <c r="Z72" s="52"/>
      <c r="AA72" s="52"/>
      <c r="AB72" s="52"/>
      <c r="AC72" s="52"/>
      <c r="AD72" s="82"/>
      <c r="AE72" s="81"/>
      <c r="AF72" s="52"/>
      <c r="AG72" s="52"/>
      <c r="AH72" s="52"/>
      <c r="AI72" s="52"/>
      <c r="AJ72" s="52"/>
      <c r="AK72" s="52"/>
      <c r="AL72" s="52"/>
      <c r="AM72" s="52"/>
      <c r="AN72" s="82"/>
      <c r="AO72" s="81"/>
      <c r="AP72" s="52"/>
      <c r="AQ72" s="52"/>
      <c r="AR72" s="52"/>
      <c r="AS72" s="52"/>
      <c r="AT72" s="52"/>
      <c r="AU72" s="52"/>
      <c r="AV72" s="52"/>
      <c r="AW72" s="52"/>
      <c r="AX72" s="82"/>
      <c r="AY72" s="81"/>
      <c r="AZ72" s="52"/>
      <c r="BA72" s="52"/>
      <c r="BB72" s="52"/>
      <c r="BC72" s="52"/>
      <c r="BD72" s="52"/>
      <c r="BE72" s="52"/>
      <c r="BF72" s="82"/>
    </row>
    <row r="73" spans="1:58" ht="15.75" customHeight="1" x14ac:dyDescent="0.2">
      <c r="A73" s="88"/>
      <c r="B73" s="83"/>
      <c r="C73" s="84"/>
      <c r="D73" s="84"/>
      <c r="E73" s="84"/>
      <c r="F73" s="84"/>
      <c r="G73" s="85"/>
      <c r="H73" s="83"/>
      <c r="I73" s="84"/>
      <c r="J73" s="84"/>
      <c r="K73" s="84"/>
      <c r="L73" s="84"/>
      <c r="M73" s="84"/>
      <c r="N73" s="84"/>
      <c r="O73" s="84"/>
      <c r="P73" s="84"/>
      <c r="Q73" s="84"/>
      <c r="R73" s="84"/>
      <c r="S73" s="84"/>
      <c r="T73" s="85"/>
      <c r="U73" s="83"/>
      <c r="V73" s="84"/>
      <c r="W73" s="84"/>
      <c r="X73" s="84"/>
      <c r="Y73" s="84"/>
      <c r="Z73" s="84"/>
      <c r="AA73" s="84"/>
      <c r="AB73" s="84"/>
      <c r="AC73" s="84"/>
      <c r="AD73" s="85"/>
      <c r="AE73" s="83"/>
      <c r="AF73" s="84"/>
      <c r="AG73" s="84"/>
      <c r="AH73" s="84"/>
      <c r="AI73" s="84"/>
      <c r="AJ73" s="84"/>
      <c r="AK73" s="84"/>
      <c r="AL73" s="84"/>
      <c r="AM73" s="84"/>
      <c r="AN73" s="85"/>
      <c r="AO73" s="83"/>
      <c r="AP73" s="84"/>
      <c r="AQ73" s="84"/>
      <c r="AR73" s="84"/>
      <c r="AS73" s="84"/>
      <c r="AT73" s="84"/>
      <c r="AU73" s="84"/>
      <c r="AV73" s="84"/>
      <c r="AW73" s="84"/>
      <c r="AX73" s="85"/>
      <c r="AY73" s="83"/>
      <c r="AZ73" s="84"/>
      <c r="BA73" s="84"/>
      <c r="BB73" s="84"/>
      <c r="BC73" s="84"/>
      <c r="BD73" s="84"/>
      <c r="BE73" s="84"/>
      <c r="BF73" s="85"/>
    </row>
    <row r="74" spans="1:58" ht="15.75" customHeight="1" x14ac:dyDescent="0.2">
      <c r="A74" s="86"/>
      <c r="B74" s="78"/>
      <c r="C74" s="79"/>
      <c r="D74" s="79"/>
      <c r="E74" s="79"/>
      <c r="F74" s="79"/>
      <c r="G74" s="80"/>
      <c r="H74" s="78"/>
      <c r="I74" s="79"/>
      <c r="J74" s="79"/>
      <c r="K74" s="79"/>
      <c r="L74" s="79"/>
      <c r="M74" s="79"/>
      <c r="N74" s="79"/>
      <c r="O74" s="79"/>
      <c r="P74" s="79"/>
      <c r="Q74" s="79"/>
      <c r="R74" s="79"/>
      <c r="S74" s="79"/>
      <c r="T74" s="80"/>
      <c r="U74" s="78"/>
      <c r="V74" s="79"/>
      <c r="W74" s="79"/>
      <c r="X74" s="79"/>
      <c r="Y74" s="79"/>
      <c r="Z74" s="79"/>
      <c r="AA74" s="79"/>
      <c r="AB74" s="79"/>
      <c r="AC74" s="79"/>
      <c r="AD74" s="80"/>
      <c r="AE74" s="78"/>
      <c r="AF74" s="79"/>
      <c r="AG74" s="79"/>
      <c r="AH74" s="79"/>
      <c r="AI74" s="79"/>
      <c r="AJ74" s="79"/>
      <c r="AK74" s="79"/>
      <c r="AL74" s="79"/>
      <c r="AM74" s="79"/>
      <c r="AN74" s="80"/>
      <c r="AO74" s="78"/>
      <c r="AP74" s="79"/>
      <c r="AQ74" s="79"/>
      <c r="AR74" s="79"/>
      <c r="AS74" s="79"/>
      <c r="AT74" s="79"/>
      <c r="AU74" s="79"/>
      <c r="AV74" s="79"/>
      <c r="AW74" s="79"/>
      <c r="AX74" s="80"/>
      <c r="AY74" s="78"/>
      <c r="AZ74" s="79"/>
      <c r="BA74" s="79"/>
      <c r="BB74" s="79"/>
      <c r="BC74" s="79"/>
      <c r="BD74" s="79"/>
      <c r="BE74" s="79"/>
      <c r="BF74" s="80"/>
    </row>
    <row r="75" spans="1:58" ht="15.75" customHeight="1" x14ac:dyDescent="0.2">
      <c r="A75" s="87"/>
      <c r="B75" s="81"/>
      <c r="C75" s="52"/>
      <c r="D75" s="52"/>
      <c r="E75" s="52"/>
      <c r="F75" s="52"/>
      <c r="G75" s="82"/>
      <c r="H75" s="81"/>
      <c r="I75" s="52"/>
      <c r="J75" s="52"/>
      <c r="K75" s="52"/>
      <c r="L75" s="52"/>
      <c r="M75" s="52"/>
      <c r="N75" s="52"/>
      <c r="O75" s="52"/>
      <c r="P75" s="52"/>
      <c r="Q75" s="52"/>
      <c r="R75" s="52"/>
      <c r="S75" s="52"/>
      <c r="T75" s="82"/>
      <c r="U75" s="81"/>
      <c r="V75" s="52"/>
      <c r="W75" s="52"/>
      <c r="X75" s="52"/>
      <c r="Y75" s="52"/>
      <c r="Z75" s="52"/>
      <c r="AA75" s="52"/>
      <c r="AB75" s="52"/>
      <c r="AC75" s="52"/>
      <c r="AD75" s="82"/>
      <c r="AE75" s="81"/>
      <c r="AF75" s="52"/>
      <c r="AG75" s="52"/>
      <c r="AH75" s="52"/>
      <c r="AI75" s="52"/>
      <c r="AJ75" s="52"/>
      <c r="AK75" s="52"/>
      <c r="AL75" s="52"/>
      <c r="AM75" s="52"/>
      <c r="AN75" s="82"/>
      <c r="AO75" s="81"/>
      <c r="AP75" s="52"/>
      <c r="AQ75" s="52"/>
      <c r="AR75" s="52"/>
      <c r="AS75" s="52"/>
      <c r="AT75" s="52"/>
      <c r="AU75" s="52"/>
      <c r="AV75" s="52"/>
      <c r="AW75" s="52"/>
      <c r="AX75" s="82"/>
      <c r="AY75" s="81"/>
      <c r="AZ75" s="52"/>
      <c r="BA75" s="52"/>
      <c r="BB75" s="52"/>
      <c r="BC75" s="52"/>
      <c r="BD75" s="52"/>
      <c r="BE75" s="52"/>
      <c r="BF75" s="82"/>
    </row>
    <row r="76" spans="1:58" ht="15.75" customHeight="1" x14ac:dyDescent="0.2">
      <c r="A76" s="87"/>
      <c r="B76" s="81"/>
      <c r="C76" s="52"/>
      <c r="D76" s="52"/>
      <c r="E76" s="52"/>
      <c r="F76" s="52"/>
      <c r="G76" s="82"/>
      <c r="H76" s="81"/>
      <c r="I76" s="52"/>
      <c r="J76" s="52"/>
      <c r="K76" s="52"/>
      <c r="L76" s="52"/>
      <c r="M76" s="52"/>
      <c r="N76" s="52"/>
      <c r="O76" s="52"/>
      <c r="P76" s="52"/>
      <c r="Q76" s="52"/>
      <c r="R76" s="52"/>
      <c r="S76" s="52"/>
      <c r="T76" s="82"/>
      <c r="U76" s="81"/>
      <c r="V76" s="52"/>
      <c r="W76" s="52"/>
      <c r="X76" s="52"/>
      <c r="Y76" s="52"/>
      <c r="Z76" s="52"/>
      <c r="AA76" s="52"/>
      <c r="AB76" s="52"/>
      <c r="AC76" s="52"/>
      <c r="AD76" s="82"/>
      <c r="AE76" s="81"/>
      <c r="AF76" s="52"/>
      <c r="AG76" s="52"/>
      <c r="AH76" s="52"/>
      <c r="AI76" s="52"/>
      <c r="AJ76" s="52"/>
      <c r="AK76" s="52"/>
      <c r="AL76" s="52"/>
      <c r="AM76" s="52"/>
      <c r="AN76" s="82"/>
      <c r="AO76" s="81"/>
      <c r="AP76" s="52"/>
      <c r="AQ76" s="52"/>
      <c r="AR76" s="52"/>
      <c r="AS76" s="52"/>
      <c r="AT76" s="52"/>
      <c r="AU76" s="52"/>
      <c r="AV76" s="52"/>
      <c r="AW76" s="52"/>
      <c r="AX76" s="82"/>
      <c r="AY76" s="81"/>
      <c r="AZ76" s="52"/>
      <c r="BA76" s="52"/>
      <c r="BB76" s="52"/>
      <c r="BC76" s="52"/>
      <c r="BD76" s="52"/>
      <c r="BE76" s="52"/>
      <c r="BF76" s="82"/>
    </row>
    <row r="77" spans="1:58" ht="15.75" customHeight="1" x14ac:dyDescent="0.2">
      <c r="A77" s="87"/>
      <c r="B77" s="81"/>
      <c r="C77" s="52"/>
      <c r="D77" s="52"/>
      <c r="E77" s="52"/>
      <c r="F77" s="52"/>
      <c r="G77" s="82"/>
      <c r="H77" s="81"/>
      <c r="I77" s="52"/>
      <c r="J77" s="52"/>
      <c r="K77" s="52"/>
      <c r="L77" s="52"/>
      <c r="M77" s="52"/>
      <c r="N77" s="52"/>
      <c r="O77" s="52"/>
      <c r="P77" s="52"/>
      <c r="Q77" s="52"/>
      <c r="R77" s="52"/>
      <c r="S77" s="52"/>
      <c r="T77" s="82"/>
      <c r="U77" s="81"/>
      <c r="V77" s="52"/>
      <c r="W77" s="52"/>
      <c r="X77" s="52"/>
      <c r="Y77" s="52"/>
      <c r="Z77" s="52"/>
      <c r="AA77" s="52"/>
      <c r="AB77" s="52"/>
      <c r="AC77" s="52"/>
      <c r="AD77" s="82"/>
      <c r="AE77" s="81"/>
      <c r="AF77" s="52"/>
      <c r="AG77" s="52"/>
      <c r="AH77" s="52"/>
      <c r="AI77" s="52"/>
      <c r="AJ77" s="52"/>
      <c r="AK77" s="52"/>
      <c r="AL77" s="52"/>
      <c r="AM77" s="52"/>
      <c r="AN77" s="82"/>
      <c r="AO77" s="81"/>
      <c r="AP77" s="52"/>
      <c r="AQ77" s="52"/>
      <c r="AR77" s="52"/>
      <c r="AS77" s="52"/>
      <c r="AT77" s="52"/>
      <c r="AU77" s="52"/>
      <c r="AV77" s="52"/>
      <c r="AW77" s="52"/>
      <c r="AX77" s="82"/>
      <c r="AY77" s="81"/>
      <c r="AZ77" s="52"/>
      <c r="BA77" s="52"/>
      <c r="BB77" s="52"/>
      <c r="BC77" s="52"/>
      <c r="BD77" s="52"/>
      <c r="BE77" s="52"/>
      <c r="BF77" s="82"/>
    </row>
    <row r="78" spans="1:58" ht="15.75" customHeight="1" x14ac:dyDescent="0.2">
      <c r="A78" s="87"/>
      <c r="B78" s="81"/>
      <c r="C78" s="52"/>
      <c r="D78" s="52"/>
      <c r="E78" s="52"/>
      <c r="F78" s="52"/>
      <c r="G78" s="82"/>
      <c r="H78" s="81"/>
      <c r="I78" s="52"/>
      <c r="J78" s="52"/>
      <c r="K78" s="52"/>
      <c r="L78" s="52"/>
      <c r="M78" s="52"/>
      <c r="N78" s="52"/>
      <c r="O78" s="52"/>
      <c r="P78" s="52"/>
      <c r="Q78" s="52"/>
      <c r="R78" s="52"/>
      <c r="S78" s="52"/>
      <c r="T78" s="82"/>
      <c r="U78" s="81"/>
      <c r="V78" s="52"/>
      <c r="W78" s="52"/>
      <c r="X78" s="52"/>
      <c r="Y78" s="52"/>
      <c r="Z78" s="52"/>
      <c r="AA78" s="52"/>
      <c r="AB78" s="52"/>
      <c r="AC78" s="52"/>
      <c r="AD78" s="82"/>
      <c r="AE78" s="81"/>
      <c r="AF78" s="52"/>
      <c r="AG78" s="52"/>
      <c r="AH78" s="52"/>
      <c r="AI78" s="52"/>
      <c r="AJ78" s="52"/>
      <c r="AK78" s="52"/>
      <c r="AL78" s="52"/>
      <c r="AM78" s="52"/>
      <c r="AN78" s="82"/>
      <c r="AO78" s="81"/>
      <c r="AP78" s="52"/>
      <c r="AQ78" s="52"/>
      <c r="AR78" s="52"/>
      <c r="AS78" s="52"/>
      <c r="AT78" s="52"/>
      <c r="AU78" s="52"/>
      <c r="AV78" s="52"/>
      <c r="AW78" s="52"/>
      <c r="AX78" s="82"/>
      <c r="AY78" s="81"/>
      <c r="AZ78" s="52"/>
      <c r="BA78" s="52"/>
      <c r="BB78" s="52"/>
      <c r="BC78" s="52"/>
      <c r="BD78" s="52"/>
      <c r="BE78" s="52"/>
      <c r="BF78" s="82"/>
    </row>
    <row r="79" spans="1:58" ht="15.75" customHeight="1" x14ac:dyDescent="0.2">
      <c r="A79" s="87"/>
      <c r="B79" s="81"/>
      <c r="C79" s="52"/>
      <c r="D79" s="52"/>
      <c r="E79" s="52"/>
      <c r="F79" s="52"/>
      <c r="G79" s="82"/>
      <c r="H79" s="81"/>
      <c r="I79" s="52"/>
      <c r="J79" s="52"/>
      <c r="K79" s="52"/>
      <c r="L79" s="52"/>
      <c r="M79" s="52"/>
      <c r="N79" s="52"/>
      <c r="O79" s="52"/>
      <c r="P79" s="52"/>
      <c r="Q79" s="52"/>
      <c r="R79" s="52"/>
      <c r="S79" s="52"/>
      <c r="T79" s="82"/>
      <c r="U79" s="81"/>
      <c r="V79" s="52"/>
      <c r="W79" s="52"/>
      <c r="X79" s="52"/>
      <c r="Y79" s="52"/>
      <c r="Z79" s="52"/>
      <c r="AA79" s="52"/>
      <c r="AB79" s="52"/>
      <c r="AC79" s="52"/>
      <c r="AD79" s="82"/>
      <c r="AE79" s="81"/>
      <c r="AF79" s="52"/>
      <c r="AG79" s="52"/>
      <c r="AH79" s="52"/>
      <c r="AI79" s="52"/>
      <c r="AJ79" s="52"/>
      <c r="AK79" s="52"/>
      <c r="AL79" s="52"/>
      <c r="AM79" s="52"/>
      <c r="AN79" s="82"/>
      <c r="AO79" s="81"/>
      <c r="AP79" s="52"/>
      <c r="AQ79" s="52"/>
      <c r="AR79" s="52"/>
      <c r="AS79" s="52"/>
      <c r="AT79" s="52"/>
      <c r="AU79" s="52"/>
      <c r="AV79" s="52"/>
      <c r="AW79" s="52"/>
      <c r="AX79" s="82"/>
      <c r="AY79" s="81"/>
      <c r="AZ79" s="52"/>
      <c r="BA79" s="52"/>
      <c r="BB79" s="52"/>
      <c r="BC79" s="52"/>
      <c r="BD79" s="52"/>
      <c r="BE79" s="52"/>
      <c r="BF79" s="82"/>
    </row>
    <row r="80" spans="1:58" ht="15.75" customHeight="1" x14ac:dyDescent="0.2">
      <c r="A80" s="87"/>
      <c r="B80" s="81"/>
      <c r="C80" s="52"/>
      <c r="D80" s="52"/>
      <c r="E80" s="52"/>
      <c r="F80" s="52"/>
      <c r="G80" s="82"/>
      <c r="H80" s="81"/>
      <c r="I80" s="52"/>
      <c r="J80" s="52"/>
      <c r="K80" s="52"/>
      <c r="L80" s="52"/>
      <c r="M80" s="52"/>
      <c r="N80" s="52"/>
      <c r="O80" s="52"/>
      <c r="P80" s="52"/>
      <c r="Q80" s="52"/>
      <c r="R80" s="52"/>
      <c r="S80" s="52"/>
      <c r="T80" s="82"/>
      <c r="U80" s="81"/>
      <c r="V80" s="52"/>
      <c r="W80" s="52"/>
      <c r="X80" s="52"/>
      <c r="Y80" s="52"/>
      <c r="Z80" s="52"/>
      <c r="AA80" s="52"/>
      <c r="AB80" s="52"/>
      <c r="AC80" s="52"/>
      <c r="AD80" s="82"/>
      <c r="AE80" s="81"/>
      <c r="AF80" s="52"/>
      <c r="AG80" s="52"/>
      <c r="AH80" s="52"/>
      <c r="AI80" s="52"/>
      <c r="AJ80" s="52"/>
      <c r="AK80" s="52"/>
      <c r="AL80" s="52"/>
      <c r="AM80" s="52"/>
      <c r="AN80" s="82"/>
      <c r="AO80" s="81"/>
      <c r="AP80" s="52"/>
      <c r="AQ80" s="52"/>
      <c r="AR80" s="52"/>
      <c r="AS80" s="52"/>
      <c r="AT80" s="52"/>
      <c r="AU80" s="52"/>
      <c r="AV80" s="52"/>
      <c r="AW80" s="52"/>
      <c r="AX80" s="82"/>
      <c r="AY80" s="81"/>
      <c r="AZ80" s="52"/>
      <c r="BA80" s="52"/>
      <c r="BB80" s="52"/>
      <c r="BC80" s="52"/>
      <c r="BD80" s="52"/>
      <c r="BE80" s="52"/>
      <c r="BF80" s="82"/>
    </row>
    <row r="81" spans="1:58" ht="15.75" customHeight="1" x14ac:dyDescent="0.2">
      <c r="A81" s="87"/>
      <c r="B81" s="81"/>
      <c r="C81" s="52"/>
      <c r="D81" s="52"/>
      <c r="E81" s="52"/>
      <c r="F81" s="52"/>
      <c r="G81" s="82"/>
      <c r="H81" s="81"/>
      <c r="I81" s="52"/>
      <c r="J81" s="52"/>
      <c r="K81" s="52"/>
      <c r="L81" s="52"/>
      <c r="M81" s="52"/>
      <c r="N81" s="52"/>
      <c r="O81" s="52"/>
      <c r="P81" s="52"/>
      <c r="Q81" s="52"/>
      <c r="R81" s="52"/>
      <c r="S81" s="52"/>
      <c r="T81" s="82"/>
      <c r="U81" s="81"/>
      <c r="V81" s="52"/>
      <c r="W81" s="52"/>
      <c r="X81" s="52"/>
      <c r="Y81" s="52"/>
      <c r="Z81" s="52"/>
      <c r="AA81" s="52"/>
      <c r="AB81" s="52"/>
      <c r="AC81" s="52"/>
      <c r="AD81" s="82"/>
      <c r="AE81" s="81"/>
      <c r="AF81" s="52"/>
      <c r="AG81" s="52"/>
      <c r="AH81" s="52"/>
      <c r="AI81" s="52"/>
      <c r="AJ81" s="52"/>
      <c r="AK81" s="52"/>
      <c r="AL81" s="52"/>
      <c r="AM81" s="52"/>
      <c r="AN81" s="82"/>
      <c r="AO81" s="81"/>
      <c r="AP81" s="52"/>
      <c r="AQ81" s="52"/>
      <c r="AR81" s="52"/>
      <c r="AS81" s="52"/>
      <c r="AT81" s="52"/>
      <c r="AU81" s="52"/>
      <c r="AV81" s="52"/>
      <c r="AW81" s="52"/>
      <c r="AX81" s="82"/>
      <c r="AY81" s="81"/>
      <c r="AZ81" s="52"/>
      <c r="BA81" s="52"/>
      <c r="BB81" s="52"/>
      <c r="BC81" s="52"/>
      <c r="BD81" s="52"/>
      <c r="BE81" s="52"/>
      <c r="BF81" s="82"/>
    </row>
    <row r="82" spans="1:58" ht="15.75" customHeight="1" x14ac:dyDescent="0.2">
      <c r="A82" s="87"/>
      <c r="B82" s="81"/>
      <c r="C82" s="52"/>
      <c r="D82" s="52"/>
      <c r="E82" s="52"/>
      <c r="F82" s="52"/>
      <c r="G82" s="82"/>
      <c r="H82" s="81"/>
      <c r="I82" s="52"/>
      <c r="J82" s="52"/>
      <c r="K82" s="52"/>
      <c r="L82" s="52"/>
      <c r="M82" s="52"/>
      <c r="N82" s="52"/>
      <c r="O82" s="52"/>
      <c r="P82" s="52"/>
      <c r="Q82" s="52"/>
      <c r="R82" s="52"/>
      <c r="S82" s="52"/>
      <c r="T82" s="82"/>
      <c r="U82" s="81"/>
      <c r="V82" s="52"/>
      <c r="W82" s="52"/>
      <c r="X82" s="52"/>
      <c r="Y82" s="52"/>
      <c r="Z82" s="52"/>
      <c r="AA82" s="52"/>
      <c r="AB82" s="52"/>
      <c r="AC82" s="52"/>
      <c r="AD82" s="82"/>
      <c r="AE82" s="81"/>
      <c r="AF82" s="52"/>
      <c r="AG82" s="52"/>
      <c r="AH82" s="52"/>
      <c r="AI82" s="52"/>
      <c r="AJ82" s="52"/>
      <c r="AK82" s="52"/>
      <c r="AL82" s="52"/>
      <c r="AM82" s="52"/>
      <c r="AN82" s="82"/>
      <c r="AO82" s="81"/>
      <c r="AP82" s="52"/>
      <c r="AQ82" s="52"/>
      <c r="AR82" s="52"/>
      <c r="AS82" s="52"/>
      <c r="AT82" s="52"/>
      <c r="AU82" s="52"/>
      <c r="AV82" s="52"/>
      <c r="AW82" s="52"/>
      <c r="AX82" s="82"/>
      <c r="AY82" s="81"/>
      <c r="AZ82" s="52"/>
      <c r="BA82" s="52"/>
      <c r="BB82" s="52"/>
      <c r="BC82" s="52"/>
      <c r="BD82" s="52"/>
      <c r="BE82" s="52"/>
      <c r="BF82" s="82"/>
    </row>
    <row r="83" spans="1:58" ht="15.75" customHeight="1" x14ac:dyDescent="0.2">
      <c r="A83" s="87"/>
      <c r="B83" s="81"/>
      <c r="C83" s="52"/>
      <c r="D83" s="52"/>
      <c r="E83" s="52"/>
      <c r="F83" s="52"/>
      <c r="G83" s="82"/>
      <c r="H83" s="81"/>
      <c r="I83" s="52"/>
      <c r="J83" s="52"/>
      <c r="K83" s="52"/>
      <c r="L83" s="52"/>
      <c r="M83" s="52"/>
      <c r="N83" s="52"/>
      <c r="O83" s="52"/>
      <c r="P83" s="52"/>
      <c r="Q83" s="52"/>
      <c r="R83" s="52"/>
      <c r="S83" s="52"/>
      <c r="T83" s="82"/>
      <c r="U83" s="81"/>
      <c r="V83" s="52"/>
      <c r="W83" s="52"/>
      <c r="X83" s="52"/>
      <c r="Y83" s="52"/>
      <c r="Z83" s="52"/>
      <c r="AA83" s="52"/>
      <c r="AB83" s="52"/>
      <c r="AC83" s="52"/>
      <c r="AD83" s="82"/>
      <c r="AE83" s="81"/>
      <c r="AF83" s="52"/>
      <c r="AG83" s="52"/>
      <c r="AH83" s="52"/>
      <c r="AI83" s="52"/>
      <c r="AJ83" s="52"/>
      <c r="AK83" s="52"/>
      <c r="AL83" s="52"/>
      <c r="AM83" s="52"/>
      <c r="AN83" s="82"/>
      <c r="AO83" s="81"/>
      <c r="AP83" s="52"/>
      <c r="AQ83" s="52"/>
      <c r="AR83" s="52"/>
      <c r="AS83" s="52"/>
      <c r="AT83" s="52"/>
      <c r="AU83" s="52"/>
      <c r="AV83" s="52"/>
      <c r="AW83" s="52"/>
      <c r="AX83" s="82"/>
      <c r="AY83" s="81"/>
      <c r="AZ83" s="52"/>
      <c r="BA83" s="52"/>
      <c r="BB83" s="52"/>
      <c r="BC83" s="52"/>
      <c r="BD83" s="52"/>
      <c r="BE83" s="52"/>
      <c r="BF83" s="82"/>
    </row>
    <row r="84" spans="1:58" ht="15.75" customHeight="1" x14ac:dyDescent="0.2">
      <c r="A84" s="88"/>
      <c r="B84" s="83"/>
      <c r="C84" s="84"/>
      <c r="D84" s="84"/>
      <c r="E84" s="84"/>
      <c r="F84" s="84"/>
      <c r="G84" s="85"/>
      <c r="H84" s="83"/>
      <c r="I84" s="84"/>
      <c r="J84" s="84"/>
      <c r="K84" s="84"/>
      <c r="L84" s="84"/>
      <c r="M84" s="84"/>
      <c r="N84" s="84"/>
      <c r="O84" s="84"/>
      <c r="P84" s="84"/>
      <c r="Q84" s="84"/>
      <c r="R84" s="84"/>
      <c r="S84" s="84"/>
      <c r="T84" s="85"/>
      <c r="U84" s="83"/>
      <c r="V84" s="84"/>
      <c r="W84" s="84"/>
      <c r="X84" s="84"/>
      <c r="Y84" s="84"/>
      <c r="Z84" s="84"/>
      <c r="AA84" s="84"/>
      <c r="AB84" s="84"/>
      <c r="AC84" s="84"/>
      <c r="AD84" s="85"/>
      <c r="AE84" s="83"/>
      <c r="AF84" s="84"/>
      <c r="AG84" s="84"/>
      <c r="AH84" s="84"/>
      <c r="AI84" s="84"/>
      <c r="AJ84" s="84"/>
      <c r="AK84" s="84"/>
      <c r="AL84" s="84"/>
      <c r="AM84" s="84"/>
      <c r="AN84" s="85"/>
      <c r="AO84" s="83"/>
      <c r="AP84" s="84"/>
      <c r="AQ84" s="84"/>
      <c r="AR84" s="84"/>
      <c r="AS84" s="84"/>
      <c r="AT84" s="84"/>
      <c r="AU84" s="84"/>
      <c r="AV84" s="84"/>
      <c r="AW84" s="84"/>
      <c r="AX84" s="85"/>
      <c r="AY84" s="83"/>
      <c r="AZ84" s="84"/>
      <c r="BA84" s="84"/>
      <c r="BB84" s="84"/>
      <c r="BC84" s="84"/>
      <c r="BD84" s="84"/>
      <c r="BE84" s="84"/>
      <c r="BF84" s="85"/>
    </row>
    <row r="85" spans="1:58" ht="15.75" customHeight="1" x14ac:dyDescent="0.2">
      <c r="A85" s="111"/>
      <c r="B85" s="78"/>
      <c r="C85" s="79"/>
      <c r="D85" s="79"/>
      <c r="E85" s="79"/>
      <c r="F85" s="79"/>
      <c r="G85" s="80"/>
      <c r="H85" s="78"/>
      <c r="I85" s="79"/>
      <c r="J85" s="79"/>
      <c r="K85" s="79"/>
      <c r="L85" s="79"/>
      <c r="M85" s="79"/>
      <c r="N85" s="79"/>
      <c r="O85" s="79"/>
      <c r="P85" s="79"/>
      <c r="Q85" s="79"/>
      <c r="R85" s="79"/>
      <c r="S85" s="79"/>
      <c r="T85" s="80"/>
      <c r="U85" s="78"/>
      <c r="V85" s="79"/>
      <c r="W85" s="79"/>
      <c r="X85" s="79"/>
      <c r="Y85" s="79"/>
      <c r="Z85" s="79"/>
      <c r="AA85" s="79"/>
      <c r="AB85" s="79"/>
      <c r="AC85" s="79"/>
      <c r="AD85" s="80"/>
      <c r="AE85" s="78"/>
      <c r="AF85" s="79"/>
      <c r="AG85" s="79"/>
      <c r="AH85" s="79"/>
      <c r="AI85" s="79"/>
      <c r="AJ85" s="79"/>
      <c r="AK85" s="79"/>
      <c r="AL85" s="79"/>
      <c r="AM85" s="79"/>
      <c r="AN85" s="80"/>
      <c r="AO85" s="78"/>
      <c r="AP85" s="79"/>
      <c r="AQ85" s="79"/>
      <c r="AR85" s="79"/>
      <c r="AS85" s="79"/>
      <c r="AT85" s="79"/>
      <c r="AU85" s="79"/>
      <c r="AV85" s="79"/>
      <c r="AW85" s="79"/>
      <c r="AX85" s="80"/>
      <c r="AY85" s="78"/>
      <c r="AZ85" s="79"/>
      <c r="BA85" s="79"/>
      <c r="BB85" s="79"/>
      <c r="BC85" s="79"/>
      <c r="BD85" s="79"/>
      <c r="BE85" s="79"/>
      <c r="BF85" s="80"/>
    </row>
    <row r="86" spans="1:58" ht="15.75" customHeight="1" x14ac:dyDescent="0.2">
      <c r="A86" s="87"/>
      <c r="B86" s="81"/>
      <c r="C86" s="52"/>
      <c r="D86" s="52"/>
      <c r="E86" s="52"/>
      <c r="F86" s="52"/>
      <c r="G86" s="82"/>
      <c r="H86" s="81"/>
      <c r="I86" s="52"/>
      <c r="J86" s="52"/>
      <c r="K86" s="52"/>
      <c r="L86" s="52"/>
      <c r="M86" s="52"/>
      <c r="N86" s="52"/>
      <c r="O86" s="52"/>
      <c r="P86" s="52"/>
      <c r="Q86" s="52"/>
      <c r="R86" s="52"/>
      <c r="S86" s="52"/>
      <c r="T86" s="82"/>
      <c r="U86" s="81"/>
      <c r="V86" s="52"/>
      <c r="W86" s="52"/>
      <c r="X86" s="52"/>
      <c r="Y86" s="52"/>
      <c r="Z86" s="52"/>
      <c r="AA86" s="52"/>
      <c r="AB86" s="52"/>
      <c r="AC86" s="52"/>
      <c r="AD86" s="82"/>
      <c r="AE86" s="81"/>
      <c r="AF86" s="52"/>
      <c r="AG86" s="52"/>
      <c r="AH86" s="52"/>
      <c r="AI86" s="52"/>
      <c r="AJ86" s="52"/>
      <c r="AK86" s="52"/>
      <c r="AL86" s="52"/>
      <c r="AM86" s="52"/>
      <c r="AN86" s="82"/>
      <c r="AO86" s="81"/>
      <c r="AP86" s="52"/>
      <c r="AQ86" s="52"/>
      <c r="AR86" s="52"/>
      <c r="AS86" s="52"/>
      <c r="AT86" s="52"/>
      <c r="AU86" s="52"/>
      <c r="AV86" s="52"/>
      <c r="AW86" s="52"/>
      <c r="AX86" s="82"/>
      <c r="AY86" s="81"/>
      <c r="AZ86" s="52"/>
      <c r="BA86" s="52"/>
      <c r="BB86" s="52"/>
      <c r="BC86" s="52"/>
      <c r="BD86" s="52"/>
      <c r="BE86" s="52"/>
      <c r="BF86" s="82"/>
    </row>
    <row r="87" spans="1:58" ht="15.75" customHeight="1" x14ac:dyDescent="0.2">
      <c r="A87" s="87"/>
      <c r="B87" s="81"/>
      <c r="C87" s="52"/>
      <c r="D87" s="52"/>
      <c r="E87" s="52"/>
      <c r="F87" s="52"/>
      <c r="G87" s="82"/>
      <c r="H87" s="81"/>
      <c r="I87" s="52"/>
      <c r="J87" s="52"/>
      <c r="K87" s="52"/>
      <c r="L87" s="52"/>
      <c r="M87" s="52"/>
      <c r="N87" s="52"/>
      <c r="O87" s="52"/>
      <c r="P87" s="52"/>
      <c r="Q87" s="52"/>
      <c r="R87" s="52"/>
      <c r="S87" s="52"/>
      <c r="T87" s="82"/>
      <c r="U87" s="81"/>
      <c r="V87" s="52"/>
      <c r="W87" s="52"/>
      <c r="X87" s="52"/>
      <c r="Y87" s="52"/>
      <c r="Z87" s="52"/>
      <c r="AA87" s="52"/>
      <c r="AB87" s="52"/>
      <c r="AC87" s="52"/>
      <c r="AD87" s="82"/>
      <c r="AE87" s="81"/>
      <c r="AF87" s="52"/>
      <c r="AG87" s="52"/>
      <c r="AH87" s="52"/>
      <c r="AI87" s="52"/>
      <c r="AJ87" s="52"/>
      <c r="AK87" s="52"/>
      <c r="AL87" s="52"/>
      <c r="AM87" s="52"/>
      <c r="AN87" s="82"/>
      <c r="AO87" s="81"/>
      <c r="AP87" s="52"/>
      <c r="AQ87" s="52"/>
      <c r="AR87" s="52"/>
      <c r="AS87" s="52"/>
      <c r="AT87" s="52"/>
      <c r="AU87" s="52"/>
      <c r="AV87" s="52"/>
      <c r="AW87" s="52"/>
      <c r="AX87" s="82"/>
      <c r="AY87" s="81"/>
      <c r="AZ87" s="52"/>
      <c r="BA87" s="52"/>
      <c r="BB87" s="52"/>
      <c r="BC87" s="52"/>
      <c r="BD87" s="52"/>
      <c r="BE87" s="52"/>
      <c r="BF87" s="82"/>
    </row>
    <row r="88" spans="1:58" ht="15.75" customHeight="1" x14ac:dyDescent="0.2">
      <c r="A88" s="87"/>
      <c r="B88" s="81"/>
      <c r="C88" s="52"/>
      <c r="D88" s="52"/>
      <c r="E88" s="52"/>
      <c r="F88" s="52"/>
      <c r="G88" s="82"/>
      <c r="H88" s="81"/>
      <c r="I88" s="52"/>
      <c r="J88" s="52"/>
      <c r="K88" s="52"/>
      <c r="L88" s="52"/>
      <c r="M88" s="52"/>
      <c r="N88" s="52"/>
      <c r="O88" s="52"/>
      <c r="P88" s="52"/>
      <c r="Q88" s="52"/>
      <c r="R88" s="52"/>
      <c r="S88" s="52"/>
      <c r="T88" s="82"/>
      <c r="U88" s="81"/>
      <c r="V88" s="52"/>
      <c r="W88" s="52"/>
      <c r="X88" s="52"/>
      <c r="Y88" s="52"/>
      <c r="Z88" s="52"/>
      <c r="AA88" s="52"/>
      <c r="AB88" s="52"/>
      <c r="AC88" s="52"/>
      <c r="AD88" s="82"/>
      <c r="AE88" s="81"/>
      <c r="AF88" s="52"/>
      <c r="AG88" s="52"/>
      <c r="AH88" s="52"/>
      <c r="AI88" s="52"/>
      <c r="AJ88" s="52"/>
      <c r="AK88" s="52"/>
      <c r="AL88" s="52"/>
      <c r="AM88" s="52"/>
      <c r="AN88" s="82"/>
      <c r="AO88" s="81"/>
      <c r="AP88" s="52"/>
      <c r="AQ88" s="52"/>
      <c r="AR88" s="52"/>
      <c r="AS88" s="52"/>
      <c r="AT88" s="52"/>
      <c r="AU88" s="52"/>
      <c r="AV88" s="52"/>
      <c r="AW88" s="52"/>
      <c r="AX88" s="82"/>
      <c r="AY88" s="81"/>
      <c r="AZ88" s="52"/>
      <c r="BA88" s="52"/>
      <c r="BB88" s="52"/>
      <c r="BC88" s="52"/>
      <c r="BD88" s="52"/>
      <c r="BE88" s="52"/>
      <c r="BF88" s="82"/>
    </row>
    <row r="89" spans="1:58" ht="15.75" customHeight="1" x14ac:dyDescent="0.2">
      <c r="A89" s="87"/>
      <c r="B89" s="81"/>
      <c r="C89" s="52"/>
      <c r="D89" s="52"/>
      <c r="E89" s="52"/>
      <c r="F89" s="52"/>
      <c r="G89" s="82"/>
      <c r="H89" s="81"/>
      <c r="I89" s="52"/>
      <c r="J89" s="52"/>
      <c r="K89" s="52"/>
      <c r="L89" s="52"/>
      <c r="M89" s="52"/>
      <c r="N89" s="52"/>
      <c r="O89" s="52"/>
      <c r="P89" s="52"/>
      <c r="Q89" s="52"/>
      <c r="R89" s="52"/>
      <c r="S89" s="52"/>
      <c r="T89" s="82"/>
      <c r="U89" s="81"/>
      <c r="V89" s="52"/>
      <c r="W89" s="52"/>
      <c r="X89" s="52"/>
      <c r="Y89" s="52"/>
      <c r="Z89" s="52"/>
      <c r="AA89" s="52"/>
      <c r="AB89" s="52"/>
      <c r="AC89" s="52"/>
      <c r="AD89" s="82"/>
      <c r="AE89" s="81"/>
      <c r="AF89" s="52"/>
      <c r="AG89" s="52"/>
      <c r="AH89" s="52"/>
      <c r="AI89" s="52"/>
      <c r="AJ89" s="52"/>
      <c r="AK89" s="52"/>
      <c r="AL89" s="52"/>
      <c r="AM89" s="52"/>
      <c r="AN89" s="82"/>
      <c r="AO89" s="81"/>
      <c r="AP89" s="52"/>
      <c r="AQ89" s="52"/>
      <c r="AR89" s="52"/>
      <c r="AS89" s="52"/>
      <c r="AT89" s="52"/>
      <c r="AU89" s="52"/>
      <c r="AV89" s="52"/>
      <c r="AW89" s="52"/>
      <c r="AX89" s="82"/>
      <c r="AY89" s="81"/>
      <c r="AZ89" s="52"/>
      <c r="BA89" s="52"/>
      <c r="BB89" s="52"/>
      <c r="BC89" s="52"/>
      <c r="BD89" s="52"/>
      <c r="BE89" s="52"/>
      <c r="BF89" s="82"/>
    </row>
    <row r="90" spans="1:58" ht="15.75" customHeight="1" x14ac:dyDescent="0.2">
      <c r="A90" s="87"/>
      <c r="B90" s="81"/>
      <c r="C90" s="52"/>
      <c r="D90" s="52"/>
      <c r="E90" s="52"/>
      <c r="F90" s="52"/>
      <c r="G90" s="82"/>
      <c r="H90" s="81"/>
      <c r="I90" s="52"/>
      <c r="J90" s="52"/>
      <c r="K90" s="52"/>
      <c r="L90" s="52"/>
      <c r="M90" s="52"/>
      <c r="N90" s="52"/>
      <c r="O90" s="52"/>
      <c r="P90" s="52"/>
      <c r="Q90" s="52"/>
      <c r="R90" s="52"/>
      <c r="S90" s="52"/>
      <c r="T90" s="82"/>
      <c r="U90" s="81"/>
      <c r="V90" s="52"/>
      <c r="W90" s="52"/>
      <c r="X90" s="52"/>
      <c r="Y90" s="52"/>
      <c r="Z90" s="52"/>
      <c r="AA90" s="52"/>
      <c r="AB90" s="52"/>
      <c r="AC90" s="52"/>
      <c r="AD90" s="82"/>
      <c r="AE90" s="81"/>
      <c r="AF90" s="52"/>
      <c r="AG90" s="52"/>
      <c r="AH90" s="52"/>
      <c r="AI90" s="52"/>
      <c r="AJ90" s="52"/>
      <c r="AK90" s="52"/>
      <c r="AL90" s="52"/>
      <c r="AM90" s="52"/>
      <c r="AN90" s="82"/>
      <c r="AO90" s="81"/>
      <c r="AP90" s="52"/>
      <c r="AQ90" s="52"/>
      <c r="AR90" s="52"/>
      <c r="AS90" s="52"/>
      <c r="AT90" s="52"/>
      <c r="AU90" s="52"/>
      <c r="AV90" s="52"/>
      <c r="AW90" s="52"/>
      <c r="AX90" s="82"/>
      <c r="AY90" s="81"/>
      <c r="AZ90" s="52"/>
      <c r="BA90" s="52"/>
      <c r="BB90" s="52"/>
      <c r="BC90" s="52"/>
      <c r="BD90" s="52"/>
      <c r="BE90" s="52"/>
      <c r="BF90" s="82"/>
    </row>
    <row r="91" spans="1:58" ht="15.75" customHeight="1" x14ac:dyDescent="0.2">
      <c r="A91" s="87"/>
      <c r="B91" s="81"/>
      <c r="C91" s="52"/>
      <c r="D91" s="52"/>
      <c r="E91" s="52"/>
      <c r="F91" s="52"/>
      <c r="G91" s="82"/>
      <c r="H91" s="81"/>
      <c r="I91" s="52"/>
      <c r="J91" s="52"/>
      <c r="K91" s="52"/>
      <c r="L91" s="52"/>
      <c r="M91" s="52"/>
      <c r="N91" s="52"/>
      <c r="O91" s="52"/>
      <c r="P91" s="52"/>
      <c r="Q91" s="52"/>
      <c r="R91" s="52"/>
      <c r="S91" s="52"/>
      <c r="T91" s="82"/>
      <c r="U91" s="81"/>
      <c r="V91" s="52"/>
      <c r="W91" s="52"/>
      <c r="X91" s="52"/>
      <c r="Y91" s="52"/>
      <c r="Z91" s="52"/>
      <c r="AA91" s="52"/>
      <c r="AB91" s="52"/>
      <c r="AC91" s="52"/>
      <c r="AD91" s="82"/>
      <c r="AE91" s="81"/>
      <c r="AF91" s="52"/>
      <c r="AG91" s="52"/>
      <c r="AH91" s="52"/>
      <c r="AI91" s="52"/>
      <c r="AJ91" s="52"/>
      <c r="AK91" s="52"/>
      <c r="AL91" s="52"/>
      <c r="AM91" s="52"/>
      <c r="AN91" s="82"/>
      <c r="AO91" s="81"/>
      <c r="AP91" s="52"/>
      <c r="AQ91" s="52"/>
      <c r="AR91" s="52"/>
      <c r="AS91" s="52"/>
      <c r="AT91" s="52"/>
      <c r="AU91" s="52"/>
      <c r="AV91" s="52"/>
      <c r="AW91" s="52"/>
      <c r="AX91" s="82"/>
      <c r="AY91" s="81"/>
      <c r="AZ91" s="52"/>
      <c r="BA91" s="52"/>
      <c r="BB91" s="52"/>
      <c r="BC91" s="52"/>
      <c r="BD91" s="52"/>
      <c r="BE91" s="52"/>
      <c r="BF91" s="82"/>
    </row>
    <row r="92" spans="1:58" ht="15.75" customHeight="1" x14ac:dyDescent="0.2">
      <c r="A92" s="87"/>
      <c r="B92" s="81"/>
      <c r="C92" s="52"/>
      <c r="D92" s="52"/>
      <c r="E92" s="52"/>
      <c r="F92" s="52"/>
      <c r="G92" s="82"/>
      <c r="H92" s="81"/>
      <c r="I92" s="52"/>
      <c r="J92" s="52"/>
      <c r="K92" s="52"/>
      <c r="L92" s="52"/>
      <c r="M92" s="52"/>
      <c r="N92" s="52"/>
      <c r="O92" s="52"/>
      <c r="P92" s="52"/>
      <c r="Q92" s="52"/>
      <c r="R92" s="52"/>
      <c r="S92" s="52"/>
      <c r="T92" s="82"/>
      <c r="U92" s="81"/>
      <c r="V92" s="52"/>
      <c r="W92" s="52"/>
      <c r="X92" s="52"/>
      <c r="Y92" s="52"/>
      <c r="Z92" s="52"/>
      <c r="AA92" s="52"/>
      <c r="AB92" s="52"/>
      <c r="AC92" s="52"/>
      <c r="AD92" s="82"/>
      <c r="AE92" s="81"/>
      <c r="AF92" s="52"/>
      <c r="AG92" s="52"/>
      <c r="AH92" s="52"/>
      <c r="AI92" s="52"/>
      <c r="AJ92" s="52"/>
      <c r="AK92" s="52"/>
      <c r="AL92" s="52"/>
      <c r="AM92" s="52"/>
      <c r="AN92" s="82"/>
      <c r="AO92" s="81"/>
      <c r="AP92" s="52"/>
      <c r="AQ92" s="52"/>
      <c r="AR92" s="52"/>
      <c r="AS92" s="52"/>
      <c r="AT92" s="52"/>
      <c r="AU92" s="52"/>
      <c r="AV92" s="52"/>
      <c r="AW92" s="52"/>
      <c r="AX92" s="82"/>
      <c r="AY92" s="81"/>
      <c r="AZ92" s="52"/>
      <c r="BA92" s="52"/>
      <c r="BB92" s="52"/>
      <c r="BC92" s="52"/>
      <c r="BD92" s="52"/>
      <c r="BE92" s="52"/>
      <c r="BF92" s="82"/>
    </row>
    <row r="93" spans="1:58" ht="15.75" customHeight="1" x14ac:dyDescent="0.2">
      <c r="A93" s="87"/>
      <c r="B93" s="81"/>
      <c r="C93" s="52"/>
      <c r="D93" s="52"/>
      <c r="E93" s="52"/>
      <c r="F93" s="52"/>
      <c r="G93" s="82"/>
      <c r="H93" s="81"/>
      <c r="I93" s="52"/>
      <c r="J93" s="52"/>
      <c r="K93" s="52"/>
      <c r="L93" s="52"/>
      <c r="M93" s="52"/>
      <c r="N93" s="52"/>
      <c r="O93" s="52"/>
      <c r="P93" s="52"/>
      <c r="Q93" s="52"/>
      <c r="R93" s="52"/>
      <c r="S93" s="52"/>
      <c r="T93" s="82"/>
      <c r="U93" s="81"/>
      <c r="V93" s="52"/>
      <c r="W93" s="52"/>
      <c r="X93" s="52"/>
      <c r="Y93" s="52"/>
      <c r="Z93" s="52"/>
      <c r="AA93" s="52"/>
      <c r="AB93" s="52"/>
      <c r="AC93" s="52"/>
      <c r="AD93" s="82"/>
      <c r="AE93" s="81"/>
      <c r="AF93" s="52"/>
      <c r="AG93" s="52"/>
      <c r="AH93" s="52"/>
      <c r="AI93" s="52"/>
      <c r="AJ93" s="52"/>
      <c r="AK93" s="52"/>
      <c r="AL93" s="52"/>
      <c r="AM93" s="52"/>
      <c r="AN93" s="82"/>
      <c r="AO93" s="81"/>
      <c r="AP93" s="52"/>
      <c r="AQ93" s="52"/>
      <c r="AR93" s="52"/>
      <c r="AS93" s="52"/>
      <c r="AT93" s="52"/>
      <c r="AU93" s="52"/>
      <c r="AV93" s="52"/>
      <c r="AW93" s="52"/>
      <c r="AX93" s="82"/>
      <c r="AY93" s="81"/>
      <c r="AZ93" s="52"/>
      <c r="BA93" s="52"/>
      <c r="BB93" s="52"/>
      <c r="BC93" s="52"/>
      <c r="BD93" s="52"/>
      <c r="BE93" s="52"/>
      <c r="BF93" s="82"/>
    </row>
    <row r="94" spans="1:58" ht="15.75" customHeight="1" x14ac:dyDescent="0.2">
      <c r="A94" s="87"/>
      <c r="B94" s="81"/>
      <c r="C94" s="52"/>
      <c r="D94" s="52"/>
      <c r="E94" s="52"/>
      <c r="F94" s="52"/>
      <c r="G94" s="82"/>
      <c r="H94" s="81"/>
      <c r="I94" s="52"/>
      <c r="J94" s="52"/>
      <c r="K94" s="52"/>
      <c r="L94" s="52"/>
      <c r="M94" s="52"/>
      <c r="N94" s="52"/>
      <c r="O94" s="52"/>
      <c r="P94" s="52"/>
      <c r="Q94" s="52"/>
      <c r="R94" s="52"/>
      <c r="S94" s="52"/>
      <c r="T94" s="82"/>
      <c r="U94" s="81"/>
      <c r="V94" s="52"/>
      <c r="W94" s="52"/>
      <c r="X94" s="52"/>
      <c r="Y94" s="52"/>
      <c r="Z94" s="52"/>
      <c r="AA94" s="52"/>
      <c r="AB94" s="52"/>
      <c r="AC94" s="52"/>
      <c r="AD94" s="82"/>
      <c r="AE94" s="81"/>
      <c r="AF94" s="52"/>
      <c r="AG94" s="52"/>
      <c r="AH94" s="52"/>
      <c r="AI94" s="52"/>
      <c r="AJ94" s="52"/>
      <c r="AK94" s="52"/>
      <c r="AL94" s="52"/>
      <c r="AM94" s="52"/>
      <c r="AN94" s="82"/>
      <c r="AO94" s="81"/>
      <c r="AP94" s="52"/>
      <c r="AQ94" s="52"/>
      <c r="AR94" s="52"/>
      <c r="AS94" s="52"/>
      <c r="AT94" s="52"/>
      <c r="AU94" s="52"/>
      <c r="AV94" s="52"/>
      <c r="AW94" s="52"/>
      <c r="AX94" s="82"/>
      <c r="AY94" s="81"/>
      <c r="AZ94" s="52"/>
      <c r="BA94" s="52"/>
      <c r="BB94" s="52"/>
      <c r="BC94" s="52"/>
      <c r="BD94" s="52"/>
      <c r="BE94" s="52"/>
      <c r="BF94" s="82"/>
    </row>
    <row r="95" spans="1:58" ht="15.75" customHeight="1" x14ac:dyDescent="0.2">
      <c r="A95" s="88"/>
      <c r="B95" s="83"/>
      <c r="C95" s="84"/>
      <c r="D95" s="84"/>
      <c r="E95" s="84"/>
      <c r="F95" s="84"/>
      <c r="G95" s="85"/>
      <c r="H95" s="83"/>
      <c r="I95" s="84"/>
      <c r="J95" s="84"/>
      <c r="K95" s="84"/>
      <c r="L95" s="84"/>
      <c r="M95" s="84"/>
      <c r="N95" s="84"/>
      <c r="O95" s="84"/>
      <c r="P95" s="84"/>
      <c r="Q95" s="84"/>
      <c r="R95" s="84"/>
      <c r="S95" s="84"/>
      <c r="T95" s="85"/>
      <c r="U95" s="83"/>
      <c r="V95" s="84"/>
      <c r="W95" s="84"/>
      <c r="X95" s="84"/>
      <c r="Y95" s="84"/>
      <c r="Z95" s="84"/>
      <c r="AA95" s="84"/>
      <c r="AB95" s="84"/>
      <c r="AC95" s="84"/>
      <c r="AD95" s="85"/>
      <c r="AE95" s="83"/>
      <c r="AF95" s="84"/>
      <c r="AG95" s="84"/>
      <c r="AH95" s="84"/>
      <c r="AI95" s="84"/>
      <c r="AJ95" s="84"/>
      <c r="AK95" s="84"/>
      <c r="AL95" s="84"/>
      <c r="AM95" s="84"/>
      <c r="AN95" s="85"/>
      <c r="AO95" s="83"/>
      <c r="AP95" s="84"/>
      <c r="AQ95" s="84"/>
      <c r="AR95" s="84"/>
      <c r="AS95" s="84"/>
      <c r="AT95" s="84"/>
      <c r="AU95" s="84"/>
      <c r="AV95" s="84"/>
      <c r="AW95" s="84"/>
      <c r="AX95" s="85"/>
      <c r="AY95" s="83"/>
      <c r="AZ95" s="84"/>
      <c r="BA95" s="84"/>
      <c r="BB95" s="84"/>
      <c r="BC95" s="84"/>
      <c r="BD95" s="84"/>
      <c r="BE95" s="84"/>
      <c r="BF95" s="85"/>
    </row>
    <row r="96" spans="1:58" ht="15.75" customHeight="1" x14ac:dyDescent="0.2">
      <c r="A96" s="86"/>
      <c r="B96" s="78"/>
      <c r="C96" s="79"/>
      <c r="D96" s="79"/>
      <c r="E96" s="79"/>
      <c r="F96" s="79"/>
      <c r="G96" s="80"/>
      <c r="H96" s="78"/>
      <c r="I96" s="79"/>
      <c r="J96" s="79"/>
      <c r="K96" s="79"/>
      <c r="L96" s="79"/>
      <c r="M96" s="79"/>
      <c r="N96" s="79"/>
      <c r="O96" s="79"/>
      <c r="P96" s="79"/>
      <c r="Q96" s="79"/>
      <c r="R96" s="79"/>
      <c r="S96" s="79"/>
      <c r="T96" s="80"/>
      <c r="U96" s="78"/>
      <c r="V96" s="79"/>
      <c r="W96" s="79"/>
      <c r="X96" s="79"/>
      <c r="Y96" s="79"/>
      <c r="Z96" s="79"/>
      <c r="AA96" s="79"/>
      <c r="AB96" s="79"/>
      <c r="AC96" s="79"/>
      <c r="AD96" s="80"/>
      <c r="AE96" s="78"/>
      <c r="AF96" s="79"/>
      <c r="AG96" s="79"/>
      <c r="AH96" s="79"/>
      <c r="AI96" s="79"/>
      <c r="AJ96" s="79"/>
      <c r="AK96" s="79"/>
      <c r="AL96" s="79"/>
      <c r="AM96" s="79"/>
      <c r="AN96" s="80"/>
      <c r="AO96" s="78"/>
      <c r="AP96" s="79"/>
      <c r="AQ96" s="79"/>
      <c r="AR96" s="79"/>
      <c r="AS96" s="79"/>
      <c r="AT96" s="79"/>
      <c r="AU96" s="79"/>
      <c r="AV96" s="79"/>
      <c r="AW96" s="79"/>
      <c r="AX96" s="80"/>
      <c r="AY96" s="78"/>
      <c r="AZ96" s="79"/>
      <c r="BA96" s="79"/>
      <c r="BB96" s="79"/>
      <c r="BC96" s="79"/>
      <c r="BD96" s="79"/>
      <c r="BE96" s="79"/>
      <c r="BF96" s="80"/>
    </row>
    <row r="97" spans="1:58" ht="15.75" customHeight="1" x14ac:dyDescent="0.2">
      <c r="A97" s="87"/>
      <c r="B97" s="81"/>
      <c r="C97" s="52"/>
      <c r="D97" s="52"/>
      <c r="E97" s="52"/>
      <c r="F97" s="52"/>
      <c r="G97" s="82"/>
      <c r="H97" s="81"/>
      <c r="I97" s="52"/>
      <c r="J97" s="52"/>
      <c r="K97" s="52"/>
      <c r="L97" s="52"/>
      <c r="M97" s="52"/>
      <c r="N97" s="52"/>
      <c r="O97" s="52"/>
      <c r="P97" s="52"/>
      <c r="Q97" s="52"/>
      <c r="R97" s="52"/>
      <c r="S97" s="52"/>
      <c r="T97" s="82"/>
      <c r="U97" s="81"/>
      <c r="V97" s="52"/>
      <c r="W97" s="52"/>
      <c r="X97" s="52"/>
      <c r="Y97" s="52"/>
      <c r="Z97" s="52"/>
      <c r="AA97" s="52"/>
      <c r="AB97" s="52"/>
      <c r="AC97" s="52"/>
      <c r="AD97" s="82"/>
      <c r="AE97" s="81"/>
      <c r="AF97" s="52"/>
      <c r="AG97" s="52"/>
      <c r="AH97" s="52"/>
      <c r="AI97" s="52"/>
      <c r="AJ97" s="52"/>
      <c r="AK97" s="52"/>
      <c r="AL97" s="52"/>
      <c r="AM97" s="52"/>
      <c r="AN97" s="82"/>
      <c r="AO97" s="81"/>
      <c r="AP97" s="52"/>
      <c r="AQ97" s="52"/>
      <c r="AR97" s="52"/>
      <c r="AS97" s="52"/>
      <c r="AT97" s="52"/>
      <c r="AU97" s="52"/>
      <c r="AV97" s="52"/>
      <c r="AW97" s="52"/>
      <c r="AX97" s="82"/>
      <c r="AY97" s="81"/>
      <c r="AZ97" s="52"/>
      <c r="BA97" s="52"/>
      <c r="BB97" s="52"/>
      <c r="BC97" s="52"/>
      <c r="BD97" s="52"/>
      <c r="BE97" s="52"/>
      <c r="BF97" s="82"/>
    </row>
    <row r="98" spans="1:58" ht="15.75" customHeight="1" x14ac:dyDescent="0.2">
      <c r="A98" s="87"/>
      <c r="B98" s="81"/>
      <c r="C98" s="52"/>
      <c r="D98" s="52"/>
      <c r="E98" s="52"/>
      <c r="F98" s="52"/>
      <c r="G98" s="82"/>
      <c r="H98" s="81"/>
      <c r="I98" s="52"/>
      <c r="J98" s="52"/>
      <c r="K98" s="52"/>
      <c r="L98" s="52"/>
      <c r="M98" s="52"/>
      <c r="N98" s="52"/>
      <c r="O98" s="52"/>
      <c r="P98" s="52"/>
      <c r="Q98" s="52"/>
      <c r="R98" s="52"/>
      <c r="S98" s="52"/>
      <c r="T98" s="82"/>
      <c r="U98" s="81"/>
      <c r="V98" s="52"/>
      <c r="W98" s="52"/>
      <c r="X98" s="52"/>
      <c r="Y98" s="52"/>
      <c r="Z98" s="52"/>
      <c r="AA98" s="52"/>
      <c r="AB98" s="52"/>
      <c r="AC98" s="52"/>
      <c r="AD98" s="82"/>
      <c r="AE98" s="81"/>
      <c r="AF98" s="52"/>
      <c r="AG98" s="52"/>
      <c r="AH98" s="52"/>
      <c r="AI98" s="52"/>
      <c r="AJ98" s="52"/>
      <c r="AK98" s="52"/>
      <c r="AL98" s="52"/>
      <c r="AM98" s="52"/>
      <c r="AN98" s="82"/>
      <c r="AO98" s="81"/>
      <c r="AP98" s="52"/>
      <c r="AQ98" s="52"/>
      <c r="AR98" s="52"/>
      <c r="AS98" s="52"/>
      <c r="AT98" s="52"/>
      <c r="AU98" s="52"/>
      <c r="AV98" s="52"/>
      <c r="AW98" s="52"/>
      <c r="AX98" s="82"/>
      <c r="AY98" s="81"/>
      <c r="AZ98" s="52"/>
      <c r="BA98" s="52"/>
      <c r="BB98" s="52"/>
      <c r="BC98" s="52"/>
      <c r="BD98" s="52"/>
      <c r="BE98" s="52"/>
      <c r="BF98" s="82"/>
    </row>
    <row r="99" spans="1:58" ht="15.75" customHeight="1" x14ac:dyDescent="0.2">
      <c r="A99" s="87"/>
      <c r="B99" s="81"/>
      <c r="C99" s="52"/>
      <c r="D99" s="52"/>
      <c r="E99" s="52"/>
      <c r="F99" s="52"/>
      <c r="G99" s="82"/>
      <c r="H99" s="81"/>
      <c r="I99" s="52"/>
      <c r="J99" s="52"/>
      <c r="K99" s="52"/>
      <c r="L99" s="52"/>
      <c r="M99" s="52"/>
      <c r="N99" s="52"/>
      <c r="O99" s="52"/>
      <c r="P99" s="52"/>
      <c r="Q99" s="52"/>
      <c r="R99" s="52"/>
      <c r="S99" s="52"/>
      <c r="T99" s="82"/>
      <c r="U99" s="81"/>
      <c r="V99" s="52"/>
      <c r="W99" s="52"/>
      <c r="X99" s="52"/>
      <c r="Y99" s="52"/>
      <c r="Z99" s="52"/>
      <c r="AA99" s="52"/>
      <c r="AB99" s="52"/>
      <c r="AC99" s="52"/>
      <c r="AD99" s="82"/>
      <c r="AE99" s="81"/>
      <c r="AF99" s="52"/>
      <c r="AG99" s="52"/>
      <c r="AH99" s="52"/>
      <c r="AI99" s="52"/>
      <c r="AJ99" s="52"/>
      <c r="AK99" s="52"/>
      <c r="AL99" s="52"/>
      <c r="AM99" s="52"/>
      <c r="AN99" s="82"/>
      <c r="AO99" s="81"/>
      <c r="AP99" s="52"/>
      <c r="AQ99" s="52"/>
      <c r="AR99" s="52"/>
      <c r="AS99" s="52"/>
      <c r="AT99" s="52"/>
      <c r="AU99" s="52"/>
      <c r="AV99" s="52"/>
      <c r="AW99" s="52"/>
      <c r="AX99" s="82"/>
      <c r="AY99" s="81"/>
      <c r="AZ99" s="52"/>
      <c r="BA99" s="52"/>
      <c r="BB99" s="52"/>
      <c r="BC99" s="52"/>
      <c r="BD99" s="52"/>
      <c r="BE99" s="52"/>
      <c r="BF99" s="82"/>
    </row>
    <row r="100" spans="1:58" ht="15.75" customHeight="1" x14ac:dyDescent="0.2">
      <c r="A100" s="87"/>
      <c r="B100" s="81"/>
      <c r="C100" s="52"/>
      <c r="D100" s="52"/>
      <c r="E100" s="52"/>
      <c r="F100" s="52"/>
      <c r="G100" s="82"/>
      <c r="H100" s="81"/>
      <c r="I100" s="52"/>
      <c r="J100" s="52"/>
      <c r="K100" s="52"/>
      <c r="L100" s="52"/>
      <c r="M100" s="52"/>
      <c r="N100" s="52"/>
      <c r="O100" s="52"/>
      <c r="P100" s="52"/>
      <c r="Q100" s="52"/>
      <c r="R100" s="52"/>
      <c r="S100" s="52"/>
      <c r="T100" s="82"/>
      <c r="U100" s="81"/>
      <c r="V100" s="52"/>
      <c r="W100" s="52"/>
      <c r="X100" s="52"/>
      <c r="Y100" s="52"/>
      <c r="Z100" s="52"/>
      <c r="AA100" s="52"/>
      <c r="AB100" s="52"/>
      <c r="AC100" s="52"/>
      <c r="AD100" s="82"/>
      <c r="AE100" s="81"/>
      <c r="AF100" s="52"/>
      <c r="AG100" s="52"/>
      <c r="AH100" s="52"/>
      <c r="AI100" s="52"/>
      <c r="AJ100" s="52"/>
      <c r="AK100" s="52"/>
      <c r="AL100" s="52"/>
      <c r="AM100" s="52"/>
      <c r="AN100" s="82"/>
      <c r="AO100" s="81"/>
      <c r="AP100" s="52"/>
      <c r="AQ100" s="52"/>
      <c r="AR100" s="52"/>
      <c r="AS100" s="52"/>
      <c r="AT100" s="52"/>
      <c r="AU100" s="52"/>
      <c r="AV100" s="52"/>
      <c r="AW100" s="52"/>
      <c r="AX100" s="82"/>
      <c r="AY100" s="81"/>
      <c r="AZ100" s="52"/>
      <c r="BA100" s="52"/>
      <c r="BB100" s="52"/>
      <c r="BC100" s="52"/>
      <c r="BD100" s="52"/>
      <c r="BE100" s="52"/>
      <c r="BF100" s="82"/>
    </row>
    <row r="101" spans="1:58" ht="15.75" customHeight="1" x14ac:dyDescent="0.2">
      <c r="A101" s="87"/>
      <c r="B101" s="81"/>
      <c r="C101" s="52"/>
      <c r="D101" s="52"/>
      <c r="E101" s="52"/>
      <c r="F101" s="52"/>
      <c r="G101" s="82"/>
      <c r="H101" s="81"/>
      <c r="I101" s="52"/>
      <c r="J101" s="52"/>
      <c r="K101" s="52"/>
      <c r="L101" s="52"/>
      <c r="M101" s="52"/>
      <c r="N101" s="52"/>
      <c r="O101" s="52"/>
      <c r="P101" s="52"/>
      <c r="Q101" s="52"/>
      <c r="R101" s="52"/>
      <c r="S101" s="52"/>
      <c r="T101" s="82"/>
      <c r="U101" s="81"/>
      <c r="V101" s="52"/>
      <c r="W101" s="52"/>
      <c r="X101" s="52"/>
      <c r="Y101" s="52"/>
      <c r="Z101" s="52"/>
      <c r="AA101" s="52"/>
      <c r="AB101" s="52"/>
      <c r="AC101" s="52"/>
      <c r="AD101" s="82"/>
      <c r="AE101" s="81"/>
      <c r="AF101" s="52"/>
      <c r="AG101" s="52"/>
      <c r="AH101" s="52"/>
      <c r="AI101" s="52"/>
      <c r="AJ101" s="52"/>
      <c r="AK101" s="52"/>
      <c r="AL101" s="52"/>
      <c r="AM101" s="52"/>
      <c r="AN101" s="82"/>
      <c r="AO101" s="81"/>
      <c r="AP101" s="52"/>
      <c r="AQ101" s="52"/>
      <c r="AR101" s="52"/>
      <c r="AS101" s="52"/>
      <c r="AT101" s="52"/>
      <c r="AU101" s="52"/>
      <c r="AV101" s="52"/>
      <c r="AW101" s="52"/>
      <c r="AX101" s="82"/>
      <c r="AY101" s="81"/>
      <c r="AZ101" s="52"/>
      <c r="BA101" s="52"/>
      <c r="BB101" s="52"/>
      <c r="BC101" s="52"/>
      <c r="BD101" s="52"/>
      <c r="BE101" s="52"/>
      <c r="BF101" s="82"/>
    </row>
    <row r="102" spans="1:58" ht="15.75" customHeight="1" x14ac:dyDescent="0.2">
      <c r="A102" s="87"/>
      <c r="B102" s="81"/>
      <c r="C102" s="52"/>
      <c r="D102" s="52"/>
      <c r="E102" s="52"/>
      <c r="F102" s="52"/>
      <c r="G102" s="82"/>
      <c r="H102" s="81"/>
      <c r="I102" s="52"/>
      <c r="J102" s="52"/>
      <c r="K102" s="52"/>
      <c r="L102" s="52"/>
      <c r="M102" s="52"/>
      <c r="N102" s="52"/>
      <c r="O102" s="52"/>
      <c r="P102" s="52"/>
      <c r="Q102" s="52"/>
      <c r="R102" s="52"/>
      <c r="S102" s="52"/>
      <c r="T102" s="82"/>
      <c r="U102" s="81"/>
      <c r="V102" s="52"/>
      <c r="W102" s="52"/>
      <c r="X102" s="52"/>
      <c r="Y102" s="52"/>
      <c r="Z102" s="52"/>
      <c r="AA102" s="52"/>
      <c r="AB102" s="52"/>
      <c r="AC102" s="52"/>
      <c r="AD102" s="82"/>
      <c r="AE102" s="81"/>
      <c r="AF102" s="52"/>
      <c r="AG102" s="52"/>
      <c r="AH102" s="52"/>
      <c r="AI102" s="52"/>
      <c r="AJ102" s="52"/>
      <c r="AK102" s="52"/>
      <c r="AL102" s="52"/>
      <c r="AM102" s="52"/>
      <c r="AN102" s="82"/>
      <c r="AO102" s="81"/>
      <c r="AP102" s="52"/>
      <c r="AQ102" s="52"/>
      <c r="AR102" s="52"/>
      <c r="AS102" s="52"/>
      <c r="AT102" s="52"/>
      <c r="AU102" s="52"/>
      <c r="AV102" s="52"/>
      <c r="AW102" s="52"/>
      <c r="AX102" s="82"/>
      <c r="AY102" s="81"/>
      <c r="AZ102" s="52"/>
      <c r="BA102" s="52"/>
      <c r="BB102" s="52"/>
      <c r="BC102" s="52"/>
      <c r="BD102" s="52"/>
      <c r="BE102" s="52"/>
      <c r="BF102" s="82"/>
    </row>
    <row r="103" spans="1:58" ht="15.75" customHeight="1" x14ac:dyDescent="0.2">
      <c r="A103" s="87"/>
      <c r="B103" s="81"/>
      <c r="C103" s="52"/>
      <c r="D103" s="52"/>
      <c r="E103" s="52"/>
      <c r="F103" s="52"/>
      <c r="G103" s="82"/>
      <c r="H103" s="81"/>
      <c r="I103" s="52"/>
      <c r="J103" s="52"/>
      <c r="K103" s="52"/>
      <c r="L103" s="52"/>
      <c r="M103" s="52"/>
      <c r="N103" s="52"/>
      <c r="O103" s="52"/>
      <c r="P103" s="52"/>
      <c r="Q103" s="52"/>
      <c r="R103" s="52"/>
      <c r="S103" s="52"/>
      <c r="T103" s="82"/>
      <c r="U103" s="81"/>
      <c r="V103" s="52"/>
      <c r="W103" s="52"/>
      <c r="X103" s="52"/>
      <c r="Y103" s="52"/>
      <c r="Z103" s="52"/>
      <c r="AA103" s="52"/>
      <c r="AB103" s="52"/>
      <c r="AC103" s="52"/>
      <c r="AD103" s="82"/>
      <c r="AE103" s="81"/>
      <c r="AF103" s="52"/>
      <c r="AG103" s="52"/>
      <c r="AH103" s="52"/>
      <c r="AI103" s="52"/>
      <c r="AJ103" s="52"/>
      <c r="AK103" s="52"/>
      <c r="AL103" s="52"/>
      <c r="AM103" s="52"/>
      <c r="AN103" s="82"/>
      <c r="AO103" s="81"/>
      <c r="AP103" s="52"/>
      <c r="AQ103" s="52"/>
      <c r="AR103" s="52"/>
      <c r="AS103" s="52"/>
      <c r="AT103" s="52"/>
      <c r="AU103" s="52"/>
      <c r="AV103" s="52"/>
      <c r="AW103" s="52"/>
      <c r="AX103" s="82"/>
      <c r="AY103" s="81"/>
      <c r="AZ103" s="52"/>
      <c r="BA103" s="52"/>
      <c r="BB103" s="52"/>
      <c r="BC103" s="52"/>
      <c r="BD103" s="52"/>
      <c r="BE103" s="52"/>
      <c r="BF103" s="82"/>
    </row>
    <row r="104" spans="1:58" ht="15.75" customHeight="1" x14ac:dyDescent="0.2">
      <c r="A104" s="87"/>
      <c r="B104" s="81"/>
      <c r="C104" s="52"/>
      <c r="D104" s="52"/>
      <c r="E104" s="52"/>
      <c r="F104" s="52"/>
      <c r="G104" s="82"/>
      <c r="H104" s="81"/>
      <c r="I104" s="52"/>
      <c r="J104" s="52"/>
      <c r="K104" s="52"/>
      <c r="L104" s="52"/>
      <c r="M104" s="52"/>
      <c r="N104" s="52"/>
      <c r="O104" s="52"/>
      <c r="P104" s="52"/>
      <c r="Q104" s="52"/>
      <c r="R104" s="52"/>
      <c r="S104" s="52"/>
      <c r="T104" s="82"/>
      <c r="U104" s="81"/>
      <c r="V104" s="52"/>
      <c r="W104" s="52"/>
      <c r="X104" s="52"/>
      <c r="Y104" s="52"/>
      <c r="Z104" s="52"/>
      <c r="AA104" s="52"/>
      <c r="AB104" s="52"/>
      <c r="AC104" s="52"/>
      <c r="AD104" s="82"/>
      <c r="AE104" s="81"/>
      <c r="AF104" s="52"/>
      <c r="AG104" s="52"/>
      <c r="AH104" s="52"/>
      <c r="AI104" s="52"/>
      <c r="AJ104" s="52"/>
      <c r="AK104" s="52"/>
      <c r="AL104" s="52"/>
      <c r="AM104" s="52"/>
      <c r="AN104" s="82"/>
      <c r="AO104" s="81"/>
      <c r="AP104" s="52"/>
      <c r="AQ104" s="52"/>
      <c r="AR104" s="52"/>
      <c r="AS104" s="52"/>
      <c r="AT104" s="52"/>
      <c r="AU104" s="52"/>
      <c r="AV104" s="52"/>
      <c r="AW104" s="52"/>
      <c r="AX104" s="82"/>
      <c r="AY104" s="81"/>
      <c r="AZ104" s="52"/>
      <c r="BA104" s="52"/>
      <c r="BB104" s="52"/>
      <c r="BC104" s="52"/>
      <c r="BD104" s="52"/>
      <c r="BE104" s="52"/>
      <c r="BF104" s="82"/>
    </row>
    <row r="105" spans="1:58" ht="15.75" customHeight="1" x14ac:dyDescent="0.2">
      <c r="A105" s="87"/>
      <c r="B105" s="81"/>
      <c r="C105" s="52"/>
      <c r="D105" s="52"/>
      <c r="E105" s="52"/>
      <c r="F105" s="52"/>
      <c r="G105" s="82"/>
      <c r="H105" s="81"/>
      <c r="I105" s="52"/>
      <c r="J105" s="52"/>
      <c r="K105" s="52"/>
      <c r="L105" s="52"/>
      <c r="M105" s="52"/>
      <c r="N105" s="52"/>
      <c r="O105" s="52"/>
      <c r="P105" s="52"/>
      <c r="Q105" s="52"/>
      <c r="R105" s="52"/>
      <c r="S105" s="52"/>
      <c r="T105" s="82"/>
      <c r="U105" s="81"/>
      <c r="V105" s="52"/>
      <c r="W105" s="52"/>
      <c r="X105" s="52"/>
      <c r="Y105" s="52"/>
      <c r="Z105" s="52"/>
      <c r="AA105" s="52"/>
      <c r="AB105" s="52"/>
      <c r="AC105" s="52"/>
      <c r="AD105" s="82"/>
      <c r="AE105" s="81"/>
      <c r="AF105" s="52"/>
      <c r="AG105" s="52"/>
      <c r="AH105" s="52"/>
      <c r="AI105" s="52"/>
      <c r="AJ105" s="52"/>
      <c r="AK105" s="52"/>
      <c r="AL105" s="52"/>
      <c r="AM105" s="52"/>
      <c r="AN105" s="82"/>
      <c r="AO105" s="81"/>
      <c r="AP105" s="52"/>
      <c r="AQ105" s="52"/>
      <c r="AR105" s="52"/>
      <c r="AS105" s="52"/>
      <c r="AT105" s="52"/>
      <c r="AU105" s="52"/>
      <c r="AV105" s="52"/>
      <c r="AW105" s="52"/>
      <c r="AX105" s="82"/>
      <c r="AY105" s="81"/>
      <c r="AZ105" s="52"/>
      <c r="BA105" s="52"/>
      <c r="BB105" s="52"/>
      <c r="BC105" s="52"/>
      <c r="BD105" s="52"/>
      <c r="BE105" s="52"/>
      <c r="BF105" s="82"/>
    </row>
    <row r="106" spans="1:58" ht="15.75" customHeight="1" x14ac:dyDescent="0.2">
      <c r="A106" s="88"/>
      <c r="B106" s="83"/>
      <c r="C106" s="84"/>
      <c r="D106" s="84"/>
      <c r="E106" s="84"/>
      <c r="F106" s="84"/>
      <c r="G106" s="85"/>
      <c r="H106" s="83"/>
      <c r="I106" s="84"/>
      <c r="J106" s="84"/>
      <c r="K106" s="84"/>
      <c r="L106" s="84"/>
      <c r="M106" s="84"/>
      <c r="N106" s="84"/>
      <c r="O106" s="84"/>
      <c r="P106" s="84"/>
      <c r="Q106" s="84"/>
      <c r="R106" s="84"/>
      <c r="S106" s="84"/>
      <c r="T106" s="85"/>
      <c r="U106" s="83"/>
      <c r="V106" s="84"/>
      <c r="W106" s="84"/>
      <c r="X106" s="84"/>
      <c r="Y106" s="84"/>
      <c r="Z106" s="84"/>
      <c r="AA106" s="84"/>
      <c r="AB106" s="84"/>
      <c r="AC106" s="84"/>
      <c r="AD106" s="85"/>
      <c r="AE106" s="83"/>
      <c r="AF106" s="84"/>
      <c r="AG106" s="84"/>
      <c r="AH106" s="84"/>
      <c r="AI106" s="84"/>
      <c r="AJ106" s="84"/>
      <c r="AK106" s="84"/>
      <c r="AL106" s="84"/>
      <c r="AM106" s="84"/>
      <c r="AN106" s="85"/>
      <c r="AO106" s="83"/>
      <c r="AP106" s="84"/>
      <c r="AQ106" s="84"/>
      <c r="AR106" s="84"/>
      <c r="AS106" s="84"/>
      <c r="AT106" s="84"/>
      <c r="AU106" s="84"/>
      <c r="AV106" s="84"/>
      <c r="AW106" s="84"/>
      <c r="AX106" s="85"/>
      <c r="AY106" s="83"/>
      <c r="AZ106" s="84"/>
      <c r="BA106" s="84"/>
      <c r="BB106" s="84"/>
      <c r="BC106" s="84"/>
      <c r="BD106" s="84"/>
      <c r="BE106" s="84"/>
      <c r="BF106" s="85"/>
    </row>
    <row r="107" spans="1:58" ht="15.75" customHeight="1" x14ac:dyDescent="0.2">
      <c r="A107" s="86"/>
      <c r="B107" s="78"/>
      <c r="C107" s="79"/>
      <c r="D107" s="79"/>
      <c r="E107" s="79"/>
      <c r="F107" s="79"/>
      <c r="G107" s="80"/>
      <c r="H107" s="78"/>
      <c r="I107" s="79"/>
      <c r="J107" s="79"/>
      <c r="K107" s="79"/>
      <c r="L107" s="79"/>
      <c r="M107" s="79"/>
      <c r="N107" s="79"/>
      <c r="O107" s="79"/>
      <c r="P107" s="79"/>
      <c r="Q107" s="79"/>
      <c r="R107" s="79"/>
      <c r="S107" s="79"/>
      <c r="T107" s="80"/>
      <c r="U107" s="78"/>
      <c r="V107" s="79"/>
      <c r="W107" s="79"/>
      <c r="X107" s="79"/>
      <c r="Y107" s="79"/>
      <c r="Z107" s="79"/>
      <c r="AA107" s="79"/>
      <c r="AB107" s="79"/>
      <c r="AC107" s="79"/>
      <c r="AD107" s="80"/>
      <c r="AE107" s="78"/>
      <c r="AF107" s="79"/>
      <c r="AG107" s="79"/>
      <c r="AH107" s="79"/>
      <c r="AI107" s="79"/>
      <c r="AJ107" s="79"/>
      <c r="AK107" s="79"/>
      <c r="AL107" s="79"/>
      <c r="AM107" s="79"/>
      <c r="AN107" s="80"/>
      <c r="AO107" s="78"/>
      <c r="AP107" s="79"/>
      <c r="AQ107" s="79"/>
      <c r="AR107" s="79"/>
      <c r="AS107" s="79"/>
      <c r="AT107" s="79"/>
      <c r="AU107" s="79"/>
      <c r="AV107" s="79"/>
      <c r="AW107" s="79"/>
      <c r="AX107" s="80"/>
      <c r="AY107" s="78"/>
      <c r="AZ107" s="79"/>
      <c r="BA107" s="79"/>
      <c r="BB107" s="79"/>
      <c r="BC107" s="79"/>
      <c r="BD107" s="79"/>
      <c r="BE107" s="79"/>
      <c r="BF107" s="80"/>
    </row>
    <row r="108" spans="1:58" ht="15.75" customHeight="1" x14ac:dyDescent="0.2">
      <c r="A108" s="87"/>
      <c r="B108" s="81"/>
      <c r="C108" s="52"/>
      <c r="D108" s="52"/>
      <c r="E108" s="52"/>
      <c r="F108" s="52"/>
      <c r="G108" s="82"/>
      <c r="H108" s="81"/>
      <c r="I108" s="52"/>
      <c r="J108" s="52"/>
      <c r="K108" s="52"/>
      <c r="L108" s="52"/>
      <c r="M108" s="52"/>
      <c r="N108" s="52"/>
      <c r="O108" s="52"/>
      <c r="P108" s="52"/>
      <c r="Q108" s="52"/>
      <c r="R108" s="52"/>
      <c r="S108" s="52"/>
      <c r="T108" s="82"/>
      <c r="U108" s="81"/>
      <c r="V108" s="52"/>
      <c r="W108" s="52"/>
      <c r="X108" s="52"/>
      <c r="Y108" s="52"/>
      <c r="Z108" s="52"/>
      <c r="AA108" s="52"/>
      <c r="AB108" s="52"/>
      <c r="AC108" s="52"/>
      <c r="AD108" s="82"/>
      <c r="AE108" s="81"/>
      <c r="AF108" s="52"/>
      <c r="AG108" s="52"/>
      <c r="AH108" s="52"/>
      <c r="AI108" s="52"/>
      <c r="AJ108" s="52"/>
      <c r="AK108" s="52"/>
      <c r="AL108" s="52"/>
      <c r="AM108" s="52"/>
      <c r="AN108" s="82"/>
      <c r="AO108" s="81"/>
      <c r="AP108" s="52"/>
      <c r="AQ108" s="52"/>
      <c r="AR108" s="52"/>
      <c r="AS108" s="52"/>
      <c r="AT108" s="52"/>
      <c r="AU108" s="52"/>
      <c r="AV108" s="52"/>
      <c r="AW108" s="52"/>
      <c r="AX108" s="82"/>
      <c r="AY108" s="81"/>
      <c r="AZ108" s="52"/>
      <c r="BA108" s="52"/>
      <c r="BB108" s="52"/>
      <c r="BC108" s="52"/>
      <c r="BD108" s="52"/>
      <c r="BE108" s="52"/>
      <c r="BF108" s="82"/>
    </row>
    <row r="109" spans="1:58" ht="15.75" customHeight="1" x14ac:dyDescent="0.2">
      <c r="A109" s="87"/>
      <c r="B109" s="81"/>
      <c r="C109" s="52"/>
      <c r="D109" s="52"/>
      <c r="E109" s="52"/>
      <c r="F109" s="52"/>
      <c r="G109" s="82"/>
      <c r="H109" s="81"/>
      <c r="I109" s="52"/>
      <c r="J109" s="52"/>
      <c r="K109" s="52"/>
      <c r="L109" s="52"/>
      <c r="M109" s="52"/>
      <c r="N109" s="52"/>
      <c r="O109" s="52"/>
      <c r="P109" s="52"/>
      <c r="Q109" s="52"/>
      <c r="R109" s="52"/>
      <c r="S109" s="52"/>
      <c r="T109" s="82"/>
      <c r="U109" s="81"/>
      <c r="V109" s="52"/>
      <c r="W109" s="52"/>
      <c r="X109" s="52"/>
      <c r="Y109" s="52"/>
      <c r="Z109" s="52"/>
      <c r="AA109" s="52"/>
      <c r="AB109" s="52"/>
      <c r="AC109" s="52"/>
      <c r="AD109" s="82"/>
      <c r="AE109" s="81"/>
      <c r="AF109" s="52"/>
      <c r="AG109" s="52"/>
      <c r="AH109" s="52"/>
      <c r="AI109" s="52"/>
      <c r="AJ109" s="52"/>
      <c r="AK109" s="52"/>
      <c r="AL109" s="52"/>
      <c r="AM109" s="52"/>
      <c r="AN109" s="82"/>
      <c r="AO109" s="81"/>
      <c r="AP109" s="52"/>
      <c r="AQ109" s="52"/>
      <c r="AR109" s="52"/>
      <c r="AS109" s="52"/>
      <c r="AT109" s="52"/>
      <c r="AU109" s="52"/>
      <c r="AV109" s="52"/>
      <c r="AW109" s="52"/>
      <c r="AX109" s="82"/>
      <c r="AY109" s="81"/>
      <c r="AZ109" s="52"/>
      <c r="BA109" s="52"/>
      <c r="BB109" s="52"/>
      <c r="BC109" s="52"/>
      <c r="BD109" s="52"/>
      <c r="BE109" s="52"/>
      <c r="BF109" s="82"/>
    </row>
    <row r="110" spans="1:58" ht="15.75" customHeight="1" x14ac:dyDescent="0.2">
      <c r="A110" s="87"/>
      <c r="B110" s="81"/>
      <c r="C110" s="52"/>
      <c r="D110" s="52"/>
      <c r="E110" s="52"/>
      <c r="F110" s="52"/>
      <c r="G110" s="82"/>
      <c r="H110" s="81"/>
      <c r="I110" s="52"/>
      <c r="J110" s="52"/>
      <c r="K110" s="52"/>
      <c r="L110" s="52"/>
      <c r="M110" s="52"/>
      <c r="N110" s="52"/>
      <c r="O110" s="52"/>
      <c r="P110" s="52"/>
      <c r="Q110" s="52"/>
      <c r="R110" s="52"/>
      <c r="S110" s="52"/>
      <c r="T110" s="82"/>
      <c r="U110" s="81"/>
      <c r="V110" s="52"/>
      <c r="W110" s="52"/>
      <c r="X110" s="52"/>
      <c r="Y110" s="52"/>
      <c r="Z110" s="52"/>
      <c r="AA110" s="52"/>
      <c r="AB110" s="52"/>
      <c r="AC110" s="52"/>
      <c r="AD110" s="82"/>
      <c r="AE110" s="81"/>
      <c r="AF110" s="52"/>
      <c r="AG110" s="52"/>
      <c r="AH110" s="52"/>
      <c r="AI110" s="52"/>
      <c r="AJ110" s="52"/>
      <c r="AK110" s="52"/>
      <c r="AL110" s="52"/>
      <c r="AM110" s="52"/>
      <c r="AN110" s="82"/>
      <c r="AO110" s="81"/>
      <c r="AP110" s="52"/>
      <c r="AQ110" s="52"/>
      <c r="AR110" s="52"/>
      <c r="AS110" s="52"/>
      <c r="AT110" s="52"/>
      <c r="AU110" s="52"/>
      <c r="AV110" s="52"/>
      <c r="AW110" s="52"/>
      <c r="AX110" s="82"/>
      <c r="AY110" s="81"/>
      <c r="AZ110" s="52"/>
      <c r="BA110" s="52"/>
      <c r="BB110" s="52"/>
      <c r="BC110" s="52"/>
      <c r="BD110" s="52"/>
      <c r="BE110" s="52"/>
      <c r="BF110" s="82"/>
    </row>
    <row r="111" spans="1:58" ht="15.75" customHeight="1" x14ac:dyDescent="0.2">
      <c r="A111" s="87"/>
      <c r="B111" s="81"/>
      <c r="C111" s="52"/>
      <c r="D111" s="52"/>
      <c r="E111" s="52"/>
      <c r="F111" s="52"/>
      <c r="G111" s="82"/>
      <c r="H111" s="81"/>
      <c r="I111" s="52"/>
      <c r="J111" s="52"/>
      <c r="K111" s="52"/>
      <c r="L111" s="52"/>
      <c r="M111" s="52"/>
      <c r="N111" s="52"/>
      <c r="O111" s="52"/>
      <c r="P111" s="52"/>
      <c r="Q111" s="52"/>
      <c r="R111" s="52"/>
      <c r="S111" s="52"/>
      <c r="T111" s="82"/>
      <c r="U111" s="81"/>
      <c r="V111" s="52"/>
      <c r="W111" s="52"/>
      <c r="X111" s="52"/>
      <c r="Y111" s="52"/>
      <c r="Z111" s="52"/>
      <c r="AA111" s="52"/>
      <c r="AB111" s="52"/>
      <c r="AC111" s="52"/>
      <c r="AD111" s="82"/>
      <c r="AE111" s="81"/>
      <c r="AF111" s="52"/>
      <c r="AG111" s="52"/>
      <c r="AH111" s="52"/>
      <c r="AI111" s="52"/>
      <c r="AJ111" s="52"/>
      <c r="AK111" s="52"/>
      <c r="AL111" s="52"/>
      <c r="AM111" s="52"/>
      <c r="AN111" s="82"/>
      <c r="AO111" s="81"/>
      <c r="AP111" s="52"/>
      <c r="AQ111" s="52"/>
      <c r="AR111" s="52"/>
      <c r="AS111" s="52"/>
      <c r="AT111" s="52"/>
      <c r="AU111" s="52"/>
      <c r="AV111" s="52"/>
      <c r="AW111" s="52"/>
      <c r="AX111" s="82"/>
      <c r="AY111" s="81"/>
      <c r="AZ111" s="52"/>
      <c r="BA111" s="52"/>
      <c r="BB111" s="52"/>
      <c r="BC111" s="52"/>
      <c r="BD111" s="52"/>
      <c r="BE111" s="52"/>
      <c r="BF111" s="82"/>
    </row>
    <row r="112" spans="1:58" ht="15.75" customHeight="1" x14ac:dyDescent="0.2">
      <c r="A112" s="87"/>
      <c r="B112" s="81"/>
      <c r="C112" s="52"/>
      <c r="D112" s="52"/>
      <c r="E112" s="52"/>
      <c r="F112" s="52"/>
      <c r="G112" s="82"/>
      <c r="H112" s="81"/>
      <c r="I112" s="52"/>
      <c r="J112" s="52"/>
      <c r="K112" s="52"/>
      <c r="L112" s="52"/>
      <c r="M112" s="52"/>
      <c r="N112" s="52"/>
      <c r="O112" s="52"/>
      <c r="P112" s="52"/>
      <c r="Q112" s="52"/>
      <c r="R112" s="52"/>
      <c r="S112" s="52"/>
      <c r="T112" s="82"/>
      <c r="U112" s="81"/>
      <c r="V112" s="52"/>
      <c r="W112" s="52"/>
      <c r="X112" s="52"/>
      <c r="Y112" s="52"/>
      <c r="Z112" s="52"/>
      <c r="AA112" s="52"/>
      <c r="AB112" s="52"/>
      <c r="AC112" s="52"/>
      <c r="AD112" s="82"/>
      <c r="AE112" s="81"/>
      <c r="AF112" s="52"/>
      <c r="AG112" s="52"/>
      <c r="AH112" s="52"/>
      <c r="AI112" s="52"/>
      <c r="AJ112" s="52"/>
      <c r="AK112" s="52"/>
      <c r="AL112" s="52"/>
      <c r="AM112" s="52"/>
      <c r="AN112" s="82"/>
      <c r="AO112" s="81"/>
      <c r="AP112" s="52"/>
      <c r="AQ112" s="52"/>
      <c r="AR112" s="52"/>
      <c r="AS112" s="52"/>
      <c r="AT112" s="52"/>
      <c r="AU112" s="52"/>
      <c r="AV112" s="52"/>
      <c r="AW112" s="52"/>
      <c r="AX112" s="82"/>
      <c r="AY112" s="81"/>
      <c r="AZ112" s="52"/>
      <c r="BA112" s="52"/>
      <c r="BB112" s="52"/>
      <c r="BC112" s="52"/>
      <c r="BD112" s="52"/>
      <c r="BE112" s="52"/>
      <c r="BF112" s="82"/>
    </row>
    <row r="113" spans="1:58" ht="15.75" customHeight="1" x14ac:dyDescent="0.2">
      <c r="A113" s="87"/>
      <c r="B113" s="81"/>
      <c r="C113" s="52"/>
      <c r="D113" s="52"/>
      <c r="E113" s="52"/>
      <c r="F113" s="52"/>
      <c r="G113" s="82"/>
      <c r="H113" s="81"/>
      <c r="I113" s="52"/>
      <c r="J113" s="52"/>
      <c r="K113" s="52"/>
      <c r="L113" s="52"/>
      <c r="M113" s="52"/>
      <c r="N113" s="52"/>
      <c r="O113" s="52"/>
      <c r="P113" s="52"/>
      <c r="Q113" s="52"/>
      <c r="R113" s="52"/>
      <c r="S113" s="52"/>
      <c r="T113" s="82"/>
      <c r="U113" s="81"/>
      <c r="V113" s="52"/>
      <c r="W113" s="52"/>
      <c r="X113" s="52"/>
      <c r="Y113" s="52"/>
      <c r="Z113" s="52"/>
      <c r="AA113" s="52"/>
      <c r="AB113" s="52"/>
      <c r="AC113" s="52"/>
      <c r="AD113" s="82"/>
      <c r="AE113" s="81"/>
      <c r="AF113" s="52"/>
      <c r="AG113" s="52"/>
      <c r="AH113" s="52"/>
      <c r="AI113" s="52"/>
      <c r="AJ113" s="52"/>
      <c r="AK113" s="52"/>
      <c r="AL113" s="52"/>
      <c r="AM113" s="52"/>
      <c r="AN113" s="82"/>
      <c r="AO113" s="81"/>
      <c r="AP113" s="52"/>
      <c r="AQ113" s="52"/>
      <c r="AR113" s="52"/>
      <c r="AS113" s="52"/>
      <c r="AT113" s="52"/>
      <c r="AU113" s="52"/>
      <c r="AV113" s="52"/>
      <c r="AW113" s="52"/>
      <c r="AX113" s="82"/>
      <c r="AY113" s="81"/>
      <c r="AZ113" s="52"/>
      <c r="BA113" s="52"/>
      <c r="BB113" s="52"/>
      <c r="BC113" s="52"/>
      <c r="BD113" s="52"/>
      <c r="BE113" s="52"/>
      <c r="BF113" s="82"/>
    </row>
    <row r="114" spans="1:58" ht="15.75" customHeight="1" x14ac:dyDescent="0.2">
      <c r="A114" s="87"/>
      <c r="B114" s="81"/>
      <c r="C114" s="52"/>
      <c r="D114" s="52"/>
      <c r="E114" s="52"/>
      <c r="F114" s="52"/>
      <c r="G114" s="82"/>
      <c r="H114" s="81"/>
      <c r="I114" s="52"/>
      <c r="J114" s="52"/>
      <c r="K114" s="52"/>
      <c r="L114" s="52"/>
      <c r="M114" s="52"/>
      <c r="N114" s="52"/>
      <c r="O114" s="52"/>
      <c r="P114" s="52"/>
      <c r="Q114" s="52"/>
      <c r="R114" s="52"/>
      <c r="S114" s="52"/>
      <c r="T114" s="82"/>
      <c r="U114" s="81"/>
      <c r="V114" s="52"/>
      <c r="W114" s="52"/>
      <c r="X114" s="52"/>
      <c r="Y114" s="52"/>
      <c r="Z114" s="52"/>
      <c r="AA114" s="52"/>
      <c r="AB114" s="52"/>
      <c r="AC114" s="52"/>
      <c r="AD114" s="82"/>
      <c r="AE114" s="81"/>
      <c r="AF114" s="52"/>
      <c r="AG114" s="52"/>
      <c r="AH114" s="52"/>
      <c r="AI114" s="52"/>
      <c r="AJ114" s="52"/>
      <c r="AK114" s="52"/>
      <c r="AL114" s="52"/>
      <c r="AM114" s="52"/>
      <c r="AN114" s="82"/>
      <c r="AO114" s="81"/>
      <c r="AP114" s="52"/>
      <c r="AQ114" s="52"/>
      <c r="AR114" s="52"/>
      <c r="AS114" s="52"/>
      <c r="AT114" s="52"/>
      <c r="AU114" s="52"/>
      <c r="AV114" s="52"/>
      <c r="AW114" s="52"/>
      <c r="AX114" s="82"/>
      <c r="AY114" s="81"/>
      <c r="AZ114" s="52"/>
      <c r="BA114" s="52"/>
      <c r="BB114" s="52"/>
      <c r="BC114" s="52"/>
      <c r="BD114" s="52"/>
      <c r="BE114" s="52"/>
      <c r="BF114" s="82"/>
    </row>
    <row r="115" spans="1:58" ht="15.75" customHeight="1" x14ac:dyDescent="0.2">
      <c r="A115" s="87"/>
      <c r="B115" s="81"/>
      <c r="C115" s="52"/>
      <c r="D115" s="52"/>
      <c r="E115" s="52"/>
      <c r="F115" s="52"/>
      <c r="G115" s="82"/>
      <c r="H115" s="81"/>
      <c r="I115" s="52"/>
      <c r="J115" s="52"/>
      <c r="K115" s="52"/>
      <c r="L115" s="52"/>
      <c r="M115" s="52"/>
      <c r="N115" s="52"/>
      <c r="O115" s="52"/>
      <c r="P115" s="52"/>
      <c r="Q115" s="52"/>
      <c r="R115" s="52"/>
      <c r="S115" s="52"/>
      <c r="T115" s="82"/>
      <c r="U115" s="81"/>
      <c r="V115" s="52"/>
      <c r="W115" s="52"/>
      <c r="X115" s="52"/>
      <c r="Y115" s="52"/>
      <c r="Z115" s="52"/>
      <c r="AA115" s="52"/>
      <c r="AB115" s="52"/>
      <c r="AC115" s="52"/>
      <c r="AD115" s="82"/>
      <c r="AE115" s="81"/>
      <c r="AF115" s="52"/>
      <c r="AG115" s="52"/>
      <c r="AH115" s="52"/>
      <c r="AI115" s="52"/>
      <c r="AJ115" s="52"/>
      <c r="AK115" s="52"/>
      <c r="AL115" s="52"/>
      <c r="AM115" s="52"/>
      <c r="AN115" s="82"/>
      <c r="AO115" s="81"/>
      <c r="AP115" s="52"/>
      <c r="AQ115" s="52"/>
      <c r="AR115" s="52"/>
      <c r="AS115" s="52"/>
      <c r="AT115" s="52"/>
      <c r="AU115" s="52"/>
      <c r="AV115" s="52"/>
      <c r="AW115" s="52"/>
      <c r="AX115" s="82"/>
      <c r="AY115" s="81"/>
      <c r="AZ115" s="52"/>
      <c r="BA115" s="52"/>
      <c r="BB115" s="52"/>
      <c r="BC115" s="52"/>
      <c r="BD115" s="52"/>
      <c r="BE115" s="52"/>
      <c r="BF115" s="82"/>
    </row>
    <row r="116" spans="1:58" ht="15.75" customHeight="1" x14ac:dyDescent="0.2">
      <c r="A116" s="87"/>
      <c r="B116" s="81"/>
      <c r="C116" s="52"/>
      <c r="D116" s="52"/>
      <c r="E116" s="52"/>
      <c r="F116" s="52"/>
      <c r="G116" s="82"/>
      <c r="H116" s="81"/>
      <c r="I116" s="52"/>
      <c r="J116" s="52"/>
      <c r="K116" s="52"/>
      <c r="L116" s="52"/>
      <c r="M116" s="52"/>
      <c r="N116" s="52"/>
      <c r="O116" s="52"/>
      <c r="P116" s="52"/>
      <c r="Q116" s="52"/>
      <c r="R116" s="52"/>
      <c r="S116" s="52"/>
      <c r="T116" s="82"/>
      <c r="U116" s="81"/>
      <c r="V116" s="52"/>
      <c r="W116" s="52"/>
      <c r="X116" s="52"/>
      <c r="Y116" s="52"/>
      <c r="Z116" s="52"/>
      <c r="AA116" s="52"/>
      <c r="AB116" s="52"/>
      <c r="AC116" s="52"/>
      <c r="AD116" s="82"/>
      <c r="AE116" s="81"/>
      <c r="AF116" s="52"/>
      <c r="AG116" s="52"/>
      <c r="AH116" s="52"/>
      <c r="AI116" s="52"/>
      <c r="AJ116" s="52"/>
      <c r="AK116" s="52"/>
      <c r="AL116" s="52"/>
      <c r="AM116" s="52"/>
      <c r="AN116" s="82"/>
      <c r="AO116" s="81"/>
      <c r="AP116" s="52"/>
      <c r="AQ116" s="52"/>
      <c r="AR116" s="52"/>
      <c r="AS116" s="52"/>
      <c r="AT116" s="52"/>
      <c r="AU116" s="52"/>
      <c r="AV116" s="52"/>
      <c r="AW116" s="52"/>
      <c r="AX116" s="82"/>
      <c r="AY116" s="81"/>
      <c r="AZ116" s="52"/>
      <c r="BA116" s="52"/>
      <c r="BB116" s="52"/>
      <c r="BC116" s="52"/>
      <c r="BD116" s="52"/>
      <c r="BE116" s="52"/>
      <c r="BF116" s="82"/>
    </row>
    <row r="117" spans="1:58" ht="15.75" customHeight="1" x14ac:dyDescent="0.2">
      <c r="A117" s="88"/>
      <c r="B117" s="83"/>
      <c r="C117" s="84"/>
      <c r="D117" s="84"/>
      <c r="E117" s="84"/>
      <c r="F117" s="84"/>
      <c r="G117" s="85"/>
      <c r="H117" s="83"/>
      <c r="I117" s="84"/>
      <c r="J117" s="84"/>
      <c r="K117" s="84"/>
      <c r="L117" s="84"/>
      <c r="M117" s="84"/>
      <c r="N117" s="84"/>
      <c r="O117" s="84"/>
      <c r="P117" s="84"/>
      <c r="Q117" s="84"/>
      <c r="R117" s="84"/>
      <c r="S117" s="84"/>
      <c r="T117" s="85"/>
      <c r="U117" s="83"/>
      <c r="V117" s="84"/>
      <c r="W117" s="84"/>
      <c r="X117" s="84"/>
      <c r="Y117" s="84"/>
      <c r="Z117" s="84"/>
      <c r="AA117" s="84"/>
      <c r="AB117" s="84"/>
      <c r="AC117" s="84"/>
      <c r="AD117" s="85"/>
      <c r="AE117" s="83"/>
      <c r="AF117" s="84"/>
      <c r="AG117" s="84"/>
      <c r="AH117" s="84"/>
      <c r="AI117" s="84"/>
      <c r="AJ117" s="84"/>
      <c r="AK117" s="84"/>
      <c r="AL117" s="84"/>
      <c r="AM117" s="84"/>
      <c r="AN117" s="85"/>
      <c r="AO117" s="83"/>
      <c r="AP117" s="84"/>
      <c r="AQ117" s="84"/>
      <c r="AR117" s="84"/>
      <c r="AS117" s="84"/>
      <c r="AT117" s="84"/>
      <c r="AU117" s="84"/>
      <c r="AV117" s="84"/>
      <c r="AW117" s="84"/>
      <c r="AX117" s="85"/>
      <c r="AY117" s="83"/>
      <c r="AZ117" s="84"/>
      <c r="BA117" s="84"/>
      <c r="BB117" s="84"/>
      <c r="BC117" s="84"/>
      <c r="BD117" s="84"/>
      <c r="BE117" s="84"/>
      <c r="BF117" s="85"/>
    </row>
    <row r="118" spans="1:58" ht="15.75" customHeight="1" x14ac:dyDescent="0.2">
      <c r="A118" s="86"/>
      <c r="B118" s="78"/>
      <c r="C118" s="79"/>
      <c r="D118" s="79"/>
      <c r="E118" s="79"/>
      <c r="F118" s="79"/>
      <c r="G118" s="80"/>
      <c r="H118" s="78"/>
      <c r="I118" s="79"/>
      <c r="J118" s="79"/>
      <c r="K118" s="79"/>
      <c r="L118" s="79"/>
      <c r="M118" s="79"/>
      <c r="N118" s="79"/>
      <c r="O118" s="79"/>
      <c r="P118" s="79"/>
      <c r="Q118" s="79"/>
      <c r="R118" s="79"/>
      <c r="S118" s="79"/>
      <c r="T118" s="80"/>
      <c r="U118" s="78"/>
      <c r="V118" s="79"/>
      <c r="W118" s="79"/>
      <c r="X118" s="79"/>
      <c r="Y118" s="79"/>
      <c r="Z118" s="79"/>
      <c r="AA118" s="79"/>
      <c r="AB118" s="79"/>
      <c r="AC118" s="79"/>
      <c r="AD118" s="80"/>
      <c r="AE118" s="78"/>
      <c r="AF118" s="79"/>
      <c r="AG118" s="79"/>
      <c r="AH118" s="79"/>
      <c r="AI118" s="79"/>
      <c r="AJ118" s="79"/>
      <c r="AK118" s="79"/>
      <c r="AL118" s="79"/>
      <c r="AM118" s="79"/>
      <c r="AN118" s="80"/>
      <c r="AO118" s="78"/>
      <c r="AP118" s="79"/>
      <c r="AQ118" s="79"/>
      <c r="AR118" s="79"/>
      <c r="AS118" s="79"/>
      <c r="AT118" s="79"/>
      <c r="AU118" s="79"/>
      <c r="AV118" s="79"/>
      <c r="AW118" s="79"/>
      <c r="AX118" s="80"/>
      <c r="AY118" s="78"/>
      <c r="AZ118" s="79"/>
      <c r="BA118" s="79"/>
      <c r="BB118" s="79"/>
      <c r="BC118" s="79"/>
      <c r="BD118" s="79"/>
      <c r="BE118" s="79"/>
      <c r="BF118" s="80"/>
    </row>
    <row r="119" spans="1:58" ht="15.75" customHeight="1" x14ac:dyDescent="0.2">
      <c r="A119" s="87"/>
      <c r="B119" s="81"/>
      <c r="C119" s="52"/>
      <c r="D119" s="52"/>
      <c r="E119" s="52"/>
      <c r="F119" s="52"/>
      <c r="G119" s="82"/>
      <c r="H119" s="81"/>
      <c r="I119" s="52"/>
      <c r="J119" s="52"/>
      <c r="K119" s="52"/>
      <c r="L119" s="52"/>
      <c r="M119" s="52"/>
      <c r="N119" s="52"/>
      <c r="O119" s="52"/>
      <c r="P119" s="52"/>
      <c r="Q119" s="52"/>
      <c r="R119" s="52"/>
      <c r="S119" s="52"/>
      <c r="T119" s="82"/>
      <c r="U119" s="81"/>
      <c r="V119" s="52"/>
      <c r="W119" s="52"/>
      <c r="X119" s="52"/>
      <c r="Y119" s="52"/>
      <c r="Z119" s="52"/>
      <c r="AA119" s="52"/>
      <c r="AB119" s="52"/>
      <c r="AC119" s="52"/>
      <c r="AD119" s="82"/>
      <c r="AE119" s="81"/>
      <c r="AF119" s="52"/>
      <c r="AG119" s="52"/>
      <c r="AH119" s="52"/>
      <c r="AI119" s="52"/>
      <c r="AJ119" s="52"/>
      <c r="AK119" s="52"/>
      <c r="AL119" s="52"/>
      <c r="AM119" s="52"/>
      <c r="AN119" s="82"/>
      <c r="AO119" s="81"/>
      <c r="AP119" s="52"/>
      <c r="AQ119" s="52"/>
      <c r="AR119" s="52"/>
      <c r="AS119" s="52"/>
      <c r="AT119" s="52"/>
      <c r="AU119" s="52"/>
      <c r="AV119" s="52"/>
      <c r="AW119" s="52"/>
      <c r="AX119" s="82"/>
      <c r="AY119" s="81"/>
      <c r="AZ119" s="52"/>
      <c r="BA119" s="52"/>
      <c r="BB119" s="52"/>
      <c r="BC119" s="52"/>
      <c r="BD119" s="52"/>
      <c r="BE119" s="52"/>
      <c r="BF119" s="82"/>
    </row>
    <row r="120" spans="1:58" ht="15.75" customHeight="1" x14ac:dyDescent="0.2">
      <c r="A120" s="87"/>
      <c r="B120" s="81"/>
      <c r="C120" s="52"/>
      <c r="D120" s="52"/>
      <c r="E120" s="52"/>
      <c r="F120" s="52"/>
      <c r="G120" s="82"/>
      <c r="H120" s="81"/>
      <c r="I120" s="52"/>
      <c r="J120" s="52"/>
      <c r="K120" s="52"/>
      <c r="L120" s="52"/>
      <c r="M120" s="52"/>
      <c r="N120" s="52"/>
      <c r="O120" s="52"/>
      <c r="P120" s="52"/>
      <c r="Q120" s="52"/>
      <c r="R120" s="52"/>
      <c r="S120" s="52"/>
      <c r="T120" s="82"/>
      <c r="U120" s="81"/>
      <c r="V120" s="52"/>
      <c r="W120" s="52"/>
      <c r="X120" s="52"/>
      <c r="Y120" s="52"/>
      <c r="Z120" s="52"/>
      <c r="AA120" s="52"/>
      <c r="AB120" s="52"/>
      <c r="AC120" s="52"/>
      <c r="AD120" s="82"/>
      <c r="AE120" s="81"/>
      <c r="AF120" s="52"/>
      <c r="AG120" s="52"/>
      <c r="AH120" s="52"/>
      <c r="AI120" s="52"/>
      <c r="AJ120" s="52"/>
      <c r="AK120" s="52"/>
      <c r="AL120" s="52"/>
      <c r="AM120" s="52"/>
      <c r="AN120" s="82"/>
      <c r="AO120" s="81"/>
      <c r="AP120" s="52"/>
      <c r="AQ120" s="52"/>
      <c r="AR120" s="52"/>
      <c r="AS120" s="52"/>
      <c r="AT120" s="52"/>
      <c r="AU120" s="52"/>
      <c r="AV120" s="52"/>
      <c r="AW120" s="52"/>
      <c r="AX120" s="82"/>
      <c r="AY120" s="81"/>
      <c r="AZ120" s="52"/>
      <c r="BA120" s="52"/>
      <c r="BB120" s="52"/>
      <c r="BC120" s="52"/>
      <c r="BD120" s="52"/>
      <c r="BE120" s="52"/>
      <c r="BF120" s="82"/>
    </row>
    <row r="121" spans="1:58" ht="15.75" customHeight="1" x14ac:dyDescent="0.2">
      <c r="A121" s="87"/>
      <c r="B121" s="81"/>
      <c r="C121" s="52"/>
      <c r="D121" s="52"/>
      <c r="E121" s="52"/>
      <c r="F121" s="52"/>
      <c r="G121" s="82"/>
      <c r="H121" s="81"/>
      <c r="I121" s="52"/>
      <c r="J121" s="52"/>
      <c r="K121" s="52"/>
      <c r="L121" s="52"/>
      <c r="M121" s="52"/>
      <c r="N121" s="52"/>
      <c r="O121" s="52"/>
      <c r="P121" s="52"/>
      <c r="Q121" s="52"/>
      <c r="R121" s="52"/>
      <c r="S121" s="52"/>
      <c r="T121" s="82"/>
      <c r="U121" s="81"/>
      <c r="V121" s="52"/>
      <c r="W121" s="52"/>
      <c r="X121" s="52"/>
      <c r="Y121" s="52"/>
      <c r="Z121" s="52"/>
      <c r="AA121" s="52"/>
      <c r="AB121" s="52"/>
      <c r="AC121" s="52"/>
      <c r="AD121" s="82"/>
      <c r="AE121" s="81"/>
      <c r="AF121" s="52"/>
      <c r="AG121" s="52"/>
      <c r="AH121" s="52"/>
      <c r="AI121" s="52"/>
      <c r="AJ121" s="52"/>
      <c r="AK121" s="52"/>
      <c r="AL121" s="52"/>
      <c r="AM121" s="52"/>
      <c r="AN121" s="82"/>
      <c r="AO121" s="81"/>
      <c r="AP121" s="52"/>
      <c r="AQ121" s="52"/>
      <c r="AR121" s="52"/>
      <c r="AS121" s="52"/>
      <c r="AT121" s="52"/>
      <c r="AU121" s="52"/>
      <c r="AV121" s="52"/>
      <c r="AW121" s="52"/>
      <c r="AX121" s="82"/>
      <c r="AY121" s="81"/>
      <c r="AZ121" s="52"/>
      <c r="BA121" s="52"/>
      <c r="BB121" s="52"/>
      <c r="BC121" s="52"/>
      <c r="BD121" s="52"/>
      <c r="BE121" s="52"/>
      <c r="BF121" s="82"/>
    </row>
    <row r="122" spans="1:58" ht="15.75" customHeight="1" x14ac:dyDescent="0.2">
      <c r="A122" s="87"/>
      <c r="B122" s="81"/>
      <c r="C122" s="52"/>
      <c r="D122" s="52"/>
      <c r="E122" s="52"/>
      <c r="F122" s="52"/>
      <c r="G122" s="82"/>
      <c r="H122" s="81"/>
      <c r="I122" s="52"/>
      <c r="J122" s="52"/>
      <c r="K122" s="52"/>
      <c r="L122" s="52"/>
      <c r="M122" s="52"/>
      <c r="N122" s="52"/>
      <c r="O122" s="52"/>
      <c r="P122" s="52"/>
      <c r="Q122" s="52"/>
      <c r="R122" s="52"/>
      <c r="S122" s="52"/>
      <c r="T122" s="82"/>
      <c r="U122" s="81"/>
      <c r="V122" s="52"/>
      <c r="W122" s="52"/>
      <c r="X122" s="52"/>
      <c r="Y122" s="52"/>
      <c r="Z122" s="52"/>
      <c r="AA122" s="52"/>
      <c r="AB122" s="52"/>
      <c r="AC122" s="52"/>
      <c r="AD122" s="82"/>
      <c r="AE122" s="81"/>
      <c r="AF122" s="52"/>
      <c r="AG122" s="52"/>
      <c r="AH122" s="52"/>
      <c r="AI122" s="52"/>
      <c r="AJ122" s="52"/>
      <c r="AK122" s="52"/>
      <c r="AL122" s="52"/>
      <c r="AM122" s="52"/>
      <c r="AN122" s="82"/>
      <c r="AO122" s="81"/>
      <c r="AP122" s="52"/>
      <c r="AQ122" s="52"/>
      <c r="AR122" s="52"/>
      <c r="AS122" s="52"/>
      <c r="AT122" s="52"/>
      <c r="AU122" s="52"/>
      <c r="AV122" s="52"/>
      <c r="AW122" s="52"/>
      <c r="AX122" s="82"/>
      <c r="AY122" s="81"/>
      <c r="AZ122" s="52"/>
      <c r="BA122" s="52"/>
      <c r="BB122" s="52"/>
      <c r="BC122" s="52"/>
      <c r="BD122" s="52"/>
      <c r="BE122" s="52"/>
      <c r="BF122" s="82"/>
    </row>
    <row r="123" spans="1:58" ht="15.75" customHeight="1" x14ac:dyDescent="0.2">
      <c r="A123" s="87"/>
      <c r="B123" s="81"/>
      <c r="C123" s="52"/>
      <c r="D123" s="52"/>
      <c r="E123" s="52"/>
      <c r="F123" s="52"/>
      <c r="G123" s="82"/>
      <c r="H123" s="81"/>
      <c r="I123" s="52"/>
      <c r="J123" s="52"/>
      <c r="K123" s="52"/>
      <c r="L123" s="52"/>
      <c r="M123" s="52"/>
      <c r="N123" s="52"/>
      <c r="O123" s="52"/>
      <c r="P123" s="52"/>
      <c r="Q123" s="52"/>
      <c r="R123" s="52"/>
      <c r="S123" s="52"/>
      <c r="T123" s="82"/>
      <c r="U123" s="81"/>
      <c r="V123" s="52"/>
      <c r="W123" s="52"/>
      <c r="X123" s="52"/>
      <c r="Y123" s="52"/>
      <c r="Z123" s="52"/>
      <c r="AA123" s="52"/>
      <c r="AB123" s="52"/>
      <c r="AC123" s="52"/>
      <c r="AD123" s="82"/>
      <c r="AE123" s="81"/>
      <c r="AF123" s="52"/>
      <c r="AG123" s="52"/>
      <c r="AH123" s="52"/>
      <c r="AI123" s="52"/>
      <c r="AJ123" s="52"/>
      <c r="AK123" s="52"/>
      <c r="AL123" s="52"/>
      <c r="AM123" s="52"/>
      <c r="AN123" s="82"/>
      <c r="AO123" s="81"/>
      <c r="AP123" s="52"/>
      <c r="AQ123" s="52"/>
      <c r="AR123" s="52"/>
      <c r="AS123" s="52"/>
      <c r="AT123" s="52"/>
      <c r="AU123" s="52"/>
      <c r="AV123" s="52"/>
      <c r="AW123" s="52"/>
      <c r="AX123" s="82"/>
      <c r="AY123" s="81"/>
      <c r="AZ123" s="52"/>
      <c r="BA123" s="52"/>
      <c r="BB123" s="52"/>
      <c r="BC123" s="52"/>
      <c r="BD123" s="52"/>
      <c r="BE123" s="52"/>
      <c r="BF123" s="82"/>
    </row>
    <row r="124" spans="1:58" ht="15.75" customHeight="1" x14ac:dyDescent="0.2">
      <c r="A124" s="87"/>
      <c r="B124" s="81"/>
      <c r="C124" s="52"/>
      <c r="D124" s="52"/>
      <c r="E124" s="52"/>
      <c r="F124" s="52"/>
      <c r="G124" s="82"/>
      <c r="H124" s="81"/>
      <c r="I124" s="52"/>
      <c r="J124" s="52"/>
      <c r="K124" s="52"/>
      <c r="L124" s="52"/>
      <c r="M124" s="52"/>
      <c r="N124" s="52"/>
      <c r="O124" s="52"/>
      <c r="P124" s="52"/>
      <c r="Q124" s="52"/>
      <c r="R124" s="52"/>
      <c r="S124" s="52"/>
      <c r="T124" s="82"/>
      <c r="U124" s="81"/>
      <c r="V124" s="52"/>
      <c r="W124" s="52"/>
      <c r="X124" s="52"/>
      <c r="Y124" s="52"/>
      <c r="Z124" s="52"/>
      <c r="AA124" s="52"/>
      <c r="AB124" s="52"/>
      <c r="AC124" s="52"/>
      <c r="AD124" s="82"/>
      <c r="AE124" s="81"/>
      <c r="AF124" s="52"/>
      <c r="AG124" s="52"/>
      <c r="AH124" s="52"/>
      <c r="AI124" s="52"/>
      <c r="AJ124" s="52"/>
      <c r="AK124" s="52"/>
      <c r="AL124" s="52"/>
      <c r="AM124" s="52"/>
      <c r="AN124" s="82"/>
      <c r="AO124" s="81"/>
      <c r="AP124" s="52"/>
      <c r="AQ124" s="52"/>
      <c r="AR124" s="52"/>
      <c r="AS124" s="52"/>
      <c r="AT124" s="52"/>
      <c r="AU124" s="52"/>
      <c r="AV124" s="52"/>
      <c r="AW124" s="52"/>
      <c r="AX124" s="82"/>
      <c r="AY124" s="81"/>
      <c r="AZ124" s="52"/>
      <c r="BA124" s="52"/>
      <c r="BB124" s="52"/>
      <c r="BC124" s="52"/>
      <c r="BD124" s="52"/>
      <c r="BE124" s="52"/>
      <c r="BF124" s="82"/>
    </row>
    <row r="125" spans="1:58" ht="15.75" customHeight="1" x14ac:dyDescent="0.2">
      <c r="A125" s="87"/>
      <c r="B125" s="81"/>
      <c r="C125" s="52"/>
      <c r="D125" s="52"/>
      <c r="E125" s="52"/>
      <c r="F125" s="52"/>
      <c r="G125" s="82"/>
      <c r="H125" s="81"/>
      <c r="I125" s="52"/>
      <c r="J125" s="52"/>
      <c r="K125" s="52"/>
      <c r="L125" s="52"/>
      <c r="M125" s="52"/>
      <c r="N125" s="52"/>
      <c r="O125" s="52"/>
      <c r="P125" s="52"/>
      <c r="Q125" s="52"/>
      <c r="R125" s="52"/>
      <c r="S125" s="52"/>
      <c r="T125" s="82"/>
      <c r="U125" s="81"/>
      <c r="V125" s="52"/>
      <c r="W125" s="52"/>
      <c r="X125" s="52"/>
      <c r="Y125" s="52"/>
      <c r="Z125" s="52"/>
      <c r="AA125" s="52"/>
      <c r="AB125" s="52"/>
      <c r="AC125" s="52"/>
      <c r="AD125" s="82"/>
      <c r="AE125" s="81"/>
      <c r="AF125" s="52"/>
      <c r="AG125" s="52"/>
      <c r="AH125" s="52"/>
      <c r="AI125" s="52"/>
      <c r="AJ125" s="52"/>
      <c r="AK125" s="52"/>
      <c r="AL125" s="52"/>
      <c r="AM125" s="52"/>
      <c r="AN125" s="82"/>
      <c r="AO125" s="81"/>
      <c r="AP125" s="52"/>
      <c r="AQ125" s="52"/>
      <c r="AR125" s="52"/>
      <c r="AS125" s="52"/>
      <c r="AT125" s="52"/>
      <c r="AU125" s="52"/>
      <c r="AV125" s="52"/>
      <c r="AW125" s="52"/>
      <c r="AX125" s="82"/>
      <c r="AY125" s="81"/>
      <c r="AZ125" s="52"/>
      <c r="BA125" s="52"/>
      <c r="BB125" s="52"/>
      <c r="BC125" s="52"/>
      <c r="BD125" s="52"/>
      <c r="BE125" s="52"/>
      <c r="BF125" s="82"/>
    </row>
    <row r="126" spans="1:58" ht="15.75" customHeight="1" x14ac:dyDescent="0.2">
      <c r="A126" s="87"/>
      <c r="B126" s="81"/>
      <c r="C126" s="52"/>
      <c r="D126" s="52"/>
      <c r="E126" s="52"/>
      <c r="F126" s="52"/>
      <c r="G126" s="82"/>
      <c r="H126" s="81"/>
      <c r="I126" s="52"/>
      <c r="J126" s="52"/>
      <c r="K126" s="52"/>
      <c r="L126" s="52"/>
      <c r="M126" s="52"/>
      <c r="N126" s="52"/>
      <c r="O126" s="52"/>
      <c r="P126" s="52"/>
      <c r="Q126" s="52"/>
      <c r="R126" s="52"/>
      <c r="S126" s="52"/>
      <c r="T126" s="82"/>
      <c r="U126" s="81"/>
      <c r="V126" s="52"/>
      <c r="W126" s="52"/>
      <c r="X126" s="52"/>
      <c r="Y126" s="52"/>
      <c r="Z126" s="52"/>
      <c r="AA126" s="52"/>
      <c r="AB126" s="52"/>
      <c r="AC126" s="52"/>
      <c r="AD126" s="82"/>
      <c r="AE126" s="81"/>
      <c r="AF126" s="52"/>
      <c r="AG126" s="52"/>
      <c r="AH126" s="52"/>
      <c r="AI126" s="52"/>
      <c r="AJ126" s="52"/>
      <c r="AK126" s="52"/>
      <c r="AL126" s="52"/>
      <c r="AM126" s="52"/>
      <c r="AN126" s="82"/>
      <c r="AO126" s="81"/>
      <c r="AP126" s="52"/>
      <c r="AQ126" s="52"/>
      <c r="AR126" s="52"/>
      <c r="AS126" s="52"/>
      <c r="AT126" s="52"/>
      <c r="AU126" s="52"/>
      <c r="AV126" s="52"/>
      <c r="AW126" s="52"/>
      <c r="AX126" s="82"/>
      <c r="AY126" s="81"/>
      <c r="AZ126" s="52"/>
      <c r="BA126" s="52"/>
      <c r="BB126" s="52"/>
      <c r="BC126" s="52"/>
      <c r="BD126" s="52"/>
      <c r="BE126" s="52"/>
      <c r="BF126" s="82"/>
    </row>
    <row r="127" spans="1:58" ht="15.75" customHeight="1" x14ac:dyDescent="0.2">
      <c r="A127" s="87"/>
      <c r="B127" s="81"/>
      <c r="C127" s="52"/>
      <c r="D127" s="52"/>
      <c r="E127" s="52"/>
      <c r="F127" s="52"/>
      <c r="G127" s="82"/>
      <c r="H127" s="81"/>
      <c r="I127" s="52"/>
      <c r="J127" s="52"/>
      <c r="K127" s="52"/>
      <c r="L127" s="52"/>
      <c r="M127" s="52"/>
      <c r="N127" s="52"/>
      <c r="O127" s="52"/>
      <c r="P127" s="52"/>
      <c r="Q127" s="52"/>
      <c r="R127" s="52"/>
      <c r="S127" s="52"/>
      <c r="T127" s="82"/>
      <c r="U127" s="81"/>
      <c r="V127" s="52"/>
      <c r="W127" s="52"/>
      <c r="X127" s="52"/>
      <c r="Y127" s="52"/>
      <c r="Z127" s="52"/>
      <c r="AA127" s="52"/>
      <c r="AB127" s="52"/>
      <c r="AC127" s="52"/>
      <c r="AD127" s="82"/>
      <c r="AE127" s="81"/>
      <c r="AF127" s="52"/>
      <c r="AG127" s="52"/>
      <c r="AH127" s="52"/>
      <c r="AI127" s="52"/>
      <c r="AJ127" s="52"/>
      <c r="AK127" s="52"/>
      <c r="AL127" s="52"/>
      <c r="AM127" s="52"/>
      <c r="AN127" s="82"/>
      <c r="AO127" s="81"/>
      <c r="AP127" s="52"/>
      <c r="AQ127" s="52"/>
      <c r="AR127" s="52"/>
      <c r="AS127" s="52"/>
      <c r="AT127" s="52"/>
      <c r="AU127" s="52"/>
      <c r="AV127" s="52"/>
      <c r="AW127" s="52"/>
      <c r="AX127" s="82"/>
      <c r="AY127" s="81"/>
      <c r="AZ127" s="52"/>
      <c r="BA127" s="52"/>
      <c r="BB127" s="52"/>
      <c r="BC127" s="52"/>
      <c r="BD127" s="52"/>
      <c r="BE127" s="52"/>
      <c r="BF127" s="82"/>
    </row>
    <row r="128" spans="1:58" ht="15.75" customHeight="1" x14ac:dyDescent="0.2">
      <c r="A128" s="88"/>
      <c r="B128" s="83"/>
      <c r="C128" s="84"/>
      <c r="D128" s="84"/>
      <c r="E128" s="84"/>
      <c r="F128" s="84"/>
      <c r="G128" s="85"/>
      <c r="H128" s="83"/>
      <c r="I128" s="84"/>
      <c r="J128" s="84"/>
      <c r="K128" s="84"/>
      <c r="L128" s="84"/>
      <c r="M128" s="84"/>
      <c r="N128" s="84"/>
      <c r="O128" s="84"/>
      <c r="P128" s="84"/>
      <c r="Q128" s="84"/>
      <c r="R128" s="84"/>
      <c r="S128" s="84"/>
      <c r="T128" s="85"/>
      <c r="U128" s="83"/>
      <c r="V128" s="84"/>
      <c r="W128" s="84"/>
      <c r="X128" s="84"/>
      <c r="Y128" s="84"/>
      <c r="Z128" s="84"/>
      <c r="AA128" s="84"/>
      <c r="AB128" s="84"/>
      <c r="AC128" s="84"/>
      <c r="AD128" s="85"/>
      <c r="AE128" s="83"/>
      <c r="AF128" s="84"/>
      <c r="AG128" s="84"/>
      <c r="AH128" s="84"/>
      <c r="AI128" s="84"/>
      <c r="AJ128" s="84"/>
      <c r="AK128" s="84"/>
      <c r="AL128" s="84"/>
      <c r="AM128" s="84"/>
      <c r="AN128" s="85"/>
      <c r="AO128" s="83"/>
      <c r="AP128" s="84"/>
      <c r="AQ128" s="84"/>
      <c r="AR128" s="84"/>
      <c r="AS128" s="84"/>
      <c r="AT128" s="84"/>
      <c r="AU128" s="84"/>
      <c r="AV128" s="84"/>
      <c r="AW128" s="84"/>
      <c r="AX128" s="85"/>
      <c r="AY128" s="83"/>
      <c r="AZ128" s="84"/>
      <c r="BA128" s="84"/>
      <c r="BB128" s="84"/>
      <c r="BC128" s="84"/>
      <c r="BD128" s="84"/>
      <c r="BE128" s="84"/>
      <c r="BF128" s="85"/>
    </row>
    <row r="129" spans="1:58" ht="15.75" customHeight="1" x14ac:dyDescent="0.2">
      <c r="A129" s="86"/>
      <c r="B129" s="78"/>
      <c r="C129" s="79"/>
      <c r="D129" s="79"/>
      <c r="E129" s="79"/>
      <c r="F129" s="79"/>
      <c r="G129" s="80"/>
      <c r="H129" s="78"/>
      <c r="I129" s="79"/>
      <c r="J129" s="79"/>
      <c r="K129" s="79"/>
      <c r="L129" s="79"/>
      <c r="M129" s="79"/>
      <c r="N129" s="79"/>
      <c r="O129" s="79"/>
      <c r="P129" s="79"/>
      <c r="Q129" s="79"/>
      <c r="R129" s="79"/>
      <c r="S129" s="79"/>
      <c r="T129" s="80"/>
      <c r="U129" s="78"/>
      <c r="V129" s="79"/>
      <c r="W129" s="79"/>
      <c r="X129" s="79"/>
      <c r="Y129" s="79"/>
      <c r="Z129" s="79"/>
      <c r="AA129" s="79"/>
      <c r="AB129" s="79"/>
      <c r="AC129" s="79"/>
      <c r="AD129" s="80"/>
      <c r="AE129" s="78"/>
      <c r="AF129" s="79"/>
      <c r="AG129" s="79"/>
      <c r="AH129" s="79"/>
      <c r="AI129" s="79"/>
      <c r="AJ129" s="79"/>
      <c r="AK129" s="79"/>
      <c r="AL129" s="79"/>
      <c r="AM129" s="79"/>
      <c r="AN129" s="80"/>
      <c r="AO129" s="78"/>
      <c r="AP129" s="79"/>
      <c r="AQ129" s="79"/>
      <c r="AR129" s="79"/>
      <c r="AS129" s="79"/>
      <c r="AT129" s="79"/>
      <c r="AU129" s="79"/>
      <c r="AV129" s="79"/>
      <c r="AW129" s="79"/>
      <c r="AX129" s="80"/>
      <c r="AY129" s="78"/>
      <c r="AZ129" s="79"/>
      <c r="BA129" s="79"/>
      <c r="BB129" s="79"/>
      <c r="BC129" s="79"/>
      <c r="BD129" s="79"/>
      <c r="BE129" s="79"/>
      <c r="BF129" s="80"/>
    </row>
    <row r="130" spans="1:58" ht="15.75" customHeight="1" x14ac:dyDescent="0.2">
      <c r="A130" s="87"/>
      <c r="B130" s="81"/>
      <c r="C130" s="52"/>
      <c r="D130" s="52"/>
      <c r="E130" s="52"/>
      <c r="F130" s="52"/>
      <c r="G130" s="82"/>
      <c r="H130" s="81"/>
      <c r="I130" s="52"/>
      <c r="J130" s="52"/>
      <c r="K130" s="52"/>
      <c r="L130" s="52"/>
      <c r="M130" s="52"/>
      <c r="N130" s="52"/>
      <c r="O130" s="52"/>
      <c r="P130" s="52"/>
      <c r="Q130" s="52"/>
      <c r="R130" s="52"/>
      <c r="S130" s="52"/>
      <c r="T130" s="82"/>
      <c r="U130" s="81"/>
      <c r="V130" s="52"/>
      <c r="W130" s="52"/>
      <c r="X130" s="52"/>
      <c r="Y130" s="52"/>
      <c r="Z130" s="52"/>
      <c r="AA130" s="52"/>
      <c r="AB130" s="52"/>
      <c r="AC130" s="52"/>
      <c r="AD130" s="82"/>
      <c r="AE130" s="81"/>
      <c r="AF130" s="52"/>
      <c r="AG130" s="52"/>
      <c r="AH130" s="52"/>
      <c r="AI130" s="52"/>
      <c r="AJ130" s="52"/>
      <c r="AK130" s="52"/>
      <c r="AL130" s="52"/>
      <c r="AM130" s="52"/>
      <c r="AN130" s="82"/>
      <c r="AO130" s="81"/>
      <c r="AP130" s="52"/>
      <c r="AQ130" s="52"/>
      <c r="AR130" s="52"/>
      <c r="AS130" s="52"/>
      <c r="AT130" s="52"/>
      <c r="AU130" s="52"/>
      <c r="AV130" s="52"/>
      <c r="AW130" s="52"/>
      <c r="AX130" s="82"/>
      <c r="AY130" s="81"/>
      <c r="AZ130" s="52"/>
      <c r="BA130" s="52"/>
      <c r="BB130" s="52"/>
      <c r="BC130" s="52"/>
      <c r="BD130" s="52"/>
      <c r="BE130" s="52"/>
      <c r="BF130" s="82"/>
    </row>
    <row r="131" spans="1:58" ht="15.75" customHeight="1" x14ac:dyDescent="0.2">
      <c r="A131" s="87"/>
      <c r="B131" s="81"/>
      <c r="C131" s="52"/>
      <c r="D131" s="52"/>
      <c r="E131" s="52"/>
      <c r="F131" s="52"/>
      <c r="G131" s="82"/>
      <c r="H131" s="81"/>
      <c r="I131" s="52"/>
      <c r="J131" s="52"/>
      <c r="K131" s="52"/>
      <c r="L131" s="52"/>
      <c r="M131" s="52"/>
      <c r="N131" s="52"/>
      <c r="O131" s="52"/>
      <c r="P131" s="52"/>
      <c r="Q131" s="52"/>
      <c r="R131" s="52"/>
      <c r="S131" s="52"/>
      <c r="T131" s="82"/>
      <c r="U131" s="81"/>
      <c r="V131" s="52"/>
      <c r="W131" s="52"/>
      <c r="X131" s="52"/>
      <c r="Y131" s="52"/>
      <c r="Z131" s="52"/>
      <c r="AA131" s="52"/>
      <c r="AB131" s="52"/>
      <c r="AC131" s="52"/>
      <c r="AD131" s="82"/>
      <c r="AE131" s="81"/>
      <c r="AF131" s="52"/>
      <c r="AG131" s="52"/>
      <c r="AH131" s="52"/>
      <c r="AI131" s="52"/>
      <c r="AJ131" s="52"/>
      <c r="AK131" s="52"/>
      <c r="AL131" s="52"/>
      <c r="AM131" s="52"/>
      <c r="AN131" s="82"/>
      <c r="AO131" s="81"/>
      <c r="AP131" s="52"/>
      <c r="AQ131" s="52"/>
      <c r="AR131" s="52"/>
      <c r="AS131" s="52"/>
      <c r="AT131" s="52"/>
      <c r="AU131" s="52"/>
      <c r="AV131" s="52"/>
      <c r="AW131" s="52"/>
      <c r="AX131" s="82"/>
      <c r="AY131" s="81"/>
      <c r="AZ131" s="52"/>
      <c r="BA131" s="52"/>
      <c r="BB131" s="52"/>
      <c r="BC131" s="52"/>
      <c r="BD131" s="52"/>
      <c r="BE131" s="52"/>
      <c r="BF131" s="82"/>
    </row>
    <row r="132" spans="1:58" ht="15.75" customHeight="1" x14ac:dyDescent="0.2">
      <c r="A132" s="87"/>
      <c r="B132" s="81"/>
      <c r="C132" s="52"/>
      <c r="D132" s="52"/>
      <c r="E132" s="52"/>
      <c r="F132" s="52"/>
      <c r="G132" s="82"/>
      <c r="H132" s="81"/>
      <c r="I132" s="52"/>
      <c r="J132" s="52"/>
      <c r="K132" s="52"/>
      <c r="L132" s="52"/>
      <c r="M132" s="52"/>
      <c r="N132" s="52"/>
      <c r="O132" s="52"/>
      <c r="P132" s="52"/>
      <c r="Q132" s="52"/>
      <c r="R132" s="52"/>
      <c r="S132" s="52"/>
      <c r="T132" s="82"/>
      <c r="U132" s="81"/>
      <c r="V132" s="52"/>
      <c r="W132" s="52"/>
      <c r="X132" s="52"/>
      <c r="Y132" s="52"/>
      <c r="Z132" s="52"/>
      <c r="AA132" s="52"/>
      <c r="AB132" s="52"/>
      <c r="AC132" s="52"/>
      <c r="AD132" s="82"/>
      <c r="AE132" s="81"/>
      <c r="AF132" s="52"/>
      <c r="AG132" s="52"/>
      <c r="AH132" s="52"/>
      <c r="AI132" s="52"/>
      <c r="AJ132" s="52"/>
      <c r="AK132" s="52"/>
      <c r="AL132" s="52"/>
      <c r="AM132" s="52"/>
      <c r="AN132" s="82"/>
      <c r="AO132" s="81"/>
      <c r="AP132" s="52"/>
      <c r="AQ132" s="52"/>
      <c r="AR132" s="52"/>
      <c r="AS132" s="52"/>
      <c r="AT132" s="52"/>
      <c r="AU132" s="52"/>
      <c r="AV132" s="52"/>
      <c r="AW132" s="52"/>
      <c r="AX132" s="82"/>
      <c r="AY132" s="81"/>
      <c r="AZ132" s="52"/>
      <c r="BA132" s="52"/>
      <c r="BB132" s="52"/>
      <c r="BC132" s="52"/>
      <c r="BD132" s="52"/>
      <c r="BE132" s="52"/>
      <c r="BF132" s="82"/>
    </row>
    <row r="133" spans="1:58" ht="15.75" customHeight="1" x14ac:dyDescent="0.2">
      <c r="A133" s="87"/>
      <c r="B133" s="81"/>
      <c r="C133" s="52"/>
      <c r="D133" s="52"/>
      <c r="E133" s="52"/>
      <c r="F133" s="52"/>
      <c r="G133" s="82"/>
      <c r="H133" s="81"/>
      <c r="I133" s="52"/>
      <c r="J133" s="52"/>
      <c r="K133" s="52"/>
      <c r="L133" s="52"/>
      <c r="M133" s="52"/>
      <c r="N133" s="52"/>
      <c r="O133" s="52"/>
      <c r="P133" s="52"/>
      <c r="Q133" s="52"/>
      <c r="R133" s="52"/>
      <c r="S133" s="52"/>
      <c r="T133" s="82"/>
      <c r="U133" s="81"/>
      <c r="V133" s="52"/>
      <c r="W133" s="52"/>
      <c r="X133" s="52"/>
      <c r="Y133" s="52"/>
      <c r="Z133" s="52"/>
      <c r="AA133" s="52"/>
      <c r="AB133" s="52"/>
      <c r="AC133" s="52"/>
      <c r="AD133" s="82"/>
      <c r="AE133" s="81"/>
      <c r="AF133" s="52"/>
      <c r="AG133" s="52"/>
      <c r="AH133" s="52"/>
      <c r="AI133" s="52"/>
      <c r="AJ133" s="52"/>
      <c r="AK133" s="52"/>
      <c r="AL133" s="52"/>
      <c r="AM133" s="52"/>
      <c r="AN133" s="82"/>
      <c r="AO133" s="81"/>
      <c r="AP133" s="52"/>
      <c r="AQ133" s="52"/>
      <c r="AR133" s="52"/>
      <c r="AS133" s="52"/>
      <c r="AT133" s="52"/>
      <c r="AU133" s="52"/>
      <c r="AV133" s="52"/>
      <c r="AW133" s="52"/>
      <c r="AX133" s="82"/>
      <c r="AY133" s="81"/>
      <c r="AZ133" s="52"/>
      <c r="BA133" s="52"/>
      <c r="BB133" s="52"/>
      <c r="BC133" s="52"/>
      <c r="BD133" s="52"/>
      <c r="BE133" s="52"/>
      <c r="BF133" s="82"/>
    </row>
    <row r="134" spans="1:58" ht="15.75" customHeight="1" x14ac:dyDescent="0.2">
      <c r="A134" s="87"/>
      <c r="B134" s="81"/>
      <c r="C134" s="52"/>
      <c r="D134" s="52"/>
      <c r="E134" s="52"/>
      <c r="F134" s="52"/>
      <c r="G134" s="82"/>
      <c r="H134" s="81"/>
      <c r="I134" s="52"/>
      <c r="J134" s="52"/>
      <c r="K134" s="52"/>
      <c r="L134" s="52"/>
      <c r="M134" s="52"/>
      <c r="N134" s="52"/>
      <c r="O134" s="52"/>
      <c r="P134" s="52"/>
      <c r="Q134" s="52"/>
      <c r="R134" s="52"/>
      <c r="S134" s="52"/>
      <c r="T134" s="82"/>
      <c r="U134" s="81"/>
      <c r="V134" s="52"/>
      <c r="W134" s="52"/>
      <c r="X134" s="52"/>
      <c r="Y134" s="52"/>
      <c r="Z134" s="52"/>
      <c r="AA134" s="52"/>
      <c r="AB134" s="52"/>
      <c r="AC134" s="52"/>
      <c r="AD134" s="82"/>
      <c r="AE134" s="81"/>
      <c r="AF134" s="52"/>
      <c r="AG134" s="52"/>
      <c r="AH134" s="52"/>
      <c r="AI134" s="52"/>
      <c r="AJ134" s="52"/>
      <c r="AK134" s="52"/>
      <c r="AL134" s="52"/>
      <c r="AM134" s="52"/>
      <c r="AN134" s="82"/>
      <c r="AO134" s="81"/>
      <c r="AP134" s="52"/>
      <c r="AQ134" s="52"/>
      <c r="AR134" s="52"/>
      <c r="AS134" s="52"/>
      <c r="AT134" s="52"/>
      <c r="AU134" s="52"/>
      <c r="AV134" s="52"/>
      <c r="AW134" s="52"/>
      <c r="AX134" s="82"/>
      <c r="AY134" s="81"/>
      <c r="AZ134" s="52"/>
      <c r="BA134" s="52"/>
      <c r="BB134" s="52"/>
      <c r="BC134" s="52"/>
      <c r="BD134" s="52"/>
      <c r="BE134" s="52"/>
      <c r="BF134" s="82"/>
    </row>
    <row r="135" spans="1:58" ht="15.75" customHeight="1" x14ac:dyDescent="0.2">
      <c r="A135" s="87"/>
      <c r="B135" s="81"/>
      <c r="C135" s="52"/>
      <c r="D135" s="52"/>
      <c r="E135" s="52"/>
      <c r="F135" s="52"/>
      <c r="G135" s="82"/>
      <c r="H135" s="81"/>
      <c r="I135" s="52"/>
      <c r="J135" s="52"/>
      <c r="K135" s="52"/>
      <c r="L135" s="52"/>
      <c r="M135" s="52"/>
      <c r="N135" s="52"/>
      <c r="O135" s="52"/>
      <c r="P135" s="52"/>
      <c r="Q135" s="52"/>
      <c r="R135" s="52"/>
      <c r="S135" s="52"/>
      <c r="T135" s="82"/>
      <c r="U135" s="81"/>
      <c r="V135" s="52"/>
      <c r="W135" s="52"/>
      <c r="X135" s="52"/>
      <c r="Y135" s="52"/>
      <c r="Z135" s="52"/>
      <c r="AA135" s="52"/>
      <c r="AB135" s="52"/>
      <c r="AC135" s="52"/>
      <c r="AD135" s="82"/>
      <c r="AE135" s="81"/>
      <c r="AF135" s="52"/>
      <c r="AG135" s="52"/>
      <c r="AH135" s="52"/>
      <c r="AI135" s="52"/>
      <c r="AJ135" s="52"/>
      <c r="AK135" s="52"/>
      <c r="AL135" s="52"/>
      <c r="AM135" s="52"/>
      <c r="AN135" s="82"/>
      <c r="AO135" s="81"/>
      <c r="AP135" s="52"/>
      <c r="AQ135" s="52"/>
      <c r="AR135" s="52"/>
      <c r="AS135" s="52"/>
      <c r="AT135" s="52"/>
      <c r="AU135" s="52"/>
      <c r="AV135" s="52"/>
      <c r="AW135" s="52"/>
      <c r="AX135" s="82"/>
      <c r="AY135" s="81"/>
      <c r="AZ135" s="52"/>
      <c r="BA135" s="52"/>
      <c r="BB135" s="52"/>
      <c r="BC135" s="52"/>
      <c r="BD135" s="52"/>
      <c r="BE135" s="52"/>
      <c r="BF135" s="82"/>
    </row>
    <row r="136" spans="1:58" ht="15.75" customHeight="1" x14ac:dyDescent="0.2">
      <c r="A136" s="87"/>
      <c r="B136" s="81"/>
      <c r="C136" s="52"/>
      <c r="D136" s="52"/>
      <c r="E136" s="52"/>
      <c r="F136" s="52"/>
      <c r="G136" s="82"/>
      <c r="H136" s="81"/>
      <c r="I136" s="52"/>
      <c r="J136" s="52"/>
      <c r="K136" s="52"/>
      <c r="L136" s="52"/>
      <c r="M136" s="52"/>
      <c r="N136" s="52"/>
      <c r="O136" s="52"/>
      <c r="P136" s="52"/>
      <c r="Q136" s="52"/>
      <c r="R136" s="52"/>
      <c r="S136" s="52"/>
      <c r="T136" s="82"/>
      <c r="U136" s="81"/>
      <c r="V136" s="52"/>
      <c r="W136" s="52"/>
      <c r="X136" s="52"/>
      <c r="Y136" s="52"/>
      <c r="Z136" s="52"/>
      <c r="AA136" s="52"/>
      <c r="AB136" s="52"/>
      <c r="AC136" s="52"/>
      <c r="AD136" s="82"/>
      <c r="AE136" s="81"/>
      <c r="AF136" s="52"/>
      <c r="AG136" s="52"/>
      <c r="AH136" s="52"/>
      <c r="AI136" s="52"/>
      <c r="AJ136" s="52"/>
      <c r="AK136" s="52"/>
      <c r="AL136" s="52"/>
      <c r="AM136" s="52"/>
      <c r="AN136" s="82"/>
      <c r="AO136" s="81"/>
      <c r="AP136" s="52"/>
      <c r="AQ136" s="52"/>
      <c r="AR136" s="52"/>
      <c r="AS136" s="52"/>
      <c r="AT136" s="52"/>
      <c r="AU136" s="52"/>
      <c r="AV136" s="52"/>
      <c r="AW136" s="52"/>
      <c r="AX136" s="82"/>
      <c r="AY136" s="81"/>
      <c r="AZ136" s="52"/>
      <c r="BA136" s="52"/>
      <c r="BB136" s="52"/>
      <c r="BC136" s="52"/>
      <c r="BD136" s="52"/>
      <c r="BE136" s="52"/>
      <c r="BF136" s="82"/>
    </row>
    <row r="137" spans="1:58" ht="15.75" customHeight="1" x14ac:dyDescent="0.2">
      <c r="A137" s="87"/>
      <c r="B137" s="81"/>
      <c r="C137" s="52"/>
      <c r="D137" s="52"/>
      <c r="E137" s="52"/>
      <c r="F137" s="52"/>
      <c r="G137" s="82"/>
      <c r="H137" s="81"/>
      <c r="I137" s="52"/>
      <c r="J137" s="52"/>
      <c r="K137" s="52"/>
      <c r="L137" s="52"/>
      <c r="M137" s="52"/>
      <c r="N137" s="52"/>
      <c r="O137" s="52"/>
      <c r="P137" s="52"/>
      <c r="Q137" s="52"/>
      <c r="R137" s="52"/>
      <c r="S137" s="52"/>
      <c r="T137" s="82"/>
      <c r="U137" s="81"/>
      <c r="V137" s="52"/>
      <c r="W137" s="52"/>
      <c r="X137" s="52"/>
      <c r="Y137" s="52"/>
      <c r="Z137" s="52"/>
      <c r="AA137" s="52"/>
      <c r="AB137" s="52"/>
      <c r="AC137" s="52"/>
      <c r="AD137" s="82"/>
      <c r="AE137" s="81"/>
      <c r="AF137" s="52"/>
      <c r="AG137" s="52"/>
      <c r="AH137" s="52"/>
      <c r="AI137" s="52"/>
      <c r="AJ137" s="52"/>
      <c r="AK137" s="52"/>
      <c r="AL137" s="52"/>
      <c r="AM137" s="52"/>
      <c r="AN137" s="82"/>
      <c r="AO137" s="81"/>
      <c r="AP137" s="52"/>
      <c r="AQ137" s="52"/>
      <c r="AR137" s="52"/>
      <c r="AS137" s="52"/>
      <c r="AT137" s="52"/>
      <c r="AU137" s="52"/>
      <c r="AV137" s="52"/>
      <c r="AW137" s="52"/>
      <c r="AX137" s="82"/>
      <c r="AY137" s="81"/>
      <c r="AZ137" s="52"/>
      <c r="BA137" s="52"/>
      <c r="BB137" s="52"/>
      <c r="BC137" s="52"/>
      <c r="BD137" s="52"/>
      <c r="BE137" s="52"/>
      <c r="BF137" s="82"/>
    </row>
    <row r="138" spans="1:58" ht="15.75" customHeight="1" x14ac:dyDescent="0.2">
      <c r="A138" s="87"/>
      <c r="B138" s="81"/>
      <c r="C138" s="52"/>
      <c r="D138" s="52"/>
      <c r="E138" s="52"/>
      <c r="F138" s="52"/>
      <c r="G138" s="82"/>
      <c r="H138" s="81"/>
      <c r="I138" s="52"/>
      <c r="J138" s="52"/>
      <c r="K138" s="52"/>
      <c r="L138" s="52"/>
      <c r="M138" s="52"/>
      <c r="N138" s="52"/>
      <c r="O138" s="52"/>
      <c r="P138" s="52"/>
      <c r="Q138" s="52"/>
      <c r="R138" s="52"/>
      <c r="S138" s="52"/>
      <c r="T138" s="82"/>
      <c r="U138" s="81"/>
      <c r="V138" s="52"/>
      <c r="W138" s="52"/>
      <c r="X138" s="52"/>
      <c r="Y138" s="52"/>
      <c r="Z138" s="52"/>
      <c r="AA138" s="52"/>
      <c r="AB138" s="52"/>
      <c r="AC138" s="52"/>
      <c r="AD138" s="82"/>
      <c r="AE138" s="81"/>
      <c r="AF138" s="52"/>
      <c r="AG138" s="52"/>
      <c r="AH138" s="52"/>
      <c r="AI138" s="52"/>
      <c r="AJ138" s="52"/>
      <c r="AK138" s="52"/>
      <c r="AL138" s="52"/>
      <c r="AM138" s="52"/>
      <c r="AN138" s="82"/>
      <c r="AO138" s="81"/>
      <c r="AP138" s="52"/>
      <c r="AQ138" s="52"/>
      <c r="AR138" s="52"/>
      <c r="AS138" s="52"/>
      <c r="AT138" s="52"/>
      <c r="AU138" s="52"/>
      <c r="AV138" s="52"/>
      <c r="AW138" s="52"/>
      <c r="AX138" s="82"/>
      <c r="AY138" s="81"/>
      <c r="AZ138" s="52"/>
      <c r="BA138" s="52"/>
      <c r="BB138" s="52"/>
      <c r="BC138" s="52"/>
      <c r="BD138" s="52"/>
      <c r="BE138" s="52"/>
      <c r="BF138" s="82"/>
    </row>
    <row r="139" spans="1:58" ht="15.75" customHeight="1" x14ac:dyDescent="0.2">
      <c r="A139" s="88"/>
      <c r="B139" s="83"/>
      <c r="C139" s="84"/>
      <c r="D139" s="84"/>
      <c r="E139" s="84"/>
      <c r="F139" s="84"/>
      <c r="G139" s="85"/>
      <c r="H139" s="83"/>
      <c r="I139" s="84"/>
      <c r="J139" s="84"/>
      <c r="K139" s="84"/>
      <c r="L139" s="84"/>
      <c r="M139" s="84"/>
      <c r="N139" s="84"/>
      <c r="O139" s="84"/>
      <c r="P139" s="84"/>
      <c r="Q139" s="84"/>
      <c r="R139" s="84"/>
      <c r="S139" s="84"/>
      <c r="T139" s="85"/>
      <c r="U139" s="83"/>
      <c r="V139" s="84"/>
      <c r="W139" s="84"/>
      <c r="X139" s="84"/>
      <c r="Y139" s="84"/>
      <c r="Z139" s="84"/>
      <c r="AA139" s="84"/>
      <c r="AB139" s="84"/>
      <c r="AC139" s="84"/>
      <c r="AD139" s="85"/>
      <c r="AE139" s="83"/>
      <c r="AF139" s="84"/>
      <c r="AG139" s="84"/>
      <c r="AH139" s="84"/>
      <c r="AI139" s="84"/>
      <c r="AJ139" s="84"/>
      <c r="AK139" s="84"/>
      <c r="AL139" s="84"/>
      <c r="AM139" s="84"/>
      <c r="AN139" s="85"/>
      <c r="AO139" s="83"/>
      <c r="AP139" s="84"/>
      <c r="AQ139" s="84"/>
      <c r="AR139" s="84"/>
      <c r="AS139" s="84"/>
      <c r="AT139" s="84"/>
      <c r="AU139" s="84"/>
      <c r="AV139" s="84"/>
      <c r="AW139" s="84"/>
      <c r="AX139" s="85"/>
      <c r="AY139" s="83"/>
      <c r="AZ139" s="84"/>
      <c r="BA139" s="84"/>
      <c r="BB139" s="84"/>
      <c r="BC139" s="84"/>
      <c r="BD139" s="84"/>
      <c r="BE139" s="84"/>
      <c r="BF139" s="85"/>
    </row>
    <row r="140" spans="1:58" ht="15.75" customHeight="1" x14ac:dyDescent="0.2">
      <c r="A140" s="86"/>
      <c r="B140" s="78"/>
      <c r="C140" s="79"/>
      <c r="D140" s="79"/>
      <c r="E140" s="79"/>
      <c r="F140" s="79"/>
      <c r="G140" s="80"/>
      <c r="H140" s="78"/>
      <c r="I140" s="79"/>
      <c r="J140" s="79"/>
      <c r="K140" s="79"/>
      <c r="L140" s="79"/>
      <c r="M140" s="79"/>
      <c r="N140" s="79"/>
      <c r="O140" s="79"/>
      <c r="P140" s="79"/>
      <c r="Q140" s="79"/>
      <c r="R140" s="79"/>
      <c r="S140" s="79"/>
      <c r="T140" s="80"/>
      <c r="U140" s="78"/>
      <c r="V140" s="79"/>
      <c r="W140" s="79"/>
      <c r="X140" s="79"/>
      <c r="Y140" s="79"/>
      <c r="Z140" s="79"/>
      <c r="AA140" s="79"/>
      <c r="AB140" s="79"/>
      <c r="AC140" s="79"/>
      <c r="AD140" s="80"/>
      <c r="AE140" s="78"/>
      <c r="AF140" s="79"/>
      <c r="AG140" s="79"/>
      <c r="AH140" s="79"/>
      <c r="AI140" s="79"/>
      <c r="AJ140" s="79"/>
      <c r="AK140" s="79"/>
      <c r="AL140" s="79"/>
      <c r="AM140" s="79"/>
      <c r="AN140" s="80"/>
      <c r="AO140" s="78"/>
      <c r="AP140" s="79"/>
      <c r="AQ140" s="79"/>
      <c r="AR140" s="79"/>
      <c r="AS140" s="79"/>
      <c r="AT140" s="79"/>
      <c r="AU140" s="79"/>
      <c r="AV140" s="79"/>
      <c r="AW140" s="79"/>
      <c r="AX140" s="80"/>
      <c r="AY140" s="78"/>
      <c r="AZ140" s="79"/>
      <c r="BA140" s="79"/>
      <c r="BB140" s="79"/>
      <c r="BC140" s="79"/>
      <c r="BD140" s="79"/>
      <c r="BE140" s="79"/>
      <c r="BF140" s="80"/>
    </row>
    <row r="141" spans="1:58" ht="15.75" customHeight="1" x14ac:dyDescent="0.2">
      <c r="A141" s="87"/>
      <c r="B141" s="81"/>
      <c r="C141" s="52"/>
      <c r="D141" s="52"/>
      <c r="E141" s="52"/>
      <c r="F141" s="52"/>
      <c r="G141" s="82"/>
      <c r="H141" s="81"/>
      <c r="I141" s="52"/>
      <c r="J141" s="52"/>
      <c r="K141" s="52"/>
      <c r="L141" s="52"/>
      <c r="M141" s="52"/>
      <c r="N141" s="52"/>
      <c r="O141" s="52"/>
      <c r="P141" s="52"/>
      <c r="Q141" s="52"/>
      <c r="R141" s="52"/>
      <c r="S141" s="52"/>
      <c r="T141" s="82"/>
      <c r="U141" s="81"/>
      <c r="V141" s="52"/>
      <c r="W141" s="52"/>
      <c r="X141" s="52"/>
      <c r="Y141" s="52"/>
      <c r="Z141" s="52"/>
      <c r="AA141" s="52"/>
      <c r="AB141" s="52"/>
      <c r="AC141" s="52"/>
      <c r="AD141" s="82"/>
      <c r="AE141" s="81"/>
      <c r="AF141" s="52"/>
      <c r="AG141" s="52"/>
      <c r="AH141" s="52"/>
      <c r="AI141" s="52"/>
      <c r="AJ141" s="52"/>
      <c r="AK141" s="52"/>
      <c r="AL141" s="52"/>
      <c r="AM141" s="52"/>
      <c r="AN141" s="82"/>
      <c r="AO141" s="81"/>
      <c r="AP141" s="52"/>
      <c r="AQ141" s="52"/>
      <c r="AR141" s="52"/>
      <c r="AS141" s="52"/>
      <c r="AT141" s="52"/>
      <c r="AU141" s="52"/>
      <c r="AV141" s="52"/>
      <c r="AW141" s="52"/>
      <c r="AX141" s="82"/>
      <c r="AY141" s="81"/>
      <c r="AZ141" s="52"/>
      <c r="BA141" s="52"/>
      <c r="BB141" s="52"/>
      <c r="BC141" s="52"/>
      <c r="BD141" s="52"/>
      <c r="BE141" s="52"/>
      <c r="BF141" s="82"/>
    </row>
    <row r="142" spans="1:58" ht="15.75" customHeight="1" x14ac:dyDescent="0.2">
      <c r="A142" s="87"/>
      <c r="B142" s="81"/>
      <c r="C142" s="52"/>
      <c r="D142" s="52"/>
      <c r="E142" s="52"/>
      <c r="F142" s="52"/>
      <c r="G142" s="82"/>
      <c r="H142" s="81"/>
      <c r="I142" s="52"/>
      <c r="J142" s="52"/>
      <c r="K142" s="52"/>
      <c r="L142" s="52"/>
      <c r="M142" s="52"/>
      <c r="N142" s="52"/>
      <c r="O142" s="52"/>
      <c r="P142" s="52"/>
      <c r="Q142" s="52"/>
      <c r="R142" s="52"/>
      <c r="S142" s="52"/>
      <c r="T142" s="82"/>
      <c r="U142" s="81"/>
      <c r="V142" s="52"/>
      <c r="W142" s="52"/>
      <c r="X142" s="52"/>
      <c r="Y142" s="52"/>
      <c r="Z142" s="52"/>
      <c r="AA142" s="52"/>
      <c r="AB142" s="52"/>
      <c r="AC142" s="52"/>
      <c r="AD142" s="82"/>
      <c r="AE142" s="81"/>
      <c r="AF142" s="52"/>
      <c r="AG142" s="52"/>
      <c r="AH142" s="52"/>
      <c r="AI142" s="52"/>
      <c r="AJ142" s="52"/>
      <c r="AK142" s="52"/>
      <c r="AL142" s="52"/>
      <c r="AM142" s="52"/>
      <c r="AN142" s="82"/>
      <c r="AO142" s="81"/>
      <c r="AP142" s="52"/>
      <c r="AQ142" s="52"/>
      <c r="AR142" s="52"/>
      <c r="AS142" s="52"/>
      <c r="AT142" s="52"/>
      <c r="AU142" s="52"/>
      <c r="AV142" s="52"/>
      <c r="AW142" s="52"/>
      <c r="AX142" s="82"/>
      <c r="AY142" s="81"/>
      <c r="AZ142" s="52"/>
      <c r="BA142" s="52"/>
      <c r="BB142" s="52"/>
      <c r="BC142" s="52"/>
      <c r="BD142" s="52"/>
      <c r="BE142" s="52"/>
      <c r="BF142" s="82"/>
    </row>
    <row r="143" spans="1:58" ht="15.75" customHeight="1" x14ac:dyDescent="0.2">
      <c r="A143" s="87"/>
      <c r="B143" s="81"/>
      <c r="C143" s="52"/>
      <c r="D143" s="52"/>
      <c r="E143" s="52"/>
      <c r="F143" s="52"/>
      <c r="G143" s="82"/>
      <c r="H143" s="81"/>
      <c r="I143" s="52"/>
      <c r="J143" s="52"/>
      <c r="K143" s="52"/>
      <c r="L143" s="52"/>
      <c r="M143" s="52"/>
      <c r="N143" s="52"/>
      <c r="O143" s="52"/>
      <c r="P143" s="52"/>
      <c r="Q143" s="52"/>
      <c r="R143" s="52"/>
      <c r="S143" s="52"/>
      <c r="T143" s="82"/>
      <c r="U143" s="81"/>
      <c r="V143" s="52"/>
      <c r="W143" s="52"/>
      <c r="X143" s="52"/>
      <c r="Y143" s="52"/>
      <c r="Z143" s="52"/>
      <c r="AA143" s="52"/>
      <c r="AB143" s="52"/>
      <c r="AC143" s="52"/>
      <c r="AD143" s="82"/>
      <c r="AE143" s="81"/>
      <c r="AF143" s="52"/>
      <c r="AG143" s="52"/>
      <c r="AH143" s="52"/>
      <c r="AI143" s="52"/>
      <c r="AJ143" s="52"/>
      <c r="AK143" s="52"/>
      <c r="AL143" s="52"/>
      <c r="AM143" s="52"/>
      <c r="AN143" s="82"/>
      <c r="AO143" s="81"/>
      <c r="AP143" s="52"/>
      <c r="AQ143" s="52"/>
      <c r="AR143" s="52"/>
      <c r="AS143" s="52"/>
      <c r="AT143" s="52"/>
      <c r="AU143" s="52"/>
      <c r="AV143" s="52"/>
      <c r="AW143" s="52"/>
      <c r="AX143" s="82"/>
      <c r="AY143" s="81"/>
      <c r="AZ143" s="52"/>
      <c r="BA143" s="52"/>
      <c r="BB143" s="52"/>
      <c r="BC143" s="52"/>
      <c r="BD143" s="52"/>
      <c r="BE143" s="52"/>
      <c r="BF143" s="82"/>
    </row>
    <row r="144" spans="1:58" ht="15.75" customHeight="1" x14ac:dyDescent="0.2">
      <c r="A144" s="87"/>
      <c r="B144" s="81"/>
      <c r="C144" s="52"/>
      <c r="D144" s="52"/>
      <c r="E144" s="52"/>
      <c r="F144" s="52"/>
      <c r="G144" s="82"/>
      <c r="H144" s="81"/>
      <c r="I144" s="52"/>
      <c r="J144" s="52"/>
      <c r="K144" s="52"/>
      <c r="L144" s="52"/>
      <c r="M144" s="52"/>
      <c r="N144" s="52"/>
      <c r="O144" s="52"/>
      <c r="P144" s="52"/>
      <c r="Q144" s="52"/>
      <c r="R144" s="52"/>
      <c r="S144" s="52"/>
      <c r="T144" s="82"/>
      <c r="U144" s="81"/>
      <c r="V144" s="52"/>
      <c r="W144" s="52"/>
      <c r="X144" s="52"/>
      <c r="Y144" s="52"/>
      <c r="Z144" s="52"/>
      <c r="AA144" s="52"/>
      <c r="AB144" s="52"/>
      <c r="AC144" s="52"/>
      <c r="AD144" s="82"/>
      <c r="AE144" s="81"/>
      <c r="AF144" s="52"/>
      <c r="AG144" s="52"/>
      <c r="AH144" s="52"/>
      <c r="AI144" s="52"/>
      <c r="AJ144" s="52"/>
      <c r="AK144" s="52"/>
      <c r="AL144" s="52"/>
      <c r="AM144" s="52"/>
      <c r="AN144" s="82"/>
      <c r="AO144" s="81"/>
      <c r="AP144" s="52"/>
      <c r="AQ144" s="52"/>
      <c r="AR144" s="52"/>
      <c r="AS144" s="52"/>
      <c r="AT144" s="52"/>
      <c r="AU144" s="52"/>
      <c r="AV144" s="52"/>
      <c r="AW144" s="52"/>
      <c r="AX144" s="82"/>
      <c r="AY144" s="81"/>
      <c r="AZ144" s="52"/>
      <c r="BA144" s="52"/>
      <c r="BB144" s="52"/>
      <c r="BC144" s="52"/>
      <c r="BD144" s="52"/>
      <c r="BE144" s="52"/>
      <c r="BF144" s="82"/>
    </row>
    <row r="145" spans="1:58" ht="15.75" customHeight="1" x14ac:dyDescent="0.2">
      <c r="A145" s="87"/>
      <c r="B145" s="81"/>
      <c r="C145" s="52"/>
      <c r="D145" s="52"/>
      <c r="E145" s="52"/>
      <c r="F145" s="52"/>
      <c r="G145" s="82"/>
      <c r="H145" s="81"/>
      <c r="I145" s="52"/>
      <c r="J145" s="52"/>
      <c r="K145" s="52"/>
      <c r="L145" s="52"/>
      <c r="M145" s="52"/>
      <c r="N145" s="52"/>
      <c r="O145" s="52"/>
      <c r="P145" s="52"/>
      <c r="Q145" s="52"/>
      <c r="R145" s="52"/>
      <c r="S145" s="52"/>
      <c r="T145" s="82"/>
      <c r="U145" s="81"/>
      <c r="V145" s="52"/>
      <c r="W145" s="52"/>
      <c r="X145" s="52"/>
      <c r="Y145" s="52"/>
      <c r="Z145" s="52"/>
      <c r="AA145" s="52"/>
      <c r="AB145" s="52"/>
      <c r="AC145" s="52"/>
      <c r="AD145" s="82"/>
      <c r="AE145" s="81"/>
      <c r="AF145" s="52"/>
      <c r="AG145" s="52"/>
      <c r="AH145" s="52"/>
      <c r="AI145" s="52"/>
      <c r="AJ145" s="52"/>
      <c r="AK145" s="52"/>
      <c r="AL145" s="52"/>
      <c r="AM145" s="52"/>
      <c r="AN145" s="82"/>
      <c r="AO145" s="81"/>
      <c r="AP145" s="52"/>
      <c r="AQ145" s="52"/>
      <c r="AR145" s="52"/>
      <c r="AS145" s="52"/>
      <c r="AT145" s="52"/>
      <c r="AU145" s="52"/>
      <c r="AV145" s="52"/>
      <c r="AW145" s="52"/>
      <c r="AX145" s="82"/>
      <c r="AY145" s="81"/>
      <c r="AZ145" s="52"/>
      <c r="BA145" s="52"/>
      <c r="BB145" s="52"/>
      <c r="BC145" s="52"/>
      <c r="BD145" s="52"/>
      <c r="BE145" s="52"/>
      <c r="BF145" s="82"/>
    </row>
    <row r="146" spans="1:58" ht="15.75" customHeight="1" x14ac:dyDescent="0.2">
      <c r="A146" s="87"/>
      <c r="B146" s="81"/>
      <c r="C146" s="52"/>
      <c r="D146" s="52"/>
      <c r="E146" s="52"/>
      <c r="F146" s="52"/>
      <c r="G146" s="82"/>
      <c r="H146" s="81"/>
      <c r="I146" s="52"/>
      <c r="J146" s="52"/>
      <c r="K146" s="52"/>
      <c r="L146" s="52"/>
      <c r="M146" s="52"/>
      <c r="N146" s="52"/>
      <c r="O146" s="52"/>
      <c r="P146" s="52"/>
      <c r="Q146" s="52"/>
      <c r="R146" s="52"/>
      <c r="S146" s="52"/>
      <c r="T146" s="82"/>
      <c r="U146" s="81"/>
      <c r="V146" s="52"/>
      <c r="W146" s="52"/>
      <c r="X146" s="52"/>
      <c r="Y146" s="52"/>
      <c r="Z146" s="52"/>
      <c r="AA146" s="52"/>
      <c r="AB146" s="52"/>
      <c r="AC146" s="52"/>
      <c r="AD146" s="82"/>
      <c r="AE146" s="81"/>
      <c r="AF146" s="52"/>
      <c r="AG146" s="52"/>
      <c r="AH146" s="52"/>
      <c r="AI146" s="52"/>
      <c r="AJ146" s="52"/>
      <c r="AK146" s="52"/>
      <c r="AL146" s="52"/>
      <c r="AM146" s="52"/>
      <c r="AN146" s="82"/>
      <c r="AO146" s="81"/>
      <c r="AP146" s="52"/>
      <c r="AQ146" s="52"/>
      <c r="AR146" s="52"/>
      <c r="AS146" s="52"/>
      <c r="AT146" s="52"/>
      <c r="AU146" s="52"/>
      <c r="AV146" s="52"/>
      <c r="AW146" s="52"/>
      <c r="AX146" s="82"/>
      <c r="AY146" s="81"/>
      <c r="AZ146" s="52"/>
      <c r="BA146" s="52"/>
      <c r="BB146" s="52"/>
      <c r="BC146" s="52"/>
      <c r="BD146" s="52"/>
      <c r="BE146" s="52"/>
      <c r="BF146" s="82"/>
    </row>
    <row r="147" spans="1:58" ht="15.75" customHeight="1" x14ac:dyDescent="0.2">
      <c r="A147" s="87"/>
      <c r="B147" s="81"/>
      <c r="C147" s="52"/>
      <c r="D147" s="52"/>
      <c r="E147" s="52"/>
      <c r="F147" s="52"/>
      <c r="G147" s="82"/>
      <c r="H147" s="81"/>
      <c r="I147" s="52"/>
      <c r="J147" s="52"/>
      <c r="K147" s="52"/>
      <c r="L147" s="52"/>
      <c r="M147" s="52"/>
      <c r="N147" s="52"/>
      <c r="O147" s="52"/>
      <c r="P147" s="52"/>
      <c r="Q147" s="52"/>
      <c r="R147" s="52"/>
      <c r="S147" s="52"/>
      <c r="T147" s="82"/>
      <c r="U147" s="81"/>
      <c r="V147" s="52"/>
      <c r="W147" s="52"/>
      <c r="X147" s="52"/>
      <c r="Y147" s="52"/>
      <c r="Z147" s="52"/>
      <c r="AA147" s="52"/>
      <c r="AB147" s="52"/>
      <c r="AC147" s="52"/>
      <c r="AD147" s="82"/>
      <c r="AE147" s="81"/>
      <c r="AF147" s="52"/>
      <c r="AG147" s="52"/>
      <c r="AH147" s="52"/>
      <c r="AI147" s="52"/>
      <c r="AJ147" s="52"/>
      <c r="AK147" s="52"/>
      <c r="AL147" s="52"/>
      <c r="AM147" s="52"/>
      <c r="AN147" s="82"/>
      <c r="AO147" s="81"/>
      <c r="AP147" s="52"/>
      <c r="AQ147" s="52"/>
      <c r="AR147" s="52"/>
      <c r="AS147" s="52"/>
      <c r="AT147" s="52"/>
      <c r="AU147" s="52"/>
      <c r="AV147" s="52"/>
      <c r="AW147" s="52"/>
      <c r="AX147" s="82"/>
      <c r="AY147" s="81"/>
      <c r="AZ147" s="52"/>
      <c r="BA147" s="52"/>
      <c r="BB147" s="52"/>
      <c r="BC147" s="52"/>
      <c r="BD147" s="52"/>
      <c r="BE147" s="52"/>
      <c r="BF147" s="82"/>
    </row>
    <row r="148" spans="1:58" ht="15.75" customHeight="1" x14ac:dyDescent="0.2">
      <c r="A148" s="87"/>
      <c r="B148" s="81"/>
      <c r="C148" s="52"/>
      <c r="D148" s="52"/>
      <c r="E148" s="52"/>
      <c r="F148" s="52"/>
      <c r="G148" s="82"/>
      <c r="H148" s="81"/>
      <c r="I148" s="52"/>
      <c r="J148" s="52"/>
      <c r="K148" s="52"/>
      <c r="L148" s="52"/>
      <c r="M148" s="52"/>
      <c r="N148" s="52"/>
      <c r="O148" s="52"/>
      <c r="P148" s="52"/>
      <c r="Q148" s="52"/>
      <c r="R148" s="52"/>
      <c r="S148" s="52"/>
      <c r="T148" s="82"/>
      <c r="U148" s="81"/>
      <c r="V148" s="52"/>
      <c r="W148" s="52"/>
      <c r="X148" s="52"/>
      <c r="Y148" s="52"/>
      <c r="Z148" s="52"/>
      <c r="AA148" s="52"/>
      <c r="AB148" s="52"/>
      <c r="AC148" s="52"/>
      <c r="AD148" s="82"/>
      <c r="AE148" s="81"/>
      <c r="AF148" s="52"/>
      <c r="AG148" s="52"/>
      <c r="AH148" s="52"/>
      <c r="AI148" s="52"/>
      <c r="AJ148" s="52"/>
      <c r="AK148" s="52"/>
      <c r="AL148" s="52"/>
      <c r="AM148" s="52"/>
      <c r="AN148" s="82"/>
      <c r="AO148" s="81"/>
      <c r="AP148" s="52"/>
      <c r="AQ148" s="52"/>
      <c r="AR148" s="52"/>
      <c r="AS148" s="52"/>
      <c r="AT148" s="52"/>
      <c r="AU148" s="52"/>
      <c r="AV148" s="52"/>
      <c r="AW148" s="52"/>
      <c r="AX148" s="82"/>
      <c r="AY148" s="81"/>
      <c r="AZ148" s="52"/>
      <c r="BA148" s="52"/>
      <c r="BB148" s="52"/>
      <c r="BC148" s="52"/>
      <c r="BD148" s="52"/>
      <c r="BE148" s="52"/>
      <c r="BF148" s="82"/>
    </row>
    <row r="149" spans="1:58" ht="15.75" customHeight="1" x14ac:dyDescent="0.2">
      <c r="A149" s="87"/>
      <c r="B149" s="81"/>
      <c r="C149" s="52"/>
      <c r="D149" s="52"/>
      <c r="E149" s="52"/>
      <c r="F149" s="52"/>
      <c r="G149" s="82"/>
      <c r="H149" s="81"/>
      <c r="I149" s="52"/>
      <c r="J149" s="52"/>
      <c r="K149" s="52"/>
      <c r="L149" s="52"/>
      <c r="M149" s="52"/>
      <c r="N149" s="52"/>
      <c r="O149" s="52"/>
      <c r="P149" s="52"/>
      <c r="Q149" s="52"/>
      <c r="R149" s="52"/>
      <c r="S149" s="52"/>
      <c r="T149" s="82"/>
      <c r="U149" s="81"/>
      <c r="V149" s="52"/>
      <c r="W149" s="52"/>
      <c r="X149" s="52"/>
      <c r="Y149" s="52"/>
      <c r="Z149" s="52"/>
      <c r="AA149" s="52"/>
      <c r="AB149" s="52"/>
      <c r="AC149" s="52"/>
      <c r="AD149" s="82"/>
      <c r="AE149" s="81"/>
      <c r="AF149" s="52"/>
      <c r="AG149" s="52"/>
      <c r="AH149" s="52"/>
      <c r="AI149" s="52"/>
      <c r="AJ149" s="52"/>
      <c r="AK149" s="52"/>
      <c r="AL149" s="52"/>
      <c r="AM149" s="52"/>
      <c r="AN149" s="82"/>
      <c r="AO149" s="81"/>
      <c r="AP149" s="52"/>
      <c r="AQ149" s="52"/>
      <c r="AR149" s="52"/>
      <c r="AS149" s="52"/>
      <c r="AT149" s="52"/>
      <c r="AU149" s="52"/>
      <c r="AV149" s="52"/>
      <c r="AW149" s="52"/>
      <c r="AX149" s="82"/>
      <c r="AY149" s="81"/>
      <c r="AZ149" s="52"/>
      <c r="BA149" s="52"/>
      <c r="BB149" s="52"/>
      <c r="BC149" s="52"/>
      <c r="BD149" s="52"/>
      <c r="BE149" s="52"/>
      <c r="BF149" s="82"/>
    </row>
    <row r="150" spans="1:58" ht="15.75" customHeight="1" x14ac:dyDescent="0.2">
      <c r="A150" s="88"/>
      <c r="B150" s="83"/>
      <c r="C150" s="84"/>
      <c r="D150" s="84"/>
      <c r="E150" s="84"/>
      <c r="F150" s="84"/>
      <c r="G150" s="85"/>
      <c r="H150" s="83"/>
      <c r="I150" s="84"/>
      <c r="J150" s="84"/>
      <c r="K150" s="84"/>
      <c r="L150" s="84"/>
      <c r="M150" s="84"/>
      <c r="N150" s="84"/>
      <c r="O150" s="84"/>
      <c r="P150" s="84"/>
      <c r="Q150" s="84"/>
      <c r="R150" s="84"/>
      <c r="S150" s="84"/>
      <c r="T150" s="85"/>
      <c r="U150" s="83"/>
      <c r="V150" s="84"/>
      <c r="W150" s="84"/>
      <c r="X150" s="84"/>
      <c r="Y150" s="84"/>
      <c r="Z150" s="84"/>
      <c r="AA150" s="84"/>
      <c r="AB150" s="84"/>
      <c r="AC150" s="84"/>
      <c r="AD150" s="85"/>
      <c r="AE150" s="83"/>
      <c r="AF150" s="84"/>
      <c r="AG150" s="84"/>
      <c r="AH150" s="84"/>
      <c r="AI150" s="84"/>
      <c r="AJ150" s="84"/>
      <c r="AK150" s="84"/>
      <c r="AL150" s="84"/>
      <c r="AM150" s="84"/>
      <c r="AN150" s="85"/>
      <c r="AO150" s="83"/>
      <c r="AP150" s="84"/>
      <c r="AQ150" s="84"/>
      <c r="AR150" s="84"/>
      <c r="AS150" s="84"/>
      <c r="AT150" s="84"/>
      <c r="AU150" s="84"/>
      <c r="AV150" s="84"/>
      <c r="AW150" s="84"/>
      <c r="AX150" s="85"/>
      <c r="AY150" s="83"/>
      <c r="AZ150" s="84"/>
      <c r="BA150" s="84"/>
      <c r="BB150" s="84"/>
      <c r="BC150" s="84"/>
      <c r="BD150" s="84"/>
      <c r="BE150" s="84"/>
      <c r="BF150" s="85"/>
    </row>
    <row r="151" spans="1:58" ht="15.75" customHeight="1" x14ac:dyDescent="0.2">
      <c r="A151" s="86"/>
      <c r="B151" s="78"/>
      <c r="C151" s="79"/>
      <c r="D151" s="79"/>
      <c r="E151" s="79"/>
      <c r="F151" s="79"/>
      <c r="G151" s="80"/>
      <c r="H151" s="78"/>
      <c r="I151" s="79"/>
      <c r="J151" s="79"/>
      <c r="K151" s="79"/>
      <c r="L151" s="79"/>
      <c r="M151" s="79"/>
      <c r="N151" s="79"/>
      <c r="O151" s="79"/>
      <c r="P151" s="79"/>
      <c r="Q151" s="79"/>
      <c r="R151" s="79"/>
      <c r="S151" s="79"/>
      <c r="T151" s="80"/>
      <c r="U151" s="78"/>
      <c r="V151" s="79"/>
      <c r="W151" s="79"/>
      <c r="X151" s="79"/>
      <c r="Y151" s="79"/>
      <c r="Z151" s="79"/>
      <c r="AA151" s="79"/>
      <c r="AB151" s="79"/>
      <c r="AC151" s="79"/>
      <c r="AD151" s="80"/>
      <c r="AE151" s="78"/>
      <c r="AF151" s="79"/>
      <c r="AG151" s="79"/>
      <c r="AH151" s="79"/>
      <c r="AI151" s="79"/>
      <c r="AJ151" s="79"/>
      <c r="AK151" s="79"/>
      <c r="AL151" s="79"/>
      <c r="AM151" s="79"/>
      <c r="AN151" s="80"/>
      <c r="AO151" s="78"/>
      <c r="AP151" s="79"/>
      <c r="AQ151" s="79"/>
      <c r="AR151" s="79"/>
      <c r="AS151" s="79"/>
      <c r="AT151" s="79"/>
      <c r="AU151" s="79"/>
      <c r="AV151" s="79"/>
      <c r="AW151" s="79"/>
      <c r="AX151" s="80"/>
      <c r="AY151" s="78"/>
      <c r="AZ151" s="79"/>
      <c r="BA151" s="79"/>
      <c r="BB151" s="79"/>
      <c r="BC151" s="79"/>
      <c r="BD151" s="79"/>
      <c r="BE151" s="79"/>
      <c r="BF151" s="80"/>
    </row>
    <row r="152" spans="1:58" ht="15.75" customHeight="1" x14ac:dyDescent="0.2">
      <c r="A152" s="87"/>
      <c r="B152" s="81"/>
      <c r="C152" s="52"/>
      <c r="D152" s="52"/>
      <c r="E152" s="52"/>
      <c r="F152" s="52"/>
      <c r="G152" s="82"/>
      <c r="H152" s="81"/>
      <c r="I152" s="52"/>
      <c r="J152" s="52"/>
      <c r="K152" s="52"/>
      <c r="L152" s="52"/>
      <c r="M152" s="52"/>
      <c r="N152" s="52"/>
      <c r="O152" s="52"/>
      <c r="P152" s="52"/>
      <c r="Q152" s="52"/>
      <c r="R152" s="52"/>
      <c r="S152" s="52"/>
      <c r="T152" s="82"/>
      <c r="U152" s="81"/>
      <c r="V152" s="52"/>
      <c r="W152" s="52"/>
      <c r="X152" s="52"/>
      <c r="Y152" s="52"/>
      <c r="Z152" s="52"/>
      <c r="AA152" s="52"/>
      <c r="AB152" s="52"/>
      <c r="AC152" s="52"/>
      <c r="AD152" s="82"/>
      <c r="AE152" s="81"/>
      <c r="AF152" s="52"/>
      <c r="AG152" s="52"/>
      <c r="AH152" s="52"/>
      <c r="AI152" s="52"/>
      <c r="AJ152" s="52"/>
      <c r="AK152" s="52"/>
      <c r="AL152" s="52"/>
      <c r="AM152" s="52"/>
      <c r="AN152" s="82"/>
      <c r="AO152" s="81"/>
      <c r="AP152" s="52"/>
      <c r="AQ152" s="52"/>
      <c r="AR152" s="52"/>
      <c r="AS152" s="52"/>
      <c r="AT152" s="52"/>
      <c r="AU152" s="52"/>
      <c r="AV152" s="52"/>
      <c r="AW152" s="52"/>
      <c r="AX152" s="82"/>
      <c r="AY152" s="81"/>
      <c r="AZ152" s="52"/>
      <c r="BA152" s="52"/>
      <c r="BB152" s="52"/>
      <c r="BC152" s="52"/>
      <c r="BD152" s="52"/>
      <c r="BE152" s="52"/>
      <c r="BF152" s="82"/>
    </row>
    <row r="153" spans="1:58" ht="15.75" customHeight="1" x14ac:dyDescent="0.2">
      <c r="A153" s="87"/>
      <c r="B153" s="81"/>
      <c r="C153" s="52"/>
      <c r="D153" s="52"/>
      <c r="E153" s="52"/>
      <c r="F153" s="52"/>
      <c r="G153" s="82"/>
      <c r="H153" s="81"/>
      <c r="I153" s="52"/>
      <c r="J153" s="52"/>
      <c r="K153" s="52"/>
      <c r="L153" s="52"/>
      <c r="M153" s="52"/>
      <c r="N153" s="52"/>
      <c r="O153" s="52"/>
      <c r="P153" s="52"/>
      <c r="Q153" s="52"/>
      <c r="R153" s="52"/>
      <c r="S153" s="52"/>
      <c r="T153" s="82"/>
      <c r="U153" s="81"/>
      <c r="V153" s="52"/>
      <c r="W153" s="52"/>
      <c r="X153" s="52"/>
      <c r="Y153" s="52"/>
      <c r="Z153" s="52"/>
      <c r="AA153" s="52"/>
      <c r="AB153" s="52"/>
      <c r="AC153" s="52"/>
      <c r="AD153" s="82"/>
      <c r="AE153" s="81"/>
      <c r="AF153" s="52"/>
      <c r="AG153" s="52"/>
      <c r="AH153" s="52"/>
      <c r="AI153" s="52"/>
      <c r="AJ153" s="52"/>
      <c r="AK153" s="52"/>
      <c r="AL153" s="52"/>
      <c r="AM153" s="52"/>
      <c r="AN153" s="82"/>
      <c r="AO153" s="81"/>
      <c r="AP153" s="52"/>
      <c r="AQ153" s="52"/>
      <c r="AR153" s="52"/>
      <c r="AS153" s="52"/>
      <c r="AT153" s="52"/>
      <c r="AU153" s="52"/>
      <c r="AV153" s="52"/>
      <c r="AW153" s="52"/>
      <c r="AX153" s="82"/>
      <c r="AY153" s="81"/>
      <c r="AZ153" s="52"/>
      <c r="BA153" s="52"/>
      <c r="BB153" s="52"/>
      <c r="BC153" s="52"/>
      <c r="BD153" s="52"/>
      <c r="BE153" s="52"/>
      <c r="BF153" s="82"/>
    </row>
    <row r="154" spans="1:58" ht="15.75" customHeight="1" x14ac:dyDescent="0.2">
      <c r="A154" s="87"/>
      <c r="B154" s="81"/>
      <c r="C154" s="52"/>
      <c r="D154" s="52"/>
      <c r="E154" s="52"/>
      <c r="F154" s="52"/>
      <c r="G154" s="82"/>
      <c r="H154" s="81"/>
      <c r="I154" s="52"/>
      <c r="J154" s="52"/>
      <c r="K154" s="52"/>
      <c r="L154" s="52"/>
      <c r="M154" s="52"/>
      <c r="N154" s="52"/>
      <c r="O154" s="52"/>
      <c r="P154" s="52"/>
      <c r="Q154" s="52"/>
      <c r="R154" s="52"/>
      <c r="S154" s="52"/>
      <c r="T154" s="82"/>
      <c r="U154" s="81"/>
      <c r="V154" s="52"/>
      <c r="W154" s="52"/>
      <c r="X154" s="52"/>
      <c r="Y154" s="52"/>
      <c r="Z154" s="52"/>
      <c r="AA154" s="52"/>
      <c r="AB154" s="52"/>
      <c r="AC154" s="52"/>
      <c r="AD154" s="82"/>
      <c r="AE154" s="81"/>
      <c r="AF154" s="52"/>
      <c r="AG154" s="52"/>
      <c r="AH154" s="52"/>
      <c r="AI154" s="52"/>
      <c r="AJ154" s="52"/>
      <c r="AK154" s="52"/>
      <c r="AL154" s="52"/>
      <c r="AM154" s="52"/>
      <c r="AN154" s="82"/>
      <c r="AO154" s="81"/>
      <c r="AP154" s="52"/>
      <c r="AQ154" s="52"/>
      <c r="AR154" s="52"/>
      <c r="AS154" s="52"/>
      <c r="AT154" s="52"/>
      <c r="AU154" s="52"/>
      <c r="AV154" s="52"/>
      <c r="AW154" s="52"/>
      <c r="AX154" s="82"/>
      <c r="AY154" s="81"/>
      <c r="AZ154" s="52"/>
      <c r="BA154" s="52"/>
      <c r="BB154" s="52"/>
      <c r="BC154" s="52"/>
      <c r="BD154" s="52"/>
      <c r="BE154" s="52"/>
      <c r="BF154" s="82"/>
    </row>
    <row r="155" spans="1:58" ht="15.75" customHeight="1" x14ac:dyDescent="0.2">
      <c r="A155" s="87"/>
      <c r="B155" s="81"/>
      <c r="C155" s="52"/>
      <c r="D155" s="52"/>
      <c r="E155" s="52"/>
      <c r="F155" s="52"/>
      <c r="G155" s="82"/>
      <c r="H155" s="81"/>
      <c r="I155" s="52"/>
      <c r="J155" s="52"/>
      <c r="K155" s="52"/>
      <c r="L155" s="52"/>
      <c r="M155" s="52"/>
      <c r="N155" s="52"/>
      <c r="O155" s="52"/>
      <c r="P155" s="52"/>
      <c r="Q155" s="52"/>
      <c r="R155" s="52"/>
      <c r="S155" s="52"/>
      <c r="T155" s="82"/>
      <c r="U155" s="81"/>
      <c r="V155" s="52"/>
      <c r="W155" s="52"/>
      <c r="X155" s="52"/>
      <c r="Y155" s="52"/>
      <c r="Z155" s="52"/>
      <c r="AA155" s="52"/>
      <c r="AB155" s="52"/>
      <c r="AC155" s="52"/>
      <c r="AD155" s="82"/>
      <c r="AE155" s="81"/>
      <c r="AF155" s="52"/>
      <c r="AG155" s="52"/>
      <c r="AH155" s="52"/>
      <c r="AI155" s="52"/>
      <c r="AJ155" s="52"/>
      <c r="AK155" s="52"/>
      <c r="AL155" s="52"/>
      <c r="AM155" s="52"/>
      <c r="AN155" s="82"/>
      <c r="AO155" s="81"/>
      <c r="AP155" s="52"/>
      <c r="AQ155" s="52"/>
      <c r="AR155" s="52"/>
      <c r="AS155" s="52"/>
      <c r="AT155" s="52"/>
      <c r="AU155" s="52"/>
      <c r="AV155" s="52"/>
      <c r="AW155" s="52"/>
      <c r="AX155" s="82"/>
      <c r="AY155" s="81"/>
      <c r="AZ155" s="52"/>
      <c r="BA155" s="52"/>
      <c r="BB155" s="52"/>
      <c r="BC155" s="52"/>
      <c r="BD155" s="52"/>
      <c r="BE155" s="52"/>
      <c r="BF155" s="82"/>
    </row>
    <row r="156" spans="1:58" ht="15.75" customHeight="1" x14ac:dyDescent="0.2">
      <c r="A156" s="87"/>
      <c r="B156" s="81"/>
      <c r="C156" s="52"/>
      <c r="D156" s="52"/>
      <c r="E156" s="52"/>
      <c r="F156" s="52"/>
      <c r="G156" s="82"/>
      <c r="H156" s="81"/>
      <c r="I156" s="52"/>
      <c r="J156" s="52"/>
      <c r="K156" s="52"/>
      <c r="L156" s="52"/>
      <c r="M156" s="52"/>
      <c r="N156" s="52"/>
      <c r="O156" s="52"/>
      <c r="P156" s="52"/>
      <c r="Q156" s="52"/>
      <c r="R156" s="52"/>
      <c r="S156" s="52"/>
      <c r="T156" s="82"/>
      <c r="U156" s="81"/>
      <c r="V156" s="52"/>
      <c r="W156" s="52"/>
      <c r="X156" s="52"/>
      <c r="Y156" s="52"/>
      <c r="Z156" s="52"/>
      <c r="AA156" s="52"/>
      <c r="AB156" s="52"/>
      <c r="AC156" s="52"/>
      <c r="AD156" s="82"/>
      <c r="AE156" s="81"/>
      <c r="AF156" s="52"/>
      <c r="AG156" s="52"/>
      <c r="AH156" s="52"/>
      <c r="AI156" s="52"/>
      <c r="AJ156" s="52"/>
      <c r="AK156" s="52"/>
      <c r="AL156" s="52"/>
      <c r="AM156" s="52"/>
      <c r="AN156" s="82"/>
      <c r="AO156" s="81"/>
      <c r="AP156" s="52"/>
      <c r="AQ156" s="52"/>
      <c r="AR156" s="52"/>
      <c r="AS156" s="52"/>
      <c r="AT156" s="52"/>
      <c r="AU156" s="52"/>
      <c r="AV156" s="52"/>
      <c r="AW156" s="52"/>
      <c r="AX156" s="82"/>
      <c r="AY156" s="81"/>
      <c r="AZ156" s="52"/>
      <c r="BA156" s="52"/>
      <c r="BB156" s="52"/>
      <c r="BC156" s="52"/>
      <c r="BD156" s="52"/>
      <c r="BE156" s="52"/>
      <c r="BF156" s="82"/>
    </row>
    <row r="157" spans="1:58" ht="15.75" customHeight="1" x14ac:dyDescent="0.2">
      <c r="A157" s="87"/>
      <c r="B157" s="81"/>
      <c r="C157" s="52"/>
      <c r="D157" s="52"/>
      <c r="E157" s="52"/>
      <c r="F157" s="52"/>
      <c r="G157" s="82"/>
      <c r="H157" s="81"/>
      <c r="I157" s="52"/>
      <c r="J157" s="52"/>
      <c r="K157" s="52"/>
      <c r="L157" s="52"/>
      <c r="M157" s="52"/>
      <c r="N157" s="52"/>
      <c r="O157" s="52"/>
      <c r="P157" s="52"/>
      <c r="Q157" s="52"/>
      <c r="R157" s="52"/>
      <c r="S157" s="52"/>
      <c r="T157" s="82"/>
      <c r="U157" s="81"/>
      <c r="V157" s="52"/>
      <c r="W157" s="52"/>
      <c r="X157" s="52"/>
      <c r="Y157" s="52"/>
      <c r="Z157" s="52"/>
      <c r="AA157" s="52"/>
      <c r="AB157" s="52"/>
      <c r="AC157" s="52"/>
      <c r="AD157" s="82"/>
      <c r="AE157" s="81"/>
      <c r="AF157" s="52"/>
      <c r="AG157" s="52"/>
      <c r="AH157" s="52"/>
      <c r="AI157" s="52"/>
      <c r="AJ157" s="52"/>
      <c r="AK157" s="52"/>
      <c r="AL157" s="52"/>
      <c r="AM157" s="52"/>
      <c r="AN157" s="82"/>
      <c r="AO157" s="81"/>
      <c r="AP157" s="52"/>
      <c r="AQ157" s="52"/>
      <c r="AR157" s="52"/>
      <c r="AS157" s="52"/>
      <c r="AT157" s="52"/>
      <c r="AU157" s="52"/>
      <c r="AV157" s="52"/>
      <c r="AW157" s="52"/>
      <c r="AX157" s="82"/>
      <c r="AY157" s="81"/>
      <c r="AZ157" s="52"/>
      <c r="BA157" s="52"/>
      <c r="BB157" s="52"/>
      <c r="BC157" s="52"/>
      <c r="BD157" s="52"/>
      <c r="BE157" s="52"/>
      <c r="BF157" s="82"/>
    </row>
    <row r="158" spans="1:58" ht="15.75" customHeight="1" x14ac:dyDescent="0.2">
      <c r="A158" s="87"/>
      <c r="B158" s="81"/>
      <c r="C158" s="52"/>
      <c r="D158" s="52"/>
      <c r="E158" s="52"/>
      <c r="F158" s="52"/>
      <c r="G158" s="82"/>
      <c r="H158" s="81"/>
      <c r="I158" s="52"/>
      <c r="J158" s="52"/>
      <c r="K158" s="52"/>
      <c r="L158" s="52"/>
      <c r="M158" s="52"/>
      <c r="N158" s="52"/>
      <c r="O158" s="52"/>
      <c r="P158" s="52"/>
      <c r="Q158" s="52"/>
      <c r="R158" s="52"/>
      <c r="S158" s="52"/>
      <c r="T158" s="82"/>
      <c r="U158" s="81"/>
      <c r="V158" s="52"/>
      <c r="W158" s="52"/>
      <c r="X158" s="52"/>
      <c r="Y158" s="52"/>
      <c r="Z158" s="52"/>
      <c r="AA158" s="52"/>
      <c r="AB158" s="52"/>
      <c r="AC158" s="52"/>
      <c r="AD158" s="82"/>
      <c r="AE158" s="81"/>
      <c r="AF158" s="52"/>
      <c r="AG158" s="52"/>
      <c r="AH158" s="52"/>
      <c r="AI158" s="52"/>
      <c r="AJ158" s="52"/>
      <c r="AK158" s="52"/>
      <c r="AL158" s="52"/>
      <c r="AM158" s="52"/>
      <c r="AN158" s="82"/>
      <c r="AO158" s="81"/>
      <c r="AP158" s="52"/>
      <c r="AQ158" s="52"/>
      <c r="AR158" s="52"/>
      <c r="AS158" s="52"/>
      <c r="AT158" s="52"/>
      <c r="AU158" s="52"/>
      <c r="AV158" s="52"/>
      <c r="AW158" s="52"/>
      <c r="AX158" s="82"/>
      <c r="AY158" s="81"/>
      <c r="AZ158" s="52"/>
      <c r="BA158" s="52"/>
      <c r="BB158" s="52"/>
      <c r="BC158" s="52"/>
      <c r="BD158" s="52"/>
      <c r="BE158" s="52"/>
      <c r="BF158" s="82"/>
    </row>
    <row r="159" spans="1:58" ht="15.75" customHeight="1" x14ac:dyDescent="0.2">
      <c r="A159" s="87"/>
      <c r="B159" s="81"/>
      <c r="C159" s="52"/>
      <c r="D159" s="52"/>
      <c r="E159" s="52"/>
      <c r="F159" s="52"/>
      <c r="G159" s="82"/>
      <c r="H159" s="81"/>
      <c r="I159" s="52"/>
      <c r="J159" s="52"/>
      <c r="K159" s="52"/>
      <c r="L159" s="52"/>
      <c r="M159" s="52"/>
      <c r="N159" s="52"/>
      <c r="O159" s="52"/>
      <c r="P159" s="52"/>
      <c r="Q159" s="52"/>
      <c r="R159" s="52"/>
      <c r="S159" s="52"/>
      <c r="T159" s="82"/>
      <c r="U159" s="81"/>
      <c r="V159" s="52"/>
      <c r="W159" s="52"/>
      <c r="X159" s="52"/>
      <c r="Y159" s="52"/>
      <c r="Z159" s="52"/>
      <c r="AA159" s="52"/>
      <c r="AB159" s="52"/>
      <c r="AC159" s="52"/>
      <c r="AD159" s="82"/>
      <c r="AE159" s="81"/>
      <c r="AF159" s="52"/>
      <c r="AG159" s="52"/>
      <c r="AH159" s="52"/>
      <c r="AI159" s="52"/>
      <c r="AJ159" s="52"/>
      <c r="AK159" s="52"/>
      <c r="AL159" s="52"/>
      <c r="AM159" s="52"/>
      <c r="AN159" s="82"/>
      <c r="AO159" s="81"/>
      <c r="AP159" s="52"/>
      <c r="AQ159" s="52"/>
      <c r="AR159" s="52"/>
      <c r="AS159" s="52"/>
      <c r="AT159" s="52"/>
      <c r="AU159" s="52"/>
      <c r="AV159" s="52"/>
      <c r="AW159" s="52"/>
      <c r="AX159" s="82"/>
      <c r="AY159" s="81"/>
      <c r="AZ159" s="52"/>
      <c r="BA159" s="52"/>
      <c r="BB159" s="52"/>
      <c r="BC159" s="52"/>
      <c r="BD159" s="52"/>
      <c r="BE159" s="52"/>
      <c r="BF159" s="82"/>
    </row>
    <row r="160" spans="1:58" ht="15.75" customHeight="1" x14ac:dyDescent="0.2">
      <c r="A160" s="87"/>
      <c r="B160" s="81"/>
      <c r="C160" s="52"/>
      <c r="D160" s="52"/>
      <c r="E160" s="52"/>
      <c r="F160" s="52"/>
      <c r="G160" s="82"/>
      <c r="H160" s="81"/>
      <c r="I160" s="52"/>
      <c r="J160" s="52"/>
      <c r="K160" s="52"/>
      <c r="L160" s="52"/>
      <c r="M160" s="52"/>
      <c r="N160" s="52"/>
      <c r="O160" s="52"/>
      <c r="P160" s="52"/>
      <c r="Q160" s="52"/>
      <c r="R160" s="52"/>
      <c r="S160" s="52"/>
      <c r="T160" s="82"/>
      <c r="U160" s="81"/>
      <c r="V160" s="52"/>
      <c r="W160" s="52"/>
      <c r="X160" s="52"/>
      <c r="Y160" s="52"/>
      <c r="Z160" s="52"/>
      <c r="AA160" s="52"/>
      <c r="AB160" s="52"/>
      <c r="AC160" s="52"/>
      <c r="AD160" s="82"/>
      <c r="AE160" s="81"/>
      <c r="AF160" s="52"/>
      <c r="AG160" s="52"/>
      <c r="AH160" s="52"/>
      <c r="AI160" s="52"/>
      <c r="AJ160" s="52"/>
      <c r="AK160" s="52"/>
      <c r="AL160" s="52"/>
      <c r="AM160" s="52"/>
      <c r="AN160" s="82"/>
      <c r="AO160" s="81"/>
      <c r="AP160" s="52"/>
      <c r="AQ160" s="52"/>
      <c r="AR160" s="52"/>
      <c r="AS160" s="52"/>
      <c r="AT160" s="52"/>
      <c r="AU160" s="52"/>
      <c r="AV160" s="52"/>
      <c r="AW160" s="52"/>
      <c r="AX160" s="82"/>
      <c r="AY160" s="81"/>
      <c r="AZ160" s="52"/>
      <c r="BA160" s="52"/>
      <c r="BB160" s="52"/>
      <c r="BC160" s="52"/>
      <c r="BD160" s="52"/>
      <c r="BE160" s="52"/>
      <c r="BF160" s="82"/>
    </row>
    <row r="161" spans="1:58" ht="15.75" customHeight="1" x14ac:dyDescent="0.2">
      <c r="A161" s="88"/>
      <c r="B161" s="83"/>
      <c r="C161" s="84"/>
      <c r="D161" s="84"/>
      <c r="E161" s="84"/>
      <c r="F161" s="84"/>
      <c r="G161" s="85"/>
      <c r="H161" s="83"/>
      <c r="I161" s="84"/>
      <c r="J161" s="84"/>
      <c r="K161" s="84"/>
      <c r="L161" s="84"/>
      <c r="M161" s="84"/>
      <c r="N161" s="84"/>
      <c r="O161" s="84"/>
      <c r="P161" s="84"/>
      <c r="Q161" s="84"/>
      <c r="R161" s="84"/>
      <c r="S161" s="84"/>
      <c r="T161" s="85"/>
      <c r="U161" s="83"/>
      <c r="V161" s="84"/>
      <c r="W161" s="84"/>
      <c r="X161" s="84"/>
      <c r="Y161" s="84"/>
      <c r="Z161" s="84"/>
      <c r="AA161" s="84"/>
      <c r="AB161" s="84"/>
      <c r="AC161" s="84"/>
      <c r="AD161" s="85"/>
      <c r="AE161" s="83"/>
      <c r="AF161" s="84"/>
      <c r="AG161" s="84"/>
      <c r="AH161" s="84"/>
      <c r="AI161" s="84"/>
      <c r="AJ161" s="84"/>
      <c r="AK161" s="84"/>
      <c r="AL161" s="84"/>
      <c r="AM161" s="84"/>
      <c r="AN161" s="85"/>
      <c r="AO161" s="83"/>
      <c r="AP161" s="84"/>
      <c r="AQ161" s="84"/>
      <c r="AR161" s="84"/>
      <c r="AS161" s="84"/>
      <c r="AT161" s="84"/>
      <c r="AU161" s="84"/>
      <c r="AV161" s="84"/>
      <c r="AW161" s="84"/>
      <c r="AX161" s="85"/>
      <c r="AY161" s="83"/>
      <c r="AZ161" s="84"/>
      <c r="BA161" s="84"/>
      <c r="BB161" s="84"/>
      <c r="BC161" s="84"/>
      <c r="BD161" s="84"/>
      <c r="BE161" s="84"/>
      <c r="BF161" s="85"/>
    </row>
    <row r="162" spans="1:58" ht="15.75" customHeight="1" x14ac:dyDescent="0.2">
      <c r="A162" s="86"/>
      <c r="B162" s="78"/>
      <c r="C162" s="79"/>
      <c r="D162" s="79"/>
      <c r="E162" s="79"/>
      <c r="F162" s="79"/>
      <c r="G162" s="80"/>
      <c r="H162" s="78"/>
      <c r="I162" s="79"/>
      <c r="J162" s="79"/>
      <c r="K162" s="79"/>
      <c r="L162" s="79"/>
      <c r="M162" s="79"/>
      <c r="N162" s="79"/>
      <c r="O162" s="79"/>
      <c r="P162" s="79"/>
      <c r="Q162" s="79"/>
      <c r="R162" s="79"/>
      <c r="S162" s="79"/>
      <c r="T162" s="80"/>
      <c r="U162" s="78"/>
      <c r="V162" s="79"/>
      <c r="W162" s="79"/>
      <c r="X162" s="79"/>
      <c r="Y162" s="79"/>
      <c r="Z162" s="79"/>
      <c r="AA162" s="79"/>
      <c r="AB162" s="79"/>
      <c r="AC162" s="79"/>
      <c r="AD162" s="80"/>
      <c r="AE162" s="78"/>
      <c r="AF162" s="79"/>
      <c r="AG162" s="79"/>
      <c r="AH162" s="79"/>
      <c r="AI162" s="79"/>
      <c r="AJ162" s="79"/>
      <c r="AK162" s="79"/>
      <c r="AL162" s="79"/>
      <c r="AM162" s="79"/>
      <c r="AN162" s="80"/>
      <c r="AO162" s="78"/>
      <c r="AP162" s="79"/>
      <c r="AQ162" s="79"/>
      <c r="AR162" s="79"/>
      <c r="AS162" s="79"/>
      <c r="AT162" s="79"/>
      <c r="AU162" s="79"/>
      <c r="AV162" s="79"/>
      <c r="AW162" s="79"/>
      <c r="AX162" s="80"/>
      <c r="AY162" s="78"/>
      <c r="AZ162" s="79"/>
      <c r="BA162" s="79"/>
      <c r="BB162" s="79"/>
      <c r="BC162" s="79"/>
      <c r="BD162" s="79"/>
      <c r="BE162" s="79"/>
      <c r="BF162" s="80"/>
    </row>
    <row r="163" spans="1:58" ht="15.75" customHeight="1" x14ac:dyDescent="0.2">
      <c r="A163" s="87"/>
      <c r="B163" s="81"/>
      <c r="C163" s="52"/>
      <c r="D163" s="52"/>
      <c r="E163" s="52"/>
      <c r="F163" s="52"/>
      <c r="G163" s="82"/>
      <c r="H163" s="81"/>
      <c r="I163" s="52"/>
      <c r="J163" s="52"/>
      <c r="K163" s="52"/>
      <c r="L163" s="52"/>
      <c r="M163" s="52"/>
      <c r="N163" s="52"/>
      <c r="O163" s="52"/>
      <c r="P163" s="52"/>
      <c r="Q163" s="52"/>
      <c r="R163" s="52"/>
      <c r="S163" s="52"/>
      <c r="T163" s="82"/>
      <c r="U163" s="81"/>
      <c r="V163" s="52"/>
      <c r="W163" s="52"/>
      <c r="X163" s="52"/>
      <c r="Y163" s="52"/>
      <c r="Z163" s="52"/>
      <c r="AA163" s="52"/>
      <c r="AB163" s="52"/>
      <c r="AC163" s="52"/>
      <c r="AD163" s="82"/>
      <c r="AE163" s="81"/>
      <c r="AF163" s="52"/>
      <c r="AG163" s="52"/>
      <c r="AH163" s="52"/>
      <c r="AI163" s="52"/>
      <c r="AJ163" s="52"/>
      <c r="AK163" s="52"/>
      <c r="AL163" s="52"/>
      <c r="AM163" s="52"/>
      <c r="AN163" s="82"/>
      <c r="AO163" s="81"/>
      <c r="AP163" s="52"/>
      <c r="AQ163" s="52"/>
      <c r="AR163" s="52"/>
      <c r="AS163" s="52"/>
      <c r="AT163" s="52"/>
      <c r="AU163" s="52"/>
      <c r="AV163" s="52"/>
      <c r="AW163" s="52"/>
      <c r="AX163" s="82"/>
      <c r="AY163" s="81"/>
      <c r="AZ163" s="52"/>
      <c r="BA163" s="52"/>
      <c r="BB163" s="52"/>
      <c r="BC163" s="52"/>
      <c r="BD163" s="52"/>
      <c r="BE163" s="52"/>
      <c r="BF163" s="82"/>
    </row>
    <row r="164" spans="1:58" ht="15.75" customHeight="1" x14ac:dyDescent="0.2">
      <c r="A164" s="87"/>
      <c r="B164" s="81"/>
      <c r="C164" s="52"/>
      <c r="D164" s="52"/>
      <c r="E164" s="52"/>
      <c r="F164" s="52"/>
      <c r="G164" s="82"/>
      <c r="H164" s="81"/>
      <c r="I164" s="52"/>
      <c r="J164" s="52"/>
      <c r="K164" s="52"/>
      <c r="L164" s="52"/>
      <c r="M164" s="52"/>
      <c r="N164" s="52"/>
      <c r="O164" s="52"/>
      <c r="P164" s="52"/>
      <c r="Q164" s="52"/>
      <c r="R164" s="52"/>
      <c r="S164" s="52"/>
      <c r="T164" s="82"/>
      <c r="U164" s="81"/>
      <c r="V164" s="52"/>
      <c r="W164" s="52"/>
      <c r="X164" s="52"/>
      <c r="Y164" s="52"/>
      <c r="Z164" s="52"/>
      <c r="AA164" s="52"/>
      <c r="AB164" s="52"/>
      <c r="AC164" s="52"/>
      <c r="AD164" s="82"/>
      <c r="AE164" s="81"/>
      <c r="AF164" s="52"/>
      <c r="AG164" s="52"/>
      <c r="AH164" s="52"/>
      <c r="AI164" s="52"/>
      <c r="AJ164" s="52"/>
      <c r="AK164" s="52"/>
      <c r="AL164" s="52"/>
      <c r="AM164" s="52"/>
      <c r="AN164" s="82"/>
      <c r="AO164" s="81"/>
      <c r="AP164" s="52"/>
      <c r="AQ164" s="52"/>
      <c r="AR164" s="52"/>
      <c r="AS164" s="52"/>
      <c r="AT164" s="52"/>
      <c r="AU164" s="52"/>
      <c r="AV164" s="52"/>
      <c r="AW164" s="52"/>
      <c r="AX164" s="82"/>
      <c r="AY164" s="81"/>
      <c r="AZ164" s="52"/>
      <c r="BA164" s="52"/>
      <c r="BB164" s="52"/>
      <c r="BC164" s="52"/>
      <c r="BD164" s="52"/>
      <c r="BE164" s="52"/>
      <c r="BF164" s="82"/>
    </row>
    <row r="165" spans="1:58" ht="15.75" customHeight="1" x14ac:dyDescent="0.2">
      <c r="A165" s="87"/>
      <c r="B165" s="81"/>
      <c r="C165" s="52"/>
      <c r="D165" s="52"/>
      <c r="E165" s="52"/>
      <c r="F165" s="52"/>
      <c r="G165" s="82"/>
      <c r="H165" s="81"/>
      <c r="I165" s="52"/>
      <c r="J165" s="52"/>
      <c r="K165" s="52"/>
      <c r="L165" s="52"/>
      <c r="M165" s="52"/>
      <c r="N165" s="52"/>
      <c r="O165" s="52"/>
      <c r="P165" s="52"/>
      <c r="Q165" s="52"/>
      <c r="R165" s="52"/>
      <c r="S165" s="52"/>
      <c r="T165" s="82"/>
      <c r="U165" s="81"/>
      <c r="V165" s="52"/>
      <c r="W165" s="52"/>
      <c r="X165" s="52"/>
      <c r="Y165" s="52"/>
      <c r="Z165" s="52"/>
      <c r="AA165" s="52"/>
      <c r="AB165" s="52"/>
      <c r="AC165" s="52"/>
      <c r="AD165" s="82"/>
      <c r="AE165" s="81"/>
      <c r="AF165" s="52"/>
      <c r="AG165" s="52"/>
      <c r="AH165" s="52"/>
      <c r="AI165" s="52"/>
      <c r="AJ165" s="52"/>
      <c r="AK165" s="52"/>
      <c r="AL165" s="52"/>
      <c r="AM165" s="52"/>
      <c r="AN165" s="82"/>
      <c r="AO165" s="81"/>
      <c r="AP165" s="52"/>
      <c r="AQ165" s="52"/>
      <c r="AR165" s="52"/>
      <c r="AS165" s="52"/>
      <c r="AT165" s="52"/>
      <c r="AU165" s="52"/>
      <c r="AV165" s="52"/>
      <c r="AW165" s="52"/>
      <c r="AX165" s="82"/>
      <c r="AY165" s="81"/>
      <c r="AZ165" s="52"/>
      <c r="BA165" s="52"/>
      <c r="BB165" s="52"/>
      <c r="BC165" s="52"/>
      <c r="BD165" s="52"/>
      <c r="BE165" s="52"/>
      <c r="BF165" s="82"/>
    </row>
    <row r="166" spans="1:58" ht="15.75" customHeight="1" x14ac:dyDescent="0.2">
      <c r="A166" s="87"/>
      <c r="B166" s="81"/>
      <c r="C166" s="52"/>
      <c r="D166" s="52"/>
      <c r="E166" s="52"/>
      <c r="F166" s="52"/>
      <c r="G166" s="82"/>
      <c r="H166" s="81"/>
      <c r="I166" s="52"/>
      <c r="J166" s="52"/>
      <c r="K166" s="52"/>
      <c r="L166" s="52"/>
      <c r="M166" s="52"/>
      <c r="N166" s="52"/>
      <c r="O166" s="52"/>
      <c r="P166" s="52"/>
      <c r="Q166" s="52"/>
      <c r="R166" s="52"/>
      <c r="S166" s="52"/>
      <c r="T166" s="82"/>
      <c r="U166" s="81"/>
      <c r="V166" s="52"/>
      <c r="W166" s="52"/>
      <c r="X166" s="52"/>
      <c r="Y166" s="52"/>
      <c r="Z166" s="52"/>
      <c r="AA166" s="52"/>
      <c r="AB166" s="52"/>
      <c r="AC166" s="52"/>
      <c r="AD166" s="82"/>
      <c r="AE166" s="81"/>
      <c r="AF166" s="52"/>
      <c r="AG166" s="52"/>
      <c r="AH166" s="52"/>
      <c r="AI166" s="52"/>
      <c r="AJ166" s="52"/>
      <c r="AK166" s="52"/>
      <c r="AL166" s="52"/>
      <c r="AM166" s="52"/>
      <c r="AN166" s="82"/>
      <c r="AO166" s="81"/>
      <c r="AP166" s="52"/>
      <c r="AQ166" s="52"/>
      <c r="AR166" s="52"/>
      <c r="AS166" s="52"/>
      <c r="AT166" s="52"/>
      <c r="AU166" s="52"/>
      <c r="AV166" s="52"/>
      <c r="AW166" s="52"/>
      <c r="AX166" s="82"/>
      <c r="AY166" s="81"/>
      <c r="AZ166" s="52"/>
      <c r="BA166" s="52"/>
      <c r="BB166" s="52"/>
      <c r="BC166" s="52"/>
      <c r="BD166" s="52"/>
      <c r="BE166" s="52"/>
      <c r="BF166" s="82"/>
    </row>
    <row r="167" spans="1:58" ht="15.75" customHeight="1" x14ac:dyDescent="0.2">
      <c r="A167" s="87"/>
      <c r="B167" s="81"/>
      <c r="C167" s="52"/>
      <c r="D167" s="52"/>
      <c r="E167" s="52"/>
      <c r="F167" s="52"/>
      <c r="G167" s="82"/>
      <c r="H167" s="81"/>
      <c r="I167" s="52"/>
      <c r="J167" s="52"/>
      <c r="K167" s="52"/>
      <c r="L167" s="52"/>
      <c r="M167" s="52"/>
      <c r="N167" s="52"/>
      <c r="O167" s="52"/>
      <c r="P167" s="52"/>
      <c r="Q167" s="52"/>
      <c r="R167" s="52"/>
      <c r="S167" s="52"/>
      <c r="T167" s="82"/>
      <c r="U167" s="81"/>
      <c r="V167" s="52"/>
      <c r="W167" s="52"/>
      <c r="X167" s="52"/>
      <c r="Y167" s="52"/>
      <c r="Z167" s="52"/>
      <c r="AA167" s="52"/>
      <c r="AB167" s="52"/>
      <c r="AC167" s="52"/>
      <c r="AD167" s="82"/>
      <c r="AE167" s="81"/>
      <c r="AF167" s="52"/>
      <c r="AG167" s="52"/>
      <c r="AH167" s="52"/>
      <c r="AI167" s="52"/>
      <c r="AJ167" s="52"/>
      <c r="AK167" s="52"/>
      <c r="AL167" s="52"/>
      <c r="AM167" s="52"/>
      <c r="AN167" s="82"/>
      <c r="AO167" s="81"/>
      <c r="AP167" s="52"/>
      <c r="AQ167" s="52"/>
      <c r="AR167" s="52"/>
      <c r="AS167" s="52"/>
      <c r="AT167" s="52"/>
      <c r="AU167" s="52"/>
      <c r="AV167" s="52"/>
      <c r="AW167" s="52"/>
      <c r="AX167" s="82"/>
      <c r="AY167" s="81"/>
      <c r="AZ167" s="52"/>
      <c r="BA167" s="52"/>
      <c r="BB167" s="52"/>
      <c r="BC167" s="52"/>
      <c r="BD167" s="52"/>
      <c r="BE167" s="52"/>
      <c r="BF167" s="82"/>
    </row>
    <row r="168" spans="1:58" ht="15.75" customHeight="1" x14ac:dyDescent="0.2">
      <c r="A168" s="87"/>
      <c r="B168" s="81"/>
      <c r="C168" s="52"/>
      <c r="D168" s="52"/>
      <c r="E168" s="52"/>
      <c r="F168" s="52"/>
      <c r="G168" s="82"/>
      <c r="H168" s="81"/>
      <c r="I168" s="52"/>
      <c r="J168" s="52"/>
      <c r="K168" s="52"/>
      <c r="L168" s="52"/>
      <c r="M168" s="52"/>
      <c r="N168" s="52"/>
      <c r="O168" s="52"/>
      <c r="P168" s="52"/>
      <c r="Q168" s="52"/>
      <c r="R168" s="52"/>
      <c r="S168" s="52"/>
      <c r="T168" s="82"/>
      <c r="U168" s="81"/>
      <c r="V168" s="52"/>
      <c r="W168" s="52"/>
      <c r="X168" s="52"/>
      <c r="Y168" s="52"/>
      <c r="Z168" s="52"/>
      <c r="AA168" s="52"/>
      <c r="AB168" s="52"/>
      <c r="AC168" s="52"/>
      <c r="AD168" s="82"/>
      <c r="AE168" s="81"/>
      <c r="AF168" s="52"/>
      <c r="AG168" s="52"/>
      <c r="AH168" s="52"/>
      <c r="AI168" s="52"/>
      <c r="AJ168" s="52"/>
      <c r="AK168" s="52"/>
      <c r="AL168" s="52"/>
      <c r="AM168" s="52"/>
      <c r="AN168" s="82"/>
      <c r="AO168" s="81"/>
      <c r="AP168" s="52"/>
      <c r="AQ168" s="52"/>
      <c r="AR168" s="52"/>
      <c r="AS168" s="52"/>
      <c r="AT168" s="52"/>
      <c r="AU168" s="52"/>
      <c r="AV168" s="52"/>
      <c r="AW168" s="52"/>
      <c r="AX168" s="82"/>
      <c r="AY168" s="81"/>
      <c r="AZ168" s="52"/>
      <c r="BA168" s="52"/>
      <c r="BB168" s="52"/>
      <c r="BC168" s="52"/>
      <c r="BD168" s="52"/>
      <c r="BE168" s="52"/>
      <c r="BF168" s="82"/>
    </row>
    <row r="169" spans="1:58" ht="15.75" customHeight="1" x14ac:dyDescent="0.2">
      <c r="A169" s="87"/>
      <c r="B169" s="81"/>
      <c r="C169" s="52"/>
      <c r="D169" s="52"/>
      <c r="E169" s="52"/>
      <c r="F169" s="52"/>
      <c r="G169" s="82"/>
      <c r="H169" s="81"/>
      <c r="I169" s="52"/>
      <c r="J169" s="52"/>
      <c r="K169" s="52"/>
      <c r="L169" s="52"/>
      <c r="M169" s="52"/>
      <c r="N169" s="52"/>
      <c r="O169" s="52"/>
      <c r="P169" s="52"/>
      <c r="Q169" s="52"/>
      <c r="R169" s="52"/>
      <c r="S169" s="52"/>
      <c r="T169" s="82"/>
      <c r="U169" s="81"/>
      <c r="V169" s="52"/>
      <c r="W169" s="52"/>
      <c r="X169" s="52"/>
      <c r="Y169" s="52"/>
      <c r="Z169" s="52"/>
      <c r="AA169" s="52"/>
      <c r="AB169" s="52"/>
      <c r="AC169" s="52"/>
      <c r="AD169" s="82"/>
      <c r="AE169" s="81"/>
      <c r="AF169" s="52"/>
      <c r="AG169" s="52"/>
      <c r="AH169" s="52"/>
      <c r="AI169" s="52"/>
      <c r="AJ169" s="52"/>
      <c r="AK169" s="52"/>
      <c r="AL169" s="52"/>
      <c r="AM169" s="52"/>
      <c r="AN169" s="82"/>
      <c r="AO169" s="81"/>
      <c r="AP169" s="52"/>
      <c r="AQ169" s="52"/>
      <c r="AR169" s="52"/>
      <c r="AS169" s="52"/>
      <c r="AT169" s="52"/>
      <c r="AU169" s="52"/>
      <c r="AV169" s="52"/>
      <c r="AW169" s="52"/>
      <c r="AX169" s="82"/>
      <c r="AY169" s="81"/>
      <c r="AZ169" s="52"/>
      <c r="BA169" s="52"/>
      <c r="BB169" s="52"/>
      <c r="BC169" s="52"/>
      <c r="BD169" s="52"/>
      <c r="BE169" s="52"/>
      <c r="BF169" s="82"/>
    </row>
    <row r="170" spans="1:58" ht="15.75" customHeight="1" x14ac:dyDescent="0.2">
      <c r="A170" s="87"/>
      <c r="B170" s="81"/>
      <c r="C170" s="52"/>
      <c r="D170" s="52"/>
      <c r="E170" s="52"/>
      <c r="F170" s="52"/>
      <c r="G170" s="82"/>
      <c r="H170" s="81"/>
      <c r="I170" s="52"/>
      <c r="J170" s="52"/>
      <c r="K170" s="52"/>
      <c r="L170" s="52"/>
      <c r="M170" s="52"/>
      <c r="N170" s="52"/>
      <c r="O170" s="52"/>
      <c r="P170" s="52"/>
      <c r="Q170" s="52"/>
      <c r="R170" s="52"/>
      <c r="S170" s="52"/>
      <c r="T170" s="82"/>
      <c r="U170" s="81"/>
      <c r="V170" s="52"/>
      <c r="W170" s="52"/>
      <c r="X170" s="52"/>
      <c r="Y170" s="52"/>
      <c r="Z170" s="52"/>
      <c r="AA170" s="52"/>
      <c r="AB170" s="52"/>
      <c r="AC170" s="52"/>
      <c r="AD170" s="82"/>
      <c r="AE170" s="81"/>
      <c r="AF170" s="52"/>
      <c r="AG170" s="52"/>
      <c r="AH170" s="52"/>
      <c r="AI170" s="52"/>
      <c r="AJ170" s="52"/>
      <c r="AK170" s="52"/>
      <c r="AL170" s="52"/>
      <c r="AM170" s="52"/>
      <c r="AN170" s="82"/>
      <c r="AO170" s="81"/>
      <c r="AP170" s="52"/>
      <c r="AQ170" s="52"/>
      <c r="AR170" s="52"/>
      <c r="AS170" s="52"/>
      <c r="AT170" s="52"/>
      <c r="AU170" s="52"/>
      <c r="AV170" s="52"/>
      <c r="AW170" s="52"/>
      <c r="AX170" s="82"/>
      <c r="AY170" s="81"/>
      <c r="AZ170" s="52"/>
      <c r="BA170" s="52"/>
      <c r="BB170" s="52"/>
      <c r="BC170" s="52"/>
      <c r="BD170" s="52"/>
      <c r="BE170" s="52"/>
      <c r="BF170" s="82"/>
    </row>
    <row r="171" spans="1:58" ht="15.75" customHeight="1" x14ac:dyDescent="0.2">
      <c r="A171" s="87"/>
      <c r="B171" s="81"/>
      <c r="C171" s="52"/>
      <c r="D171" s="52"/>
      <c r="E171" s="52"/>
      <c r="F171" s="52"/>
      <c r="G171" s="82"/>
      <c r="H171" s="81"/>
      <c r="I171" s="52"/>
      <c r="J171" s="52"/>
      <c r="K171" s="52"/>
      <c r="L171" s="52"/>
      <c r="M171" s="52"/>
      <c r="N171" s="52"/>
      <c r="O171" s="52"/>
      <c r="P171" s="52"/>
      <c r="Q171" s="52"/>
      <c r="R171" s="52"/>
      <c r="S171" s="52"/>
      <c r="T171" s="82"/>
      <c r="U171" s="81"/>
      <c r="V171" s="52"/>
      <c r="W171" s="52"/>
      <c r="X171" s="52"/>
      <c r="Y171" s="52"/>
      <c r="Z171" s="52"/>
      <c r="AA171" s="52"/>
      <c r="AB171" s="52"/>
      <c r="AC171" s="52"/>
      <c r="AD171" s="82"/>
      <c r="AE171" s="81"/>
      <c r="AF171" s="52"/>
      <c r="AG171" s="52"/>
      <c r="AH171" s="52"/>
      <c r="AI171" s="52"/>
      <c r="AJ171" s="52"/>
      <c r="AK171" s="52"/>
      <c r="AL171" s="52"/>
      <c r="AM171" s="52"/>
      <c r="AN171" s="82"/>
      <c r="AO171" s="81"/>
      <c r="AP171" s="52"/>
      <c r="AQ171" s="52"/>
      <c r="AR171" s="52"/>
      <c r="AS171" s="52"/>
      <c r="AT171" s="52"/>
      <c r="AU171" s="52"/>
      <c r="AV171" s="52"/>
      <c r="AW171" s="52"/>
      <c r="AX171" s="82"/>
      <c r="AY171" s="81"/>
      <c r="AZ171" s="52"/>
      <c r="BA171" s="52"/>
      <c r="BB171" s="52"/>
      <c r="BC171" s="52"/>
      <c r="BD171" s="52"/>
      <c r="BE171" s="52"/>
      <c r="BF171" s="82"/>
    </row>
    <row r="172" spans="1:58" ht="15.75" customHeight="1" x14ac:dyDescent="0.2">
      <c r="A172" s="88"/>
      <c r="B172" s="83"/>
      <c r="C172" s="84"/>
      <c r="D172" s="84"/>
      <c r="E172" s="84"/>
      <c r="F172" s="84"/>
      <c r="G172" s="85"/>
      <c r="H172" s="83"/>
      <c r="I172" s="84"/>
      <c r="J172" s="84"/>
      <c r="K172" s="84"/>
      <c r="L172" s="84"/>
      <c r="M172" s="84"/>
      <c r="N172" s="84"/>
      <c r="O172" s="84"/>
      <c r="P172" s="84"/>
      <c r="Q172" s="84"/>
      <c r="R172" s="84"/>
      <c r="S172" s="84"/>
      <c r="T172" s="85"/>
      <c r="U172" s="83"/>
      <c r="V172" s="84"/>
      <c r="W172" s="84"/>
      <c r="X172" s="84"/>
      <c r="Y172" s="84"/>
      <c r="Z172" s="84"/>
      <c r="AA172" s="84"/>
      <c r="AB172" s="84"/>
      <c r="AC172" s="84"/>
      <c r="AD172" s="85"/>
      <c r="AE172" s="83"/>
      <c r="AF172" s="84"/>
      <c r="AG172" s="84"/>
      <c r="AH172" s="84"/>
      <c r="AI172" s="84"/>
      <c r="AJ172" s="84"/>
      <c r="AK172" s="84"/>
      <c r="AL172" s="84"/>
      <c r="AM172" s="84"/>
      <c r="AN172" s="85"/>
      <c r="AO172" s="83"/>
      <c r="AP172" s="84"/>
      <c r="AQ172" s="84"/>
      <c r="AR172" s="84"/>
      <c r="AS172" s="84"/>
      <c r="AT172" s="84"/>
      <c r="AU172" s="84"/>
      <c r="AV172" s="84"/>
      <c r="AW172" s="84"/>
      <c r="AX172" s="85"/>
      <c r="AY172" s="83"/>
      <c r="AZ172" s="84"/>
      <c r="BA172" s="84"/>
      <c r="BB172" s="84"/>
      <c r="BC172" s="84"/>
      <c r="BD172" s="84"/>
      <c r="BE172" s="84"/>
      <c r="BF172" s="85"/>
    </row>
    <row r="173" spans="1:58" ht="15.75" customHeight="1" x14ac:dyDescent="0.2">
      <c r="A173" s="86"/>
      <c r="B173" s="78"/>
      <c r="C173" s="79"/>
      <c r="D173" s="79"/>
      <c r="E173" s="79"/>
      <c r="F173" s="79"/>
      <c r="G173" s="80"/>
      <c r="H173" s="78"/>
      <c r="I173" s="79"/>
      <c r="J173" s="79"/>
      <c r="K173" s="79"/>
      <c r="L173" s="79"/>
      <c r="M173" s="79"/>
      <c r="N173" s="79"/>
      <c r="O173" s="79"/>
      <c r="P173" s="79"/>
      <c r="Q173" s="79"/>
      <c r="R173" s="79"/>
      <c r="S173" s="79"/>
      <c r="T173" s="80"/>
      <c r="U173" s="78"/>
      <c r="V173" s="79"/>
      <c r="W173" s="79"/>
      <c r="X173" s="79"/>
      <c r="Y173" s="79"/>
      <c r="Z173" s="79"/>
      <c r="AA173" s="79"/>
      <c r="AB173" s="79"/>
      <c r="AC173" s="79"/>
      <c r="AD173" s="80"/>
      <c r="AE173" s="78"/>
      <c r="AF173" s="79"/>
      <c r="AG173" s="79"/>
      <c r="AH173" s="79"/>
      <c r="AI173" s="79"/>
      <c r="AJ173" s="79"/>
      <c r="AK173" s="79"/>
      <c r="AL173" s="79"/>
      <c r="AM173" s="79"/>
      <c r="AN173" s="80"/>
      <c r="AO173" s="78"/>
      <c r="AP173" s="79"/>
      <c r="AQ173" s="79"/>
      <c r="AR173" s="79"/>
      <c r="AS173" s="79"/>
      <c r="AT173" s="79"/>
      <c r="AU173" s="79"/>
      <c r="AV173" s="79"/>
      <c r="AW173" s="79"/>
      <c r="AX173" s="80"/>
      <c r="AY173" s="78"/>
      <c r="AZ173" s="79"/>
      <c r="BA173" s="79"/>
      <c r="BB173" s="79"/>
      <c r="BC173" s="79"/>
      <c r="BD173" s="79"/>
      <c r="BE173" s="79"/>
      <c r="BF173" s="80"/>
    </row>
    <row r="174" spans="1:58" ht="15.75" customHeight="1" x14ac:dyDescent="0.2">
      <c r="A174" s="87"/>
      <c r="B174" s="81"/>
      <c r="C174" s="52"/>
      <c r="D174" s="52"/>
      <c r="E174" s="52"/>
      <c r="F174" s="52"/>
      <c r="G174" s="82"/>
      <c r="H174" s="81"/>
      <c r="I174" s="52"/>
      <c r="J174" s="52"/>
      <c r="K174" s="52"/>
      <c r="L174" s="52"/>
      <c r="M174" s="52"/>
      <c r="N174" s="52"/>
      <c r="O174" s="52"/>
      <c r="P174" s="52"/>
      <c r="Q174" s="52"/>
      <c r="R174" s="52"/>
      <c r="S174" s="52"/>
      <c r="T174" s="82"/>
      <c r="U174" s="81"/>
      <c r="V174" s="52"/>
      <c r="W174" s="52"/>
      <c r="X174" s="52"/>
      <c r="Y174" s="52"/>
      <c r="Z174" s="52"/>
      <c r="AA174" s="52"/>
      <c r="AB174" s="52"/>
      <c r="AC174" s="52"/>
      <c r="AD174" s="82"/>
      <c r="AE174" s="81"/>
      <c r="AF174" s="52"/>
      <c r="AG174" s="52"/>
      <c r="AH174" s="52"/>
      <c r="AI174" s="52"/>
      <c r="AJ174" s="52"/>
      <c r="AK174" s="52"/>
      <c r="AL174" s="52"/>
      <c r="AM174" s="52"/>
      <c r="AN174" s="82"/>
      <c r="AO174" s="81"/>
      <c r="AP174" s="52"/>
      <c r="AQ174" s="52"/>
      <c r="AR174" s="52"/>
      <c r="AS174" s="52"/>
      <c r="AT174" s="52"/>
      <c r="AU174" s="52"/>
      <c r="AV174" s="52"/>
      <c r="AW174" s="52"/>
      <c r="AX174" s="82"/>
      <c r="AY174" s="81"/>
      <c r="AZ174" s="52"/>
      <c r="BA174" s="52"/>
      <c r="BB174" s="52"/>
      <c r="BC174" s="52"/>
      <c r="BD174" s="52"/>
      <c r="BE174" s="52"/>
      <c r="BF174" s="82"/>
    </row>
    <row r="175" spans="1:58" ht="15.75" customHeight="1" x14ac:dyDescent="0.2">
      <c r="A175" s="87"/>
      <c r="B175" s="81"/>
      <c r="C175" s="52"/>
      <c r="D175" s="52"/>
      <c r="E175" s="52"/>
      <c r="F175" s="52"/>
      <c r="G175" s="82"/>
      <c r="H175" s="81"/>
      <c r="I175" s="52"/>
      <c r="J175" s="52"/>
      <c r="K175" s="52"/>
      <c r="L175" s="52"/>
      <c r="M175" s="52"/>
      <c r="N175" s="52"/>
      <c r="O175" s="52"/>
      <c r="P175" s="52"/>
      <c r="Q175" s="52"/>
      <c r="R175" s="52"/>
      <c r="S175" s="52"/>
      <c r="T175" s="82"/>
      <c r="U175" s="81"/>
      <c r="V175" s="52"/>
      <c r="W175" s="52"/>
      <c r="X175" s="52"/>
      <c r="Y175" s="52"/>
      <c r="Z175" s="52"/>
      <c r="AA175" s="52"/>
      <c r="AB175" s="52"/>
      <c r="AC175" s="52"/>
      <c r="AD175" s="82"/>
      <c r="AE175" s="81"/>
      <c r="AF175" s="52"/>
      <c r="AG175" s="52"/>
      <c r="AH175" s="52"/>
      <c r="AI175" s="52"/>
      <c r="AJ175" s="52"/>
      <c r="AK175" s="52"/>
      <c r="AL175" s="52"/>
      <c r="AM175" s="52"/>
      <c r="AN175" s="82"/>
      <c r="AO175" s="81"/>
      <c r="AP175" s="52"/>
      <c r="AQ175" s="52"/>
      <c r="AR175" s="52"/>
      <c r="AS175" s="52"/>
      <c r="AT175" s="52"/>
      <c r="AU175" s="52"/>
      <c r="AV175" s="52"/>
      <c r="AW175" s="52"/>
      <c r="AX175" s="82"/>
      <c r="AY175" s="81"/>
      <c r="AZ175" s="52"/>
      <c r="BA175" s="52"/>
      <c r="BB175" s="52"/>
      <c r="BC175" s="52"/>
      <c r="BD175" s="52"/>
      <c r="BE175" s="52"/>
      <c r="BF175" s="82"/>
    </row>
    <row r="176" spans="1:58" ht="15.75" customHeight="1" x14ac:dyDescent="0.2">
      <c r="A176" s="87"/>
      <c r="B176" s="81"/>
      <c r="C176" s="52"/>
      <c r="D176" s="52"/>
      <c r="E176" s="52"/>
      <c r="F176" s="52"/>
      <c r="G176" s="82"/>
      <c r="H176" s="81"/>
      <c r="I176" s="52"/>
      <c r="J176" s="52"/>
      <c r="K176" s="52"/>
      <c r="L176" s="52"/>
      <c r="M176" s="52"/>
      <c r="N176" s="52"/>
      <c r="O176" s="52"/>
      <c r="P176" s="52"/>
      <c r="Q176" s="52"/>
      <c r="R176" s="52"/>
      <c r="S176" s="52"/>
      <c r="T176" s="82"/>
      <c r="U176" s="81"/>
      <c r="V176" s="52"/>
      <c r="W176" s="52"/>
      <c r="X176" s="52"/>
      <c r="Y176" s="52"/>
      <c r="Z176" s="52"/>
      <c r="AA176" s="52"/>
      <c r="AB176" s="52"/>
      <c r="AC176" s="52"/>
      <c r="AD176" s="82"/>
      <c r="AE176" s="81"/>
      <c r="AF176" s="52"/>
      <c r="AG176" s="52"/>
      <c r="AH176" s="52"/>
      <c r="AI176" s="52"/>
      <c r="AJ176" s="52"/>
      <c r="AK176" s="52"/>
      <c r="AL176" s="52"/>
      <c r="AM176" s="52"/>
      <c r="AN176" s="82"/>
      <c r="AO176" s="81"/>
      <c r="AP176" s="52"/>
      <c r="AQ176" s="52"/>
      <c r="AR176" s="52"/>
      <c r="AS176" s="52"/>
      <c r="AT176" s="52"/>
      <c r="AU176" s="52"/>
      <c r="AV176" s="52"/>
      <c r="AW176" s="52"/>
      <c r="AX176" s="82"/>
      <c r="AY176" s="81"/>
      <c r="AZ176" s="52"/>
      <c r="BA176" s="52"/>
      <c r="BB176" s="52"/>
      <c r="BC176" s="52"/>
      <c r="BD176" s="52"/>
      <c r="BE176" s="52"/>
      <c r="BF176" s="82"/>
    </row>
    <row r="177" spans="1:58" ht="15.75" customHeight="1" x14ac:dyDescent="0.2">
      <c r="A177" s="87"/>
      <c r="B177" s="81"/>
      <c r="C177" s="52"/>
      <c r="D177" s="52"/>
      <c r="E177" s="52"/>
      <c r="F177" s="52"/>
      <c r="G177" s="82"/>
      <c r="H177" s="81"/>
      <c r="I177" s="52"/>
      <c r="J177" s="52"/>
      <c r="K177" s="52"/>
      <c r="L177" s="52"/>
      <c r="M177" s="52"/>
      <c r="N177" s="52"/>
      <c r="O177" s="52"/>
      <c r="P177" s="52"/>
      <c r="Q177" s="52"/>
      <c r="R177" s="52"/>
      <c r="S177" s="52"/>
      <c r="T177" s="82"/>
      <c r="U177" s="81"/>
      <c r="V177" s="52"/>
      <c r="W177" s="52"/>
      <c r="X177" s="52"/>
      <c r="Y177" s="52"/>
      <c r="Z177" s="52"/>
      <c r="AA177" s="52"/>
      <c r="AB177" s="52"/>
      <c r="AC177" s="52"/>
      <c r="AD177" s="82"/>
      <c r="AE177" s="81"/>
      <c r="AF177" s="52"/>
      <c r="AG177" s="52"/>
      <c r="AH177" s="52"/>
      <c r="AI177" s="52"/>
      <c r="AJ177" s="52"/>
      <c r="AK177" s="52"/>
      <c r="AL177" s="52"/>
      <c r="AM177" s="52"/>
      <c r="AN177" s="82"/>
      <c r="AO177" s="81"/>
      <c r="AP177" s="52"/>
      <c r="AQ177" s="52"/>
      <c r="AR177" s="52"/>
      <c r="AS177" s="52"/>
      <c r="AT177" s="52"/>
      <c r="AU177" s="52"/>
      <c r="AV177" s="52"/>
      <c r="AW177" s="52"/>
      <c r="AX177" s="82"/>
      <c r="AY177" s="81"/>
      <c r="AZ177" s="52"/>
      <c r="BA177" s="52"/>
      <c r="BB177" s="52"/>
      <c r="BC177" s="52"/>
      <c r="BD177" s="52"/>
      <c r="BE177" s="52"/>
      <c r="BF177" s="82"/>
    </row>
    <row r="178" spans="1:58" ht="15.75" customHeight="1" x14ac:dyDescent="0.2">
      <c r="A178" s="87"/>
      <c r="B178" s="81"/>
      <c r="C178" s="52"/>
      <c r="D178" s="52"/>
      <c r="E178" s="52"/>
      <c r="F178" s="52"/>
      <c r="G178" s="82"/>
      <c r="H178" s="81"/>
      <c r="I178" s="52"/>
      <c r="J178" s="52"/>
      <c r="K178" s="52"/>
      <c r="L178" s="52"/>
      <c r="M178" s="52"/>
      <c r="N178" s="52"/>
      <c r="O178" s="52"/>
      <c r="P178" s="52"/>
      <c r="Q178" s="52"/>
      <c r="R178" s="52"/>
      <c r="S178" s="52"/>
      <c r="T178" s="82"/>
      <c r="U178" s="81"/>
      <c r="V178" s="52"/>
      <c r="W178" s="52"/>
      <c r="X178" s="52"/>
      <c r="Y178" s="52"/>
      <c r="Z178" s="52"/>
      <c r="AA178" s="52"/>
      <c r="AB178" s="52"/>
      <c r="AC178" s="52"/>
      <c r="AD178" s="82"/>
      <c r="AE178" s="81"/>
      <c r="AF178" s="52"/>
      <c r="AG178" s="52"/>
      <c r="AH178" s="52"/>
      <c r="AI178" s="52"/>
      <c r="AJ178" s="52"/>
      <c r="AK178" s="52"/>
      <c r="AL178" s="52"/>
      <c r="AM178" s="52"/>
      <c r="AN178" s="82"/>
      <c r="AO178" s="81"/>
      <c r="AP178" s="52"/>
      <c r="AQ178" s="52"/>
      <c r="AR178" s="52"/>
      <c r="AS178" s="52"/>
      <c r="AT178" s="52"/>
      <c r="AU178" s="52"/>
      <c r="AV178" s="52"/>
      <c r="AW178" s="52"/>
      <c r="AX178" s="82"/>
      <c r="AY178" s="81"/>
      <c r="AZ178" s="52"/>
      <c r="BA178" s="52"/>
      <c r="BB178" s="52"/>
      <c r="BC178" s="52"/>
      <c r="BD178" s="52"/>
      <c r="BE178" s="52"/>
      <c r="BF178" s="82"/>
    </row>
    <row r="179" spans="1:58" ht="15.75" customHeight="1" x14ac:dyDescent="0.2">
      <c r="A179" s="87"/>
      <c r="B179" s="81"/>
      <c r="C179" s="52"/>
      <c r="D179" s="52"/>
      <c r="E179" s="52"/>
      <c r="F179" s="52"/>
      <c r="G179" s="82"/>
      <c r="H179" s="81"/>
      <c r="I179" s="52"/>
      <c r="J179" s="52"/>
      <c r="K179" s="52"/>
      <c r="L179" s="52"/>
      <c r="M179" s="52"/>
      <c r="N179" s="52"/>
      <c r="O179" s="52"/>
      <c r="P179" s="52"/>
      <c r="Q179" s="52"/>
      <c r="R179" s="52"/>
      <c r="S179" s="52"/>
      <c r="T179" s="82"/>
      <c r="U179" s="81"/>
      <c r="V179" s="52"/>
      <c r="W179" s="52"/>
      <c r="X179" s="52"/>
      <c r="Y179" s="52"/>
      <c r="Z179" s="52"/>
      <c r="AA179" s="52"/>
      <c r="AB179" s="52"/>
      <c r="AC179" s="52"/>
      <c r="AD179" s="82"/>
      <c r="AE179" s="81"/>
      <c r="AF179" s="52"/>
      <c r="AG179" s="52"/>
      <c r="AH179" s="52"/>
      <c r="AI179" s="52"/>
      <c r="AJ179" s="52"/>
      <c r="AK179" s="52"/>
      <c r="AL179" s="52"/>
      <c r="AM179" s="52"/>
      <c r="AN179" s="82"/>
      <c r="AO179" s="81"/>
      <c r="AP179" s="52"/>
      <c r="AQ179" s="52"/>
      <c r="AR179" s="52"/>
      <c r="AS179" s="52"/>
      <c r="AT179" s="52"/>
      <c r="AU179" s="52"/>
      <c r="AV179" s="52"/>
      <c r="AW179" s="52"/>
      <c r="AX179" s="82"/>
      <c r="AY179" s="81"/>
      <c r="AZ179" s="52"/>
      <c r="BA179" s="52"/>
      <c r="BB179" s="52"/>
      <c r="BC179" s="52"/>
      <c r="BD179" s="52"/>
      <c r="BE179" s="52"/>
      <c r="BF179" s="82"/>
    </row>
    <row r="180" spans="1:58" ht="15.75" customHeight="1" x14ac:dyDescent="0.2">
      <c r="A180" s="87"/>
      <c r="B180" s="81"/>
      <c r="C180" s="52"/>
      <c r="D180" s="52"/>
      <c r="E180" s="52"/>
      <c r="F180" s="52"/>
      <c r="G180" s="82"/>
      <c r="H180" s="81"/>
      <c r="I180" s="52"/>
      <c r="J180" s="52"/>
      <c r="K180" s="52"/>
      <c r="L180" s="52"/>
      <c r="M180" s="52"/>
      <c r="N180" s="52"/>
      <c r="O180" s="52"/>
      <c r="P180" s="52"/>
      <c r="Q180" s="52"/>
      <c r="R180" s="52"/>
      <c r="S180" s="52"/>
      <c r="T180" s="82"/>
      <c r="U180" s="81"/>
      <c r="V180" s="52"/>
      <c r="W180" s="52"/>
      <c r="X180" s="52"/>
      <c r="Y180" s="52"/>
      <c r="Z180" s="52"/>
      <c r="AA180" s="52"/>
      <c r="AB180" s="52"/>
      <c r="AC180" s="52"/>
      <c r="AD180" s="82"/>
      <c r="AE180" s="81"/>
      <c r="AF180" s="52"/>
      <c r="AG180" s="52"/>
      <c r="AH180" s="52"/>
      <c r="AI180" s="52"/>
      <c r="AJ180" s="52"/>
      <c r="AK180" s="52"/>
      <c r="AL180" s="52"/>
      <c r="AM180" s="52"/>
      <c r="AN180" s="82"/>
      <c r="AO180" s="81"/>
      <c r="AP180" s="52"/>
      <c r="AQ180" s="52"/>
      <c r="AR180" s="52"/>
      <c r="AS180" s="52"/>
      <c r="AT180" s="52"/>
      <c r="AU180" s="52"/>
      <c r="AV180" s="52"/>
      <c r="AW180" s="52"/>
      <c r="AX180" s="82"/>
      <c r="AY180" s="81"/>
      <c r="AZ180" s="52"/>
      <c r="BA180" s="52"/>
      <c r="BB180" s="52"/>
      <c r="BC180" s="52"/>
      <c r="BD180" s="52"/>
      <c r="BE180" s="52"/>
      <c r="BF180" s="82"/>
    </row>
    <row r="181" spans="1:58" ht="15.75" customHeight="1" x14ac:dyDescent="0.2">
      <c r="A181" s="87"/>
      <c r="B181" s="81"/>
      <c r="C181" s="52"/>
      <c r="D181" s="52"/>
      <c r="E181" s="52"/>
      <c r="F181" s="52"/>
      <c r="G181" s="82"/>
      <c r="H181" s="81"/>
      <c r="I181" s="52"/>
      <c r="J181" s="52"/>
      <c r="K181" s="52"/>
      <c r="L181" s="52"/>
      <c r="M181" s="52"/>
      <c r="N181" s="52"/>
      <c r="O181" s="52"/>
      <c r="P181" s="52"/>
      <c r="Q181" s="52"/>
      <c r="R181" s="52"/>
      <c r="S181" s="52"/>
      <c r="T181" s="82"/>
      <c r="U181" s="81"/>
      <c r="V181" s="52"/>
      <c r="W181" s="52"/>
      <c r="X181" s="52"/>
      <c r="Y181" s="52"/>
      <c r="Z181" s="52"/>
      <c r="AA181" s="52"/>
      <c r="AB181" s="52"/>
      <c r="AC181" s="52"/>
      <c r="AD181" s="82"/>
      <c r="AE181" s="81"/>
      <c r="AF181" s="52"/>
      <c r="AG181" s="52"/>
      <c r="AH181" s="52"/>
      <c r="AI181" s="52"/>
      <c r="AJ181" s="52"/>
      <c r="AK181" s="52"/>
      <c r="AL181" s="52"/>
      <c r="AM181" s="52"/>
      <c r="AN181" s="82"/>
      <c r="AO181" s="81"/>
      <c r="AP181" s="52"/>
      <c r="AQ181" s="52"/>
      <c r="AR181" s="52"/>
      <c r="AS181" s="52"/>
      <c r="AT181" s="52"/>
      <c r="AU181" s="52"/>
      <c r="AV181" s="52"/>
      <c r="AW181" s="52"/>
      <c r="AX181" s="82"/>
      <c r="AY181" s="81"/>
      <c r="AZ181" s="52"/>
      <c r="BA181" s="52"/>
      <c r="BB181" s="52"/>
      <c r="BC181" s="52"/>
      <c r="BD181" s="52"/>
      <c r="BE181" s="52"/>
      <c r="BF181" s="82"/>
    </row>
    <row r="182" spans="1:58" ht="15.75" customHeight="1" x14ac:dyDescent="0.2">
      <c r="A182" s="87"/>
      <c r="B182" s="81"/>
      <c r="C182" s="52"/>
      <c r="D182" s="52"/>
      <c r="E182" s="52"/>
      <c r="F182" s="52"/>
      <c r="G182" s="82"/>
      <c r="H182" s="81"/>
      <c r="I182" s="52"/>
      <c r="J182" s="52"/>
      <c r="K182" s="52"/>
      <c r="L182" s="52"/>
      <c r="M182" s="52"/>
      <c r="N182" s="52"/>
      <c r="O182" s="52"/>
      <c r="P182" s="52"/>
      <c r="Q182" s="52"/>
      <c r="R182" s="52"/>
      <c r="S182" s="52"/>
      <c r="T182" s="82"/>
      <c r="U182" s="81"/>
      <c r="V182" s="52"/>
      <c r="W182" s="52"/>
      <c r="X182" s="52"/>
      <c r="Y182" s="52"/>
      <c r="Z182" s="52"/>
      <c r="AA182" s="52"/>
      <c r="AB182" s="52"/>
      <c r="AC182" s="52"/>
      <c r="AD182" s="82"/>
      <c r="AE182" s="81"/>
      <c r="AF182" s="52"/>
      <c r="AG182" s="52"/>
      <c r="AH182" s="52"/>
      <c r="AI182" s="52"/>
      <c r="AJ182" s="52"/>
      <c r="AK182" s="52"/>
      <c r="AL182" s="52"/>
      <c r="AM182" s="52"/>
      <c r="AN182" s="82"/>
      <c r="AO182" s="81"/>
      <c r="AP182" s="52"/>
      <c r="AQ182" s="52"/>
      <c r="AR182" s="52"/>
      <c r="AS182" s="52"/>
      <c r="AT182" s="52"/>
      <c r="AU182" s="52"/>
      <c r="AV182" s="52"/>
      <c r="AW182" s="52"/>
      <c r="AX182" s="82"/>
      <c r="AY182" s="81"/>
      <c r="AZ182" s="52"/>
      <c r="BA182" s="52"/>
      <c r="BB182" s="52"/>
      <c r="BC182" s="52"/>
      <c r="BD182" s="52"/>
      <c r="BE182" s="52"/>
      <c r="BF182" s="82"/>
    </row>
    <row r="183" spans="1:58" ht="15.75" customHeight="1" x14ac:dyDescent="0.2">
      <c r="A183" s="88"/>
      <c r="B183" s="83"/>
      <c r="C183" s="84"/>
      <c r="D183" s="84"/>
      <c r="E183" s="84"/>
      <c r="F183" s="84"/>
      <c r="G183" s="85"/>
      <c r="H183" s="83"/>
      <c r="I183" s="84"/>
      <c r="J183" s="84"/>
      <c r="K183" s="84"/>
      <c r="L183" s="84"/>
      <c r="M183" s="84"/>
      <c r="N183" s="84"/>
      <c r="O183" s="84"/>
      <c r="P183" s="84"/>
      <c r="Q183" s="84"/>
      <c r="R183" s="84"/>
      <c r="S183" s="84"/>
      <c r="T183" s="85"/>
      <c r="U183" s="83"/>
      <c r="V183" s="84"/>
      <c r="W183" s="84"/>
      <c r="X183" s="84"/>
      <c r="Y183" s="84"/>
      <c r="Z183" s="84"/>
      <c r="AA183" s="84"/>
      <c r="AB183" s="84"/>
      <c r="AC183" s="84"/>
      <c r="AD183" s="85"/>
      <c r="AE183" s="83"/>
      <c r="AF183" s="84"/>
      <c r="AG183" s="84"/>
      <c r="AH183" s="84"/>
      <c r="AI183" s="84"/>
      <c r="AJ183" s="84"/>
      <c r="AK183" s="84"/>
      <c r="AL183" s="84"/>
      <c r="AM183" s="84"/>
      <c r="AN183" s="85"/>
      <c r="AO183" s="83"/>
      <c r="AP183" s="84"/>
      <c r="AQ183" s="84"/>
      <c r="AR183" s="84"/>
      <c r="AS183" s="84"/>
      <c r="AT183" s="84"/>
      <c r="AU183" s="84"/>
      <c r="AV183" s="84"/>
      <c r="AW183" s="84"/>
      <c r="AX183" s="85"/>
      <c r="AY183" s="83"/>
      <c r="AZ183" s="84"/>
      <c r="BA183" s="84"/>
      <c r="BB183" s="84"/>
      <c r="BC183" s="84"/>
      <c r="BD183" s="84"/>
      <c r="BE183" s="84"/>
      <c r="BF183" s="85"/>
    </row>
    <row r="184" spans="1:58" ht="15.75" customHeight="1" x14ac:dyDescent="0.2">
      <c r="A184" s="86"/>
      <c r="B184" s="78"/>
      <c r="C184" s="79"/>
      <c r="D184" s="79"/>
      <c r="E184" s="79"/>
      <c r="F184" s="79"/>
      <c r="G184" s="80"/>
      <c r="H184" s="78"/>
      <c r="I184" s="79"/>
      <c r="J184" s="79"/>
      <c r="K184" s="79"/>
      <c r="L184" s="79"/>
      <c r="M184" s="79"/>
      <c r="N184" s="79"/>
      <c r="O184" s="79"/>
      <c r="P184" s="79"/>
      <c r="Q184" s="79"/>
      <c r="R184" s="79"/>
      <c r="S184" s="79"/>
      <c r="T184" s="80"/>
      <c r="U184" s="78"/>
      <c r="V184" s="79"/>
      <c r="W184" s="79"/>
      <c r="X184" s="79"/>
      <c r="Y184" s="79"/>
      <c r="Z184" s="79"/>
      <c r="AA184" s="79"/>
      <c r="AB184" s="79"/>
      <c r="AC184" s="79"/>
      <c r="AD184" s="80"/>
      <c r="AE184" s="78"/>
      <c r="AF184" s="79"/>
      <c r="AG184" s="79"/>
      <c r="AH184" s="79"/>
      <c r="AI184" s="79"/>
      <c r="AJ184" s="79"/>
      <c r="AK184" s="79"/>
      <c r="AL184" s="79"/>
      <c r="AM184" s="79"/>
      <c r="AN184" s="80"/>
      <c r="AO184" s="78"/>
      <c r="AP184" s="79"/>
      <c r="AQ184" s="79"/>
      <c r="AR184" s="79"/>
      <c r="AS184" s="79"/>
      <c r="AT184" s="79"/>
      <c r="AU184" s="79"/>
      <c r="AV184" s="79"/>
      <c r="AW184" s="79"/>
      <c r="AX184" s="80"/>
      <c r="AY184" s="78"/>
      <c r="AZ184" s="79"/>
      <c r="BA184" s="79"/>
      <c r="BB184" s="79"/>
      <c r="BC184" s="79"/>
      <c r="BD184" s="79"/>
      <c r="BE184" s="79"/>
      <c r="BF184" s="80"/>
    </row>
    <row r="185" spans="1:58" ht="15.75" customHeight="1" x14ac:dyDescent="0.2">
      <c r="A185" s="87"/>
      <c r="B185" s="81"/>
      <c r="C185" s="52"/>
      <c r="D185" s="52"/>
      <c r="E185" s="52"/>
      <c r="F185" s="52"/>
      <c r="G185" s="82"/>
      <c r="H185" s="81"/>
      <c r="I185" s="52"/>
      <c r="J185" s="52"/>
      <c r="K185" s="52"/>
      <c r="L185" s="52"/>
      <c r="M185" s="52"/>
      <c r="N185" s="52"/>
      <c r="O185" s="52"/>
      <c r="P185" s="52"/>
      <c r="Q185" s="52"/>
      <c r="R185" s="52"/>
      <c r="S185" s="52"/>
      <c r="T185" s="82"/>
      <c r="U185" s="81"/>
      <c r="V185" s="52"/>
      <c r="W185" s="52"/>
      <c r="X185" s="52"/>
      <c r="Y185" s="52"/>
      <c r="Z185" s="52"/>
      <c r="AA185" s="52"/>
      <c r="AB185" s="52"/>
      <c r="AC185" s="52"/>
      <c r="AD185" s="82"/>
      <c r="AE185" s="81"/>
      <c r="AF185" s="52"/>
      <c r="AG185" s="52"/>
      <c r="AH185" s="52"/>
      <c r="AI185" s="52"/>
      <c r="AJ185" s="52"/>
      <c r="AK185" s="52"/>
      <c r="AL185" s="52"/>
      <c r="AM185" s="52"/>
      <c r="AN185" s="82"/>
      <c r="AO185" s="81"/>
      <c r="AP185" s="52"/>
      <c r="AQ185" s="52"/>
      <c r="AR185" s="52"/>
      <c r="AS185" s="52"/>
      <c r="AT185" s="52"/>
      <c r="AU185" s="52"/>
      <c r="AV185" s="52"/>
      <c r="AW185" s="52"/>
      <c r="AX185" s="82"/>
      <c r="AY185" s="81"/>
      <c r="AZ185" s="52"/>
      <c r="BA185" s="52"/>
      <c r="BB185" s="52"/>
      <c r="BC185" s="52"/>
      <c r="BD185" s="52"/>
      <c r="BE185" s="52"/>
      <c r="BF185" s="82"/>
    </row>
    <row r="186" spans="1:58" ht="15.75" customHeight="1" x14ac:dyDescent="0.2">
      <c r="A186" s="87"/>
      <c r="B186" s="81"/>
      <c r="C186" s="52"/>
      <c r="D186" s="52"/>
      <c r="E186" s="52"/>
      <c r="F186" s="52"/>
      <c r="G186" s="82"/>
      <c r="H186" s="81"/>
      <c r="I186" s="52"/>
      <c r="J186" s="52"/>
      <c r="K186" s="52"/>
      <c r="L186" s="52"/>
      <c r="M186" s="52"/>
      <c r="N186" s="52"/>
      <c r="O186" s="52"/>
      <c r="P186" s="52"/>
      <c r="Q186" s="52"/>
      <c r="R186" s="52"/>
      <c r="S186" s="52"/>
      <c r="T186" s="82"/>
      <c r="U186" s="81"/>
      <c r="V186" s="52"/>
      <c r="W186" s="52"/>
      <c r="X186" s="52"/>
      <c r="Y186" s="52"/>
      <c r="Z186" s="52"/>
      <c r="AA186" s="52"/>
      <c r="AB186" s="52"/>
      <c r="AC186" s="52"/>
      <c r="AD186" s="82"/>
      <c r="AE186" s="81"/>
      <c r="AF186" s="52"/>
      <c r="AG186" s="52"/>
      <c r="AH186" s="52"/>
      <c r="AI186" s="52"/>
      <c r="AJ186" s="52"/>
      <c r="AK186" s="52"/>
      <c r="AL186" s="52"/>
      <c r="AM186" s="52"/>
      <c r="AN186" s="82"/>
      <c r="AO186" s="81"/>
      <c r="AP186" s="52"/>
      <c r="AQ186" s="52"/>
      <c r="AR186" s="52"/>
      <c r="AS186" s="52"/>
      <c r="AT186" s="52"/>
      <c r="AU186" s="52"/>
      <c r="AV186" s="52"/>
      <c r="AW186" s="52"/>
      <c r="AX186" s="82"/>
      <c r="AY186" s="81"/>
      <c r="AZ186" s="52"/>
      <c r="BA186" s="52"/>
      <c r="BB186" s="52"/>
      <c r="BC186" s="52"/>
      <c r="BD186" s="52"/>
      <c r="BE186" s="52"/>
      <c r="BF186" s="82"/>
    </row>
    <row r="187" spans="1:58" ht="15.75" customHeight="1" x14ac:dyDescent="0.2">
      <c r="A187" s="87"/>
      <c r="B187" s="81"/>
      <c r="C187" s="52"/>
      <c r="D187" s="52"/>
      <c r="E187" s="52"/>
      <c r="F187" s="52"/>
      <c r="G187" s="82"/>
      <c r="H187" s="81"/>
      <c r="I187" s="52"/>
      <c r="J187" s="52"/>
      <c r="K187" s="52"/>
      <c r="L187" s="52"/>
      <c r="M187" s="52"/>
      <c r="N187" s="52"/>
      <c r="O187" s="52"/>
      <c r="P187" s="52"/>
      <c r="Q187" s="52"/>
      <c r="R187" s="52"/>
      <c r="S187" s="52"/>
      <c r="T187" s="82"/>
      <c r="U187" s="81"/>
      <c r="V187" s="52"/>
      <c r="W187" s="52"/>
      <c r="X187" s="52"/>
      <c r="Y187" s="52"/>
      <c r="Z187" s="52"/>
      <c r="AA187" s="52"/>
      <c r="AB187" s="52"/>
      <c r="AC187" s="52"/>
      <c r="AD187" s="82"/>
      <c r="AE187" s="81"/>
      <c r="AF187" s="52"/>
      <c r="AG187" s="52"/>
      <c r="AH187" s="52"/>
      <c r="AI187" s="52"/>
      <c r="AJ187" s="52"/>
      <c r="AK187" s="52"/>
      <c r="AL187" s="52"/>
      <c r="AM187" s="52"/>
      <c r="AN187" s="82"/>
      <c r="AO187" s="81"/>
      <c r="AP187" s="52"/>
      <c r="AQ187" s="52"/>
      <c r="AR187" s="52"/>
      <c r="AS187" s="52"/>
      <c r="AT187" s="52"/>
      <c r="AU187" s="52"/>
      <c r="AV187" s="52"/>
      <c r="AW187" s="52"/>
      <c r="AX187" s="82"/>
      <c r="AY187" s="81"/>
      <c r="AZ187" s="52"/>
      <c r="BA187" s="52"/>
      <c r="BB187" s="52"/>
      <c r="BC187" s="52"/>
      <c r="BD187" s="52"/>
      <c r="BE187" s="52"/>
      <c r="BF187" s="82"/>
    </row>
    <row r="188" spans="1:58" ht="15.75" customHeight="1" x14ac:dyDescent="0.2">
      <c r="A188" s="87"/>
      <c r="B188" s="81"/>
      <c r="C188" s="52"/>
      <c r="D188" s="52"/>
      <c r="E188" s="52"/>
      <c r="F188" s="52"/>
      <c r="G188" s="82"/>
      <c r="H188" s="81"/>
      <c r="I188" s="52"/>
      <c r="J188" s="52"/>
      <c r="K188" s="52"/>
      <c r="L188" s="52"/>
      <c r="M188" s="52"/>
      <c r="N188" s="52"/>
      <c r="O188" s="52"/>
      <c r="P188" s="52"/>
      <c r="Q188" s="52"/>
      <c r="R188" s="52"/>
      <c r="S188" s="52"/>
      <c r="T188" s="82"/>
      <c r="U188" s="81"/>
      <c r="V188" s="52"/>
      <c r="W188" s="52"/>
      <c r="X188" s="52"/>
      <c r="Y188" s="52"/>
      <c r="Z188" s="52"/>
      <c r="AA188" s="52"/>
      <c r="AB188" s="52"/>
      <c r="AC188" s="52"/>
      <c r="AD188" s="82"/>
      <c r="AE188" s="81"/>
      <c r="AF188" s="52"/>
      <c r="AG188" s="52"/>
      <c r="AH188" s="52"/>
      <c r="AI188" s="52"/>
      <c r="AJ188" s="52"/>
      <c r="AK188" s="52"/>
      <c r="AL188" s="52"/>
      <c r="AM188" s="52"/>
      <c r="AN188" s="82"/>
      <c r="AO188" s="81"/>
      <c r="AP188" s="52"/>
      <c r="AQ188" s="52"/>
      <c r="AR188" s="52"/>
      <c r="AS188" s="52"/>
      <c r="AT188" s="52"/>
      <c r="AU188" s="52"/>
      <c r="AV188" s="52"/>
      <c r="AW188" s="52"/>
      <c r="AX188" s="82"/>
      <c r="AY188" s="81"/>
      <c r="AZ188" s="52"/>
      <c r="BA188" s="52"/>
      <c r="BB188" s="52"/>
      <c r="BC188" s="52"/>
      <c r="BD188" s="52"/>
      <c r="BE188" s="52"/>
      <c r="BF188" s="82"/>
    </row>
    <row r="189" spans="1:58" ht="15.75" customHeight="1" x14ac:dyDescent="0.2">
      <c r="A189" s="87"/>
      <c r="B189" s="81"/>
      <c r="C189" s="52"/>
      <c r="D189" s="52"/>
      <c r="E189" s="52"/>
      <c r="F189" s="52"/>
      <c r="G189" s="82"/>
      <c r="H189" s="81"/>
      <c r="I189" s="52"/>
      <c r="J189" s="52"/>
      <c r="K189" s="52"/>
      <c r="L189" s="52"/>
      <c r="M189" s="52"/>
      <c r="N189" s="52"/>
      <c r="O189" s="52"/>
      <c r="P189" s="52"/>
      <c r="Q189" s="52"/>
      <c r="R189" s="52"/>
      <c r="S189" s="52"/>
      <c r="T189" s="82"/>
      <c r="U189" s="81"/>
      <c r="V189" s="52"/>
      <c r="W189" s="52"/>
      <c r="X189" s="52"/>
      <c r="Y189" s="52"/>
      <c r="Z189" s="52"/>
      <c r="AA189" s="52"/>
      <c r="AB189" s="52"/>
      <c r="AC189" s="52"/>
      <c r="AD189" s="82"/>
      <c r="AE189" s="81"/>
      <c r="AF189" s="52"/>
      <c r="AG189" s="52"/>
      <c r="AH189" s="52"/>
      <c r="AI189" s="52"/>
      <c r="AJ189" s="52"/>
      <c r="AK189" s="52"/>
      <c r="AL189" s="52"/>
      <c r="AM189" s="52"/>
      <c r="AN189" s="82"/>
      <c r="AO189" s="81"/>
      <c r="AP189" s="52"/>
      <c r="AQ189" s="52"/>
      <c r="AR189" s="52"/>
      <c r="AS189" s="52"/>
      <c r="AT189" s="52"/>
      <c r="AU189" s="52"/>
      <c r="AV189" s="52"/>
      <c r="AW189" s="52"/>
      <c r="AX189" s="82"/>
      <c r="AY189" s="81"/>
      <c r="AZ189" s="52"/>
      <c r="BA189" s="52"/>
      <c r="BB189" s="52"/>
      <c r="BC189" s="52"/>
      <c r="BD189" s="52"/>
      <c r="BE189" s="52"/>
      <c r="BF189" s="82"/>
    </row>
    <row r="190" spans="1:58" ht="15.75" customHeight="1" x14ac:dyDescent="0.2">
      <c r="A190" s="87"/>
      <c r="B190" s="81"/>
      <c r="C190" s="52"/>
      <c r="D190" s="52"/>
      <c r="E190" s="52"/>
      <c r="F190" s="52"/>
      <c r="G190" s="82"/>
      <c r="H190" s="81"/>
      <c r="I190" s="52"/>
      <c r="J190" s="52"/>
      <c r="K190" s="52"/>
      <c r="L190" s="52"/>
      <c r="M190" s="52"/>
      <c r="N190" s="52"/>
      <c r="O190" s="52"/>
      <c r="P190" s="52"/>
      <c r="Q190" s="52"/>
      <c r="R190" s="52"/>
      <c r="S190" s="52"/>
      <c r="T190" s="82"/>
      <c r="U190" s="81"/>
      <c r="V190" s="52"/>
      <c r="W190" s="52"/>
      <c r="X190" s="52"/>
      <c r="Y190" s="52"/>
      <c r="Z190" s="52"/>
      <c r="AA190" s="52"/>
      <c r="AB190" s="52"/>
      <c r="AC190" s="52"/>
      <c r="AD190" s="82"/>
      <c r="AE190" s="81"/>
      <c r="AF190" s="52"/>
      <c r="AG190" s="52"/>
      <c r="AH190" s="52"/>
      <c r="AI190" s="52"/>
      <c r="AJ190" s="52"/>
      <c r="AK190" s="52"/>
      <c r="AL190" s="52"/>
      <c r="AM190" s="52"/>
      <c r="AN190" s="82"/>
      <c r="AO190" s="81"/>
      <c r="AP190" s="52"/>
      <c r="AQ190" s="52"/>
      <c r="AR190" s="52"/>
      <c r="AS190" s="52"/>
      <c r="AT190" s="52"/>
      <c r="AU190" s="52"/>
      <c r="AV190" s="52"/>
      <c r="AW190" s="52"/>
      <c r="AX190" s="82"/>
      <c r="AY190" s="81"/>
      <c r="AZ190" s="52"/>
      <c r="BA190" s="52"/>
      <c r="BB190" s="52"/>
      <c r="BC190" s="52"/>
      <c r="BD190" s="52"/>
      <c r="BE190" s="52"/>
      <c r="BF190" s="82"/>
    </row>
    <row r="191" spans="1:58" ht="15.75" customHeight="1" x14ac:dyDescent="0.2">
      <c r="A191" s="87"/>
      <c r="B191" s="81"/>
      <c r="C191" s="52"/>
      <c r="D191" s="52"/>
      <c r="E191" s="52"/>
      <c r="F191" s="52"/>
      <c r="G191" s="82"/>
      <c r="H191" s="81"/>
      <c r="I191" s="52"/>
      <c r="J191" s="52"/>
      <c r="K191" s="52"/>
      <c r="L191" s="52"/>
      <c r="M191" s="52"/>
      <c r="N191" s="52"/>
      <c r="O191" s="52"/>
      <c r="P191" s="52"/>
      <c r="Q191" s="52"/>
      <c r="R191" s="52"/>
      <c r="S191" s="52"/>
      <c r="T191" s="82"/>
      <c r="U191" s="81"/>
      <c r="V191" s="52"/>
      <c r="W191" s="52"/>
      <c r="X191" s="52"/>
      <c r="Y191" s="52"/>
      <c r="Z191" s="52"/>
      <c r="AA191" s="52"/>
      <c r="AB191" s="52"/>
      <c r="AC191" s="52"/>
      <c r="AD191" s="82"/>
      <c r="AE191" s="81"/>
      <c r="AF191" s="52"/>
      <c r="AG191" s="52"/>
      <c r="AH191" s="52"/>
      <c r="AI191" s="52"/>
      <c r="AJ191" s="52"/>
      <c r="AK191" s="52"/>
      <c r="AL191" s="52"/>
      <c r="AM191" s="52"/>
      <c r="AN191" s="82"/>
      <c r="AO191" s="81"/>
      <c r="AP191" s="52"/>
      <c r="AQ191" s="52"/>
      <c r="AR191" s="52"/>
      <c r="AS191" s="52"/>
      <c r="AT191" s="52"/>
      <c r="AU191" s="52"/>
      <c r="AV191" s="52"/>
      <c r="AW191" s="52"/>
      <c r="AX191" s="82"/>
      <c r="AY191" s="81"/>
      <c r="AZ191" s="52"/>
      <c r="BA191" s="52"/>
      <c r="BB191" s="52"/>
      <c r="BC191" s="52"/>
      <c r="BD191" s="52"/>
      <c r="BE191" s="52"/>
      <c r="BF191" s="82"/>
    </row>
    <row r="192" spans="1:58" ht="15.75" customHeight="1" x14ac:dyDescent="0.2">
      <c r="A192" s="87"/>
      <c r="B192" s="81"/>
      <c r="C192" s="52"/>
      <c r="D192" s="52"/>
      <c r="E192" s="52"/>
      <c r="F192" s="52"/>
      <c r="G192" s="82"/>
      <c r="H192" s="81"/>
      <c r="I192" s="52"/>
      <c r="J192" s="52"/>
      <c r="K192" s="52"/>
      <c r="L192" s="52"/>
      <c r="M192" s="52"/>
      <c r="N192" s="52"/>
      <c r="O192" s="52"/>
      <c r="P192" s="52"/>
      <c r="Q192" s="52"/>
      <c r="R192" s="52"/>
      <c r="S192" s="52"/>
      <c r="T192" s="82"/>
      <c r="U192" s="81"/>
      <c r="V192" s="52"/>
      <c r="W192" s="52"/>
      <c r="X192" s="52"/>
      <c r="Y192" s="52"/>
      <c r="Z192" s="52"/>
      <c r="AA192" s="52"/>
      <c r="AB192" s="52"/>
      <c r="AC192" s="52"/>
      <c r="AD192" s="82"/>
      <c r="AE192" s="81"/>
      <c r="AF192" s="52"/>
      <c r="AG192" s="52"/>
      <c r="AH192" s="52"/>
      <c r="AI192" s="52"/>
      <c r="AJ192" s="52"/>
      <c r="AK192" s="52"/>
      <c r="AL192" s="52"/>
      <c r="AM192" s="52"/>
      <c r="AN192" s="82"/>
      <c r="AO192" s="81"/>
      <c r="AP192" s="52"/>
      <c r="AQ192" s="52"/>
      <c r="AR192" s="52"/>
      <c r="AS192" s="52"/>
      <c r="AT192" s="52"/>
      <c r="AU192" s="52"/>
      <c r="AV192" s="52"/>
      <c r="AW192" s="52"/>
      <c r="AX192" s="82"/>
      <c r="AY192" s="81"/>
      <c r="AZ192" s="52"/>
      <c r="BA192" s="52"/>
      <c r="BB192" s="52"/>
      <c r="BC192" s="52"/>
      <c r="BD192" s="52"/>
      <c r="BE192" s="52"/>
      <c r="BF192" s="82"/>
    </row>
    <row r="193" spans="1:58" ht="15.75" customHeight="1" x14ac:dyDescent="0.2">
      <c r="A193" s="87"/>
      <c r="B193" s="81"/>
      <c r="C193" s="52"/>
      <c r="D193" s="52"/>
      <c r="E193" s="52"/>
      <c r="F193" s="52"/>
      <c r="G193" s="82"/>
      <c r="H193" s="81"/>
      <c r="I193" s="52"/>
      <c r="J193" s="52"/>
      <c r="K193" s="52"/>
      <c r="L193" s="52"/>
      <c r="M193" s="52"/>
      <c r="N193" s="52"/>
      <c r="O193" s="52"/>
      <c r="P193" s="52"/>
      <c r="Q193" s="52"/>
      <c r="R193" s="52"/>
      <c r="S193" s="52"/>
      <c r="T193" s="82"/>
      <c r="U193" s="81"/>
      <c r="V193" s="52"/>
      <c r="W193" s="52"/>
      <c r="X193" s="52"/>
      <c r="Y193" s="52"/>
      <c r="Z193" s="52"/>
      <c r="AA193" s="52"/>
      <c r="AB193" s="52"/>
      <c r="AC193" s="52"/>
      <c r="AD193" s="82"/>
      <c r="AE193" s="81"/>
      <c r="AF193" s="52"/>
      <c r="AG193" s="52"/>
      <c r="AH193" s="52"/>
      <c r="AI193" s="52"/>
      <c r="AJ193" s="52"/>
      <c r="AK193" s="52"/>
      <c r="AL193" s="52"/>
      <c r="AM193" s="52"/>
      <c r="AN193" s="82"/>
      <c r="AO193" s="81"/>
      <c r="AP193" s="52"/>
      <c r="AQ193" s="52"/>
      <c r="AR193" s="52"/>
      <c r="AS193" s="52"/>
      <c r="AT193" s="52"/>
      <c r="AU193" s="52"/>
      <c r="AV193" s="52"/>
      <c r="AW193" s="52"/>
      <c r="AX193" s="82"/>
      <c r="AY193" s="81"/>
      <c r="AZ193" s="52"/>
      <c r="BA193" s="52"/>
      <c r="BB193" s="52"/>
      <c r="BC193" s="52"/>
      <c r="BD193" s="52"/>
      <c r="BE193" s="52"/>
      <c r="BF193" s="82"/>
    </row>
    <row r="194" spans="1:58" ht="15.75" customHeight="1" x14ac:dyDescent="0.2">
      <c r="A194" s="88"/>
      <c r="B194" s="83"/>
      <c r="C194" s="84"/>
      <c r="D194" s="84"/>
      <c r="E194" s="84"/>
      <c r="F194" s="84"/>
      <c r="G194" s="85"/>
      <c r="H194" s="83"/>
      <c r="I194" s="84"/>
      <c r="J194" s="84"/>
      <c r="K194" s="84"/>
      <c r="L194" s="84"/>
      <c r="M194" s="84"/>
      <c r="N194" s="84"/>
      <c r="O194" s="84"/>
      <c r="P194" s="84"/>
      <c r="Q194" s="84"/>
      <c r="R194" s="84"/>
      <c r="S194" s="84"/>
      <c r="T194" s="85"/>
      <c r="U194" s="83"/>
      <c r="V194" s="84"/>
      <c r="W194" s="84"/>
      <c r="X194" s="84"/>
      <c r="Y194" s="84"/>
      <c r="Z194" s="84"/>
      <c r="AA194" s="84"/>
      <c r="AB194" s="84"/>
      <c r="AC194" s="84"/>
      <c r="AD194" s="85"/>
      <c r="AE194" s="83"/>
      <c r="AF194" s="84"/>
      <c r="AG194" s="84"/>
      <c r="AH194" s="84"/>
      <c r="AI194" s="84"/>
      <c r="AJ194" s="84"/>
      <c r="AK194" s="84"/>
      <c r="AL194" s="84"/>
      <c r="AM194" s="84"/>
      <c r="AN194" s="85"/>
      <c r="AO194" s="83"/>
      <c r="AP194" s="84"/>
      <c r="AQ194" s="84"/>
      <c r="AR194" s="84"/>
      <c r="AS194" s="84"/>
      <c r="AT194" s="84"/>
      <c r="AU194" s="84"/>
      <c r="AV194" s="84"/>
      <c r="AW194" s="84"/>
      <c r="AX194" s="85"/>
      <c r="AY194" s="83"/>
      <c r="AZ194" s="84"/>
      <c r="BA194" s="84"/>
      <c r="BB194" s="84"/>
      <c r="BC194" s="84"/>
      <c r="BD194" s="84"/>
      <c r="BE194" s="84"/>
      <c r="BF194" s="85"/>
    </row>
    <row r="195" spans="1:58" ht="15.75" customHeight="1" x14ac:dyDescent="0.2">
      <c r="A195" s="86"/>
      <c r="B195" s="78"/>
      <c r="C195" s="79"/>
      <c r="D195" s="79"/>
      <c r="E195" s="79"/>
      <c r="F195" s="79"/>
      <c r="G195" s="80"/>
      <c r="H195" s="78"/>
      <c r="I195" s="79"/>
      <c r="J195" s="79"/>
      <c r="K195" s="79"/>
      <c r="L195" s="79"/>
      <c r="M195" s="79"/>
      <c r="N195" s="79"/>
      <c r="O195" s="79"/>
      <c r="P195" s="79"/>
      <c r="Q195" s="79"/>
      <c r="R195" s="79"/>
      <c r="S195" s="79"/>
      <c r="T195" s="80"/>
      <c r="U195" s="78"/>
      <c r="V195" s="79"/>
      <c r="W195" s="79"/>
      <c r="X195" s="79"/>
      <c r="Y195" s="79"/>
      <c r="Z195" s="79"/>
      <c r="AA195" s="79"/>
      <c r="AB195" s="79"/>
      <c r="AC195" s="79"/>
      <c r="AD195" s="80"/>
      <c r="AE195" s="78"/>
      <c r="AF195" s="79"/>
      <c r="AG195" s="79"/>
      <c r="AH195" s="79"/>
      <c r="AI195" s="79"/>
      <c r="AJ195" s="79"/>
      <c r="AK195" s="79"/>
      <c r="AL195" s="79"/>
      <c r="AM195" s="79"/>
      <c r="AN195" s="80"/>
      <c r="AO195" s="78"/>
      <c r="AP195" s="79"/>
      <c r="AQ195" s="79"/>
      <c r="AR195" s="79"/>
      <c r="AS195" s="79"/>
      <c r="AT195" s="79"/>
      <c r="AU195" s="79"/>
      <c r="AV195" s="79"/>
      <c r="AW195" s="79"/>
      <c r="AX195" s="80"/>
      <c r="AY195" s="78"/>
      <c r="AZ195" s="79"/>
      <c r="BA195" s="79"/>
      <c r="BB195" s="79"/>
      <c r="BC195" s="79"/>
      <c r="BD195" s="79"/>
      <c r="BE195" s="79"/>
      <c r="BF195" s="80"/>
    </row>
    <row r="196" spans="1:58" ht="15.75" customHeight="1" x14ac:dyDescent="0.2">
      <c r="A196" s="87"/>
      <c r="B196" s="81"/>
      <c r="C196" s="52"/>
      <c r="D196" s="52"/>
      <c r="E196" s="52"/>
      <c r="F196" s="52"/>
      <c r="G196" s="82"/>
      <c r="H196" s="81"/>
      <c r="I196" s="52"/>
      <c r="J196" s="52"/>
      <c r="K196" s="52"/>
      <c r="L196" s="52"/>
      <c r="M196" s="52"/>
      <c r="N196" s="52"/>
      <c r="O196" s="52"/>
      <c r="P196" s="52"/>
      <c r="Q196" s="52"/>
      <c r="R196" s="52"/>
      <c r="S196" s="52"/>
      <c r="T196" s="82"/>
      <c r="U196" s="81"/>
      <c r="V196" s="52"/>
      <c r="W196" s="52"/>
      <c r="X196" s="52"/>
      <c r="Y196" s="52"/>
      <c r="Z196" s="52"/>
      <c r="AA196" s="52"/>
      <c r="AB196" s="52"/>
      <c r="AC196" s="52"/>
      <c r="AD196" s="82"/>
      <c r="AE196" s="81"/>
      <c r="AF196" s="52"/>
      <c r="AG196" s="52"/>
      <c r="AH196" s="52"/>
      <c r="AI196" s="52"/>
      <c r="AJ196" s="52"/>
      <c r="AK196" s="52"/>
      <c r="AL196" s="52"/>
      <c r="AM196" s="52"/>
      <c r="AN196" s="82"/>
      <c r="AO196" s="81"/>
      <c r="AP196" s="52"/>
      <c r="AQ196" s="52"/>
      <c r="AR196" s="52"/>
      <c r="AS196" s="52"/>
      <c r="AT196" s="52"/>
      <c r="AU196" s="52"/>
      <c r="AV196" s="52"/>
      <c r="AW196" s="52"/>
      <c r="AX196" s="82"/>
      <c r="AY196" s="81"/>
      <c r="AZ196" s="52"/>
      <c r="BA196" s="52"/>
      <c r="BB196" s="52"/>
      <c r="BC196" s="52"/>
      <c r="BD196" s="52"/>
      <c r="BE196" s="52"/>
      <c r="BF196" s="82"/>
    </row>
    <row r="197" spans="1:58" ht="15.75" customHeight="1" x14ac:dyDescent="0.2">
      <c r="A197" s="87"/>
      <c r="B197" s="81"/>
      <c r="C197" s="52"/>
      <c r="D197" s="52"/>
      <c r="E197" s="52"/>
      <c r="F197" s="52"/>
      <c r="G197" s="82"/>
      <c r="H197" s="81"/>
      <c r="I197" s="52"/>
      <c r="J197" s="52"/>
      <c r="K197" s="52"/>
      <c r="L197" s="52"/>
      <c r="M197" s="52"/>
      <c r="N197" s="52"/>
      <c r="O197" s="52"/>
      <c r="P197" s="52"/>
      <c r="Q197" s="52"/>
      <c r="R197" s="52"/>
      <c r="S197" s="52"/>
      <c r="T197" s="82"/>
      <c r="U197" s="81"/>
      <c r="V197" s="52"/>
      <c r="W197" s="52"/>
      <c r="X197" s="52"/>
      <c r="Y197" s="52"/>
      <c r="Z197" s="52"/>
      <c r="AA197" s="52"/>
      <c r="AB197" s="52"/>
      <c r="AC197" s="52"/>
      <c r="AD197" s="82"/>
      <c r="AE197" s="81"/>
      <c r="AF197" s="52"/>
      <c r="AG197" s="52"/>
      <c r="AH197" s="52"/>
      <c r="AI197" s="52"/>
      <c r="AJ197" s="52"/>
      <c r="AK197" s="52"/>
      <c r="AL197" s="52"/>
      <c r="AM197" s="52"/>
      <c r="AN197" s="82"/>
      <c r="AO197" s="81"/>
      <c r="AP197" s="52"/>
      <c r="AQ197" s="52"/>
      <c r="AR197" s="52"/>
      <c r="AS197" s="52"/>
      <c r="AT197" s="52"/>
      <c r="AU197" s="52"/>
      <c r="AV197" s="52"/>
      <c r="AW197" s="52"/>
      <c r="AX197" s="82"/>
      <c r="AY197" s="81"/>
      <c r="AZ197" s="52"/>
      <c r="BA197" s="52"/>
      <c r="BB197" s="52"/>
      <c r="BC197" s="52"/>
      <c r="BD197" s="52"/>
      <c r="BE197" s="52"/>
      <c r="BF197" s="82"/>
    </row>
    <row r="198" spans="1:58" ht="15.75" customHeight="1" x14ac:dyDescent="0.2">
      <c r="A198" s="87"/>
      <c r="B198" s="81"/>
      <c r="C198" s="52"/>
      <c r="D198" s="52"/>
      <c r="E198" s="52"/>
      <c r="F198" s="52"/>
      <c r="G198" s="82"/>
      <c r="H198" s="81"/>
      <c r="I198" s="52"/>
      <c r="J198" s="52"/>
      <c r="K198" s="52"/>
      <c r="L198" s="52"/>
      <c r="M198" s="52"/>
      <c r="N198" s="52"/>
      <c r="O198" s="52"/>
      <c r="P198" s="52"/>
      <c r="Q198" s="52"/>
      <c r="R198" s="52"/>
      <c r="S198" s="52"/>
      <c r="T198" s="82"/>
      <c r="U198" s="81"/>
      <c r="V198" s="52"/>
      <c r="W198" s="52"/>
      <c r="X198" s="52"/>
      <c r="Y198" s="52"/>
      <c r="Z198" s="52"/>
      <c r="AA198" s="52"/>
      <c r="AB198" s="52"/>
      <c r="AC198" s="52"/>
      <c r="AD198" s="82"/>
      <c r="AE198" s="81"/>
      <c r="AF198" s="52"/>
      <c r="AG198" s="52"/>
      <c r="AH198" s="52"/>
      <c r="AI198" s="52"/>
      <c r="AJ198" s="52"/>
      <c r="AK198" s="52"/>
      <c r="AL198" s="52"/>
      <c r="AM198" s="52"/>
      <c r="AN198" s="82"/>
      <c r="AO198" s="81"/>
      <c r="AP198" s="52"/>
      <c r="AQ198" s="52"/>
      <c r="AR198" s="52"/>
      <c r="AS198" s="52"/>
      <c r="AT198" s="52"/>
      <c r="AU198" s="52"/>
      <c r="AV198" s="52"/>
      <c r="AW198" s="52"/>
      <c r="AX198" s="82"/>
      <c r="AY198" s="81"/>
      <c r="AZ198" s="52"/>
      <c r="BA198" s="52"/>
      <c r="BB198" s="52"/>
      <c r="BC198" s="52"/>
      <c r="BD198" s="52"/>
      <c r="BE198" s="52"/>
      <c r="BF198" s="82"/>
    </row>
    <row r="199" spans="1:58" ht="15.75" customHeight="1" x14ac:dyDescent="0.2">
      <c r="A199" s="87"/>
      <c r="B199" s="81"/>
      <c r="C199" s="52"/>
      <c r="D199" s="52"/>
      <c r="E199" s="52"/>
      <c r="F199" s="52"/>
      <c r="G199" s="82"/>
      <c r="H199" s="81"/>
      <c r="I199" s="52"/>
      <c r="J199" s="52"/>
      <c r="K199" s="52"/>
      <c r="L199" s="52"/>
      <c r="M199" s="52"/>
      <c r="N199" s="52"/>
      <c r="O199" s="52"/>
      <c r="P199" s="52"/>
      <c r="Q199" s="52"/>
      <c r="R199" s="52"/>
      <c r="S199" s="52"/>
      <c r="T199" s="82"/>
      <c r="U199" s="81"/>
      <c r="V199" s="52"/>
      <c r="W199" s="52"/>
      <c r="X199" s="52"/>
      <c r="Y199" s="52"/>
      <c r="Z199" s="52"/>
      <c r="AA199" s="52"/>
      <c r="AB199" s="52"/>
      <c r="AC199" s="52"/>
      <c r="AD199" s="82"/>
      <c r="AE199" s="81"/>
      <c r="AF199" s="52"/>
      <c r="AG199" s="52"/>
      <c r="AH199" s="52"/>
      <c r="AI199" s="52"/>
      <c r="AJ199" s="52"/>
      <c r="AK199" s="52"/>
      <c r="AL199" s="52"/>
      <c r="AM199" s="52"/>
      <c r="AN199" s="82"/>
      <c r="AO199" s="81"/>
      <c r="AP199" s="52"/>
      <c r="AQ199" s="52"/>
      <c r="AR199" s="52"/>
      <c r="AS199" s="52"/>
      <c r="AT199" s="52"/>
      <c r="AU199" s="52"/>
      <c r="AV199" s="52"/>
      <c r="AW199" s="52"/>
      <c r="AX199" s="82"/>
      <c r="AY199" s="81"/>
      <c r="AZ199" s="52"/>
      <c r="BA199" s="52"/>
      <c r="BB199" s="52"/>
      <c r="BC199" s="52"/>
      <c r="BD199" s="52"/>
      <c r="BE199" s="52"/>
      <c r="BF199" s="82"/>
    </row>
    <row r="200" spans="1:58" ht="15.75" customHeight="1" x14ac:dyDescent="0.2">
      <c r="A200" s="87"/>
      <c r="B200" s="81"/>
      <c r="C200" s="52"/>
      <c r="D200" s="52"/>
      <c r="E200" s="52"/>
      <c r="F200" s="52"/>
      <c r="G200" s="82"/>
      <c r="H200" s="81"/>
      <c r="I200" s="52"/>
      <c r="J200" s="52"/>
      <c r="K200" s="52"/>
      <c r="L200" s="52"/>
      <c r="M200" s="52"/>
      <c r="N200" s="52"/>
      <c r="O200" s="52"/>
      <c r="P200" s="52"/>
      <c r="Q200" s="52"/>
      <c r="R200" s="52"/>
      <c r="S200" s="52"/>
      <c r="T200" s="82"/>
      <c r="U200" s="81"/>
      <c r="V200" s="52"/>
      <c r="W200" s="52"/>
      <c r="X200" s="52"/>
      <c r="Y200" s="52"/>
      <c r="Z200" s="52"/>
      <c r="AA200" s="52"/>
      <c r="AB200" s="52"/>
      <c r="AC200" s="52"/>
      <c r="AD200" s="82"/>
      <c r="AE200" s="81"/>
      <c r="AF200" s="52"/>
      <c r="AG200" s="52"/>
      <c r="AH200" s="52"/>
      <c r="AI200" s="52"/>
      <c r="AJ200" s="52"/>
      <c r="AK200" s="52"/>
      <c r="AL200" s="52"/>
      <c r="AM200" s="52"/>
      <c r="AN200" s="82"/>
      <c r="AO200" s="81"/>
      <c r="AP200" s="52"/>
      <c r="AQ200" s="52"/>
      <c r="AR200" s="52"/>
      <c r="AS200" s="52"/>
      <c r="AT200" s="52"/>
      <c r="AU200" s="52"/>
      <c r="AV200" s="52"/>
      <c r="AW200" s="52"/>
      <c r="AX200" s="82"/>
      <c r="AY200" s="81"/>
      <c r="AZ200" s="52"/>
      <c r="BA200" s="52"/>
      <c r="BB200" s="52"/>
      <c r="BC200" s="52"/>
      <c r="BD200" s="52"/>
      <c r="BE200" s="52"/>
      <c r="BF200" s="82"/>
    </row>
    <row r="201" spans="1:58" ht="15.75" customHeight="1" x14ac:dyDescent="0.2">
      <c r="A201" s="87"/>
      <c r="B201" s="81"/>
      <c r="C201" s="52"/>
      <c r="D201" s="52"/>
      <c r="E201" s="52"/>
      <c r="F201" s="52"/>
      <c r="G201" s="82"/>
      <c r="H201" s="81"/>
      <c r="I201" s="52"/>
      <c r="J201" s="52"/>
      <c r="K201" s="52"/>
      <c r="L201" s="52"/>
      <c r="M201" s="52"/>
      <c r="N201" s="52"/>
      <c r="O201" s="52"/>
      <c r="P201" s="52"/>
      <c r="Q201" s="52"/>
      <c r="R201" s="52"/>
      <c r="S201" s="52"/>
      <c r="T201" s="82"/>
      <c r="U201" s="81"/>
      <c r="V201" s="52"/>
      <c r="W201" s="52"/>
      <c r="X201" s="52"/>
      <c r="Y201" s="52"/>
      <c r="Z201" s="52"/>
      <c r="AA201" s="52"/>
      <c r="AB201" s="52"/>
      <c r="AC201" s="52"/>
      <c r="AD201" s="82"/>
      <c r="AE201" s="81"/>
      <c r="AF201" s="52"/>
      <c r="AG201" s="52"/>
      <c r="AH201" s="52"/>
      <c r="AI201" s="52"/>
      <c r="AJ201" s="52"/>
      <c r="AK201" s="52"/>
      <c r="AL201" s="52"/>
      <c r="AM201" s="52"/>
      <c r="AN201" s="82"/>
      <c r="AO201" s="81"/>
      <c r="AP201" s="52"/>
      <c r="AQ201" s="52"/>
      <c r="AR201" s="52"/>
      <c r="AS201" s="52"/>
      <c r="AT201" s="52"/>
      <c r="AU201" s="52"/>
      <c r="AV201" s="52"/>
      <c r="AW201" s="52"/>
      <c r="AX201" s="82"/>
      <c r="AY201" s="81"/>
      <c r="AZ201" s="52"/>
      <c r="BA201" s="52"/>
      <c r="BB201" s="52"/>
      <c r="BC201" s="52"/>
      <c r="BD201" s="52"/>
      <c r="BE201" s="52"/>
      <c r="BF201" s="82"/>
    </row>
    <row r="202" spans="1:58" ht="15.75" customHeight="1" x14ac:dyDescent="0.2">
      <c r="A202" s="87"/>
      <c r="B202" s="81"/>
      <c r="C202" s="52"/>
      <c r="D202" s="52"/>
      <c r="E202" s="52"/>
      <c r="F202" s="52"/>
      <c r="G202" s="82"/>
      <c r="H202" s="81"/>
      <c r="I202" s="52"/>
      <c r="J202" s="52"/>
      <c r="K202" s="52"/>
      <c r="L202" s="52"/>
      <c r="M202" s="52"/>
      <c r="N202" s="52"/>
      <c r="O202" s="52"/>
      <c r="P202" s="52"/>
      <c r="Q202" s="52"/>
      <c r="R202" s="52"/>
      <c r="S202" s="52"/>
      <c r="T202" s="82"/>
      <c r="U202" s="81"/>
      <c r="V202" s="52"/>
      <c r="W202" s="52"/>
      <c r="X202" s="52"/>
      <c r="Y202" s="52"/>
      <c r="Z202" s="52"/>
      <c r="AA202" s="52"/>
      <c r="AB202" s="52"/>
      <c r="AC202" s="52"/>
      <c r="AD202" s="82"/>
      <c r="AE202" s="81"/>
      <c r="AF202" s="52"/>
      <c r="AG202" s="52"/>
      <c r="AH202" s="52"/>
      <c r="AI202" s="52"/>
      <c r="AJ202" s="52"/>
      <c r="AK202" s="52"/>
      <c r="AL202" s="52"/>
      <c r="AM202" s="52"/>
      <c r="AN202" s="82"/>
      <c r="AO202" s="81"/>
      <c r="AP202" s="52"/>
      <c r="AQ202" s="52"/>
      <c r="AR202" s="52"/>
      <c r="AS202" s="52"/>
      <c r="AT202" s="52"/>
      <c r="AU202" s="52"/>
      <c r="AV202" s="52"/>
      <c r="AW202" s="52"/>
      <c r="AX202" s="82"/>
      <c r="AY202" s="81"/>
      <c r="AZ202" s="52"/>
      <c r="BA202" s="52"/>
      <c r="BB202" s="52"/>
      <c r="BC202" s="52"/>
      <c r="BD202" s="52"/>
      <c r="BE202" s="52"/>
      <c r="BF202" s="82"/>
    </row>
    <row r="203" spans="1:58" ht="15.75" customHeight="1" x14ac:dyDescent="0.2">
      <c r="A203" s="87"/>
      <c r="B203" s="81"/>
      <c r="C203" s="52"/>
      <c r="D203" s="52"/>
      <c r="E203" s="52"/>
      <c r="F203" s="52"/>
      <c r="G203" s="82"/>
      <c r="H203" s="81"/>
      <c r="I203" s="52"/>
      <c r="J203" s="52"/>
      <c r="K203" s="52"/>
      <c r="L203" s="52"/>
      <c r="M203" s="52"/>
      <c r="N203" s="52"/>
      <c r="O203" s="52"/>
      <c r="P203" s="52"/>
      <c r="Q203" s="52"/>
      <c r="R203" s="52"/>
      <c r="S203" s="52"/>
      <c r="T203" s="82"/>
      <c r="U203" s="81"/>
      <c r="V203" s="52"/>
      <c r="W203" s="52"/>
      <c r="X203" s="52"/>
      <c r="Y203" s="52"/>
      <c r="Z203" s="52"/>
      <c r="AA203" s="52"/>
      <c r="AB203" s="52"/>
      <c r="AC203" s="52"/>
      <c r="AD203" s="82"/>
      <c r="AE203" s="81"/>
      <c r="AF203" s="52"/>
      <c r="AG203" s="52"/>
      <c r="AH203" s="52"/>
      <c r="AI203" s="52"/>
      <c r="AJ203" s="52"/>
      <c r="AK203" s="52"/>
      <c r="AL203" s="52"/>
      <c r="AM203" s="52"/>
      <c r="AN203" s="82"/>
      <c r="AO203" s="81"/>
      <c r="AP203" s="52"/>
      <c r="AQ203" s="52"/>
      <c r="AR203" s="52"/>
      <c r="AS203" s="52"/>
      <c r="AT203" s="52"/>
      <c r="AU203" s="52"/>
      <c r="AV203" s="52"/>
      <c r="AW203" s="52"/>
      <c r="AX203" s="82"/>
      <c r="AY203" s="81"/>
      <c r="AZ203" s="52"/>
      <c r="BA203" s="52"/>
      <c r="BB203" s="52"/>
      <c r="BC203" s="52"/>
      <c r="BD203" s="52"/>
      <c r="BE203" s="52"/>
      <c r="BF203" s="82"/>
    </row>
    <row r="204" spans="1:58" ht="15.75" customHeight="1" x14ac:dyDescent="0.2">
      <c r="A204" s="87"/>
      <c r="B204" s="81"/>
      <c r="C204" s="52"/>
      <c r="D204" s="52"/>
      <c r="E204" s="52"/>
      <c r="F204" s="52"/>
      <c r="G204" s="82"/>
      <c r="H204" s="81"/>
      <c r="I204" s="52"/>
      <c r="J204" s="52"/>
      <c r="K204" s="52"/>
      <c r="L204" s="52"/>
      <c r="M204" s="52"/>
      <c r="N204" s="52"/>
      <c r="O204" s="52"/>
      <c r="P204" s="52"/>
      <c r="Q204" s="52"/>
      <c r="R204" s="52"/>
      <c r="S204" s="52"/>
      <c r="T204" s="82"/>
      <c r="U204" s="81"/>
      <c r="V204" s="52"/>
      <c r="W204" s="52"/>
      <c r="X204" s="52"/>
      <c r="Y204" s="52"/>
      <c r="Z204" s="52"/>
      <c r="AA204" s="52"/>
      <c r="AB204" s="52"/>
      <c r="AC204" s="52"/>
      <c r="AD204" s="82"/>
      <c r="AE204" s="81"/>
      <c r="AF204" s="52"/>
      <c r="AG204" s="52"/>
      <c r="AH204" s="52"/>
      <c r="AI204" s="52"/>
      <c r="AJ204" s="52"/>
      <c r="AK204" s="52"/>
      <c r="AL204" s="52"/>
      <c r="AM204" s="52"/>
      <c r="AN204" s="82"/>
      <c r="AO204" s="81"/>
      <c r="AP204" s="52"/>
      <c r="AQ204" s="52"/>
      <c r="AR204" s="52"/>
      <c r="AS204" s="52"/>
      <c r="AT204" s="52"/>
      <c r="AU204" s="52"/>
      <c r="AV204" s="52"/>
      <c r="AW204" s="52"/>
      <c r="AX204" s="82"/>
      <c r="AY204" s="81"/>
      <c r="AZ204" s="52"/>
      <c r="BA204" s="52"/>
      <c r="BB204" s="52"/>
      <c r="BC204" s="52"/>
      <c r="BD204" s="52"/>
      <c r="BE204" s="52"/>
      <c r="BF204" s="82"/>
    </row>
    <row r="205" spans="1:58" ht="15.75" customHeight="1" x14ac:dyDescent="0.2">
      <c r="A205" s="88"/>
      <c r="B205" s="83"/>
      <c r="C205" s="84"/>
      <c r="D205" s="84"/>
      <c r="E205" s="84"/>
      <c r="F205" s="84"/>
      <c r="G205" s="85"/>
      <c r="H205" s="83"/>
      <c r="I205" s="84"/>
      <c r="J205" s="84"/>
      <c r="K205" s="84"/>
      <c r="L205" s="84"/>
      <c r="M205" s="84"/>
      <c r="N205" s="84"/>
      <c r="O205" s="84"/>
      <c r="P205" s="84"/>
      <c r="Q205" s="84"/>
      <c r="R205" s="84"/>
      <c r="S205" s="84"/>
      <c r="T205" s="85"/>
      <c r="U205" s="83"/>
      <c r="V205" s="84"/>
      <c r="W205" s="84"/>
      <c r="X205" s="84"/>
      <c r="Y205" s="84"/>
      <c r="Z205" s="84"/>
      <c r="AA205" s="84"/>
      <c r="AB205" s="84"/>
      <c r="AC205" s="84"/>
      <c r="AD205" s="85"/>
      <c r="AE205" s="83"/>
      <c r="AF205" s="84"/>
      <c r="AG205" s="84"/>
      <c r="AH205" s="84"/>
      <c r="AI205" s="84"/>
      <c r="AJ205" s="84"/>
      <c r="AK205" s="84"/>
      <c r="AL205" s="84"/>
      <c r="AM205" s="84"/>
      <c r="AN205" s="85"/>
      <c r="AO205" s="83"/>
      <c r="AP205" s="84"/>
      <c r="AQ205" s="84"/>
      <c r="AR205" s="84"/>
      <c r="AS205" s="84"/>
      <c r="AT205" s="84"/>
      <c r="AU205" s="84"/>
      <c r="AV205" s="84"/>
      <c r="AW205" s="84"/>
      <c r="AX205" s="85"/>
      <c r="AY205" s="83"/>
      <c r="AZ205" s="84"/>
      <c r="BA205" s="84"/>
      <c r="BB205" s="84"/>
      <c r="BC205" s="84"/>
      <c r="BD205" s="84"/>
      <c r="BE205" s="84"/>
      <c r="BF205" s="85"/>
    </row>
    <row r="206" spans="1:58" ht="15.75" customHeight="1" x14ac:dyDescent="0.2">
      <c r="A206" s="86"/>
      <c r="B206" s="78"/>
      <c r="C206" s="79"/>
      <c r="D206" s="79"/>
      <c r="E206" s="79"/>
      <c r="F206" s="79"/>
      <c r="G206" s="80"/>
      <c r="H206" s="78"/>
      <c r="I206" s="79"/>
      <c r="J206" s="79"/>
      <c r="K206" s="79"/>
      <c r="L206" s="79"/>
      <c r="M206" s="79"/>
      <c r="N206" s="79"/>
      <c r="O206" s="79"/>
      <c r="P206" s="79"/>
      <c r="Q206" s="79"/>
      <c r="R206" s="79"/>
      <c r="S206" s="79"/>
      <c r="T206" s="80"/>
      <c r="U206" s="78"/>
      <c r="V206" s="79"/>
      <c r="W206" s="79"/>
      <c r="X206" s="79"/>
      <c r="Y206" s="79"/>
      <c r="Z206" s="79"/>
      <c r="AA206" s="79"/>
      <c r="AB206" s="79"/>
      <c r="AC206" s="79"/>
      <c r="AD206" s="80"/>
      <c r="AE206" s="78"/>
      <c r="AF206" s="79"/>
      <c r="AG206" s="79"/>
      <c r="AH206" s="79"/>
      <c r="AI206" s="79"/>
      <c r="AJ206" s="79"/>
      <c r="AK206" s="79"/>
      <c r="AL206" s="79"/>
      <c r="AM206" s="79"/>
      <c r="AN206" s="80"/>
      <c r="AO206" s="78"/>
      <c r="AP206" s="79"/>
      <c r="AQ206" s="79"/>
      <c r="AR206" s="79"/>
      <c r="AS206" s="79"/>
      <c r="AT206" s="79"/>
      <c r="AU206" s="79"/>
      <c r="AV206" s="79"/>
      <c r="AW206" s="79"/>
      <c r="AX206" s="80"/>
      <c r="AY206" s="78"/>
      <c r="AZ206" s="79"/>
      <c r="BA206" s="79"/>
      <c r="BB206" s="79"/>
      <c r="BC206" s="79"/>
      <c r="BD206" s="79"/>
      <c r="BE206" s="79"/>
      <c r="BF206" s="80"/>
    </row>
    <row r="207" spans="1:58" ht="15.75" customHeight="1" x14ac:dyDescent="0.2">
      <c r="A207" s="87"/>
      <c r="B207" s="81"/>
      <c r="C207" s="52"/>
      <c r="D207" s="52"/>
      <c r="E207" s="52"/>
      <c r="F207" s="52"/>
      <c r="G207" s="82"/>
      <c r="H207" s="81"/>
      <c r="I207" s="52"/>
      <c r="J207" s="52"/>
      <c r="K207" s="52"/>
      <c r="L207" s="52"/>
      <c r="M207" s="52"/>
      <c r="N207" s="52"/>
      <c r="O207" s="52"/>
      <c r="P207" s="52"/>
      <c r="Q207" s="52"/>
      <c r="R207" s="52"/>
      <c r="S207" s="52"/>
      <c r="T207" s="82"/>
      <c r="U207" s="81"/>
      <c r="V207" s="52"/>
      <c r="W207" s="52"/>
      <c r="X207" s="52"/>
      <c r="Y207" s="52"/>
      <c r="Z207" s="52"/>
      <c r="AA207" s="52"/>
      <c r="AB207" s="52"/>
      <c r="AC207" s="52"/>
      <c r="AD207" s="82"/>
      <c r="AE207" s="81"/>
      <c r="AF207" s="52"/>
      <c r="AG207" s="52"/>
      <c r="AH207" s="52"/>
      <c r="AI207" s="52"/>
      <c r="AJ207" s="52"/>
      <c r="AK207" s="52"/>
      <c r="AL207" s="52"/>
      <c r="AM207" s="52"/>
      <c r="AN207" s="82"/>
      <c r="AO207" s="81"/>
      <c r="AP207" s="52"/>
      <c r="AQ207" s="52"/>
      <c r="AR207" s="52"/>
      <c r="AS207" s="52"/>
      <c r="AT207" s="52"/>
      <c r="AU207" s="52"/>
      <c r="AV207" s="52"/>
      <c r="AW207" s="52"/>
      <c r="AX207" s="82"/>
      <c r="AY207" s="81"/>
      <c r="AZ207" s="52"/>
      <c r="BA207" s="52"/>
      <c r="BB207" s="52"/>
      <c r="BC207" s="52"/>
      <c r="BD207" s="52"/>
      <c r="BE207" s="52"/>
      <c r="BF207" s="82"/>
    </row>
    <row r="208" spans="1:58" ht="15.75" customHeight="1" x14ac:dyDescent="0.2">
      <c r="A208" s="87"/>
      <c r="B208" s="81"/>
      <c r="C208" s="52"/>
      <c r="D208" s="52"/>
      <c r="E208" s="52"/>
      <c r="F208" s="52"/>
      <c r="G208" s="82"/>
      <c r="H208" s="81"/>
      <c r="I208" s="52"/>
      <c r="J208" s="52"/>
      <c r="K208" s="52"/>
      <c r="L208" s="52"/>
      <c r="M208" s="52"/>
      <c r="N208" s="52"/>
      <c r="O208" s="52"/>
      <c r="P208" s="52"/>
      <c r="Q208" s="52"/>
      <c r="R208" s="52"/>
      <c r="S208" s="52"/>
      <c r="T208" s="82"/>
      <c r="U208" s="81"/>
      <c r="V208" s="52"/>
      <c r="W208" s="52"/>
      <c r="X208" s="52"/>
      <c r="Y208" s="52"/>
      <c r="Z208" s="52"/>
      <c r="AA208" s="52"/>
      <c r="AB208" s="52"/>
      <c r="AC208" s="52"/>
      <c r="AD208" s="82"/>
      <c r="AE208" s="81"/>
      <c r="AF208" s="52"/>
      <c r="AG208" s="52"/>
      <c r="AH208" s="52"/>
      <c r="AI208" s="52"/>
      <c r="AJ208" s="52"/>
      <c r="AK208" s="52"/>
      <c r="AL208" s="52"/>
      <c r="AM208" s="52"/>
      <c r="AN208" s="82"/>
      <c r="AO208" s="81"/>
      <c r="AP208" s="52"/>
      <c r="AQ208" s="52"/>
      <c r="AR208" s="52"/>
      <c r="AS208" s="52"/>
      <c r="AT208" s="52"/>
      <c r="AU208" s="52"/>
      <c r="AV208" s="52"/>
      <c r="AW208" s="52"/>
      <c r="AX208" s="82"/>
      <c r="AY208" s="81"/>
      <c r="AZ208" s="52"/>
      <c r="BA208" s="52"/>
      <c r="BB208" s="52"/>
      <c r="BC208" s="52"/>
      <c r="BD208" s="52"/>
      <c r="BE208" s="52"/>
      <c r="BF208" s="82"/>
    </row>
    <row r="209" spans="1:58" ht="15.75" customHeight="1" x14ac:dyDescent="0.2">
      <c r="A209" s="87"/>
      <c r="B209" s="81"/>
      <c r="C209" s="52"/>
      <c r="D209" s="52"/>
      <c r="E209" s="52"/>
      <c r="F209" s="52"/>
      <c r="G209" s="82"/>
      <c r="H209" s="81"/>
      <c r="I209" s="52"/>
      <c r="J209" s="52"/>
      <c r="K209" s="52"/>
      <c r="L209" s="52"/>
      <c r="M209" s="52"/>
      <c r="N209" s="52"/>
      <c r="O209" s="52"/>
      <c r="P209" s="52"/>
      <c r="Q209" s="52"/>
      <c r="R209" s="52"/>
      <c r="S209" s="52"/>
      <c r="T209" s="82"/>
      <c r="U209" s="81"/>
      <c r="V209" s="52"/>
      <c r="W209" s="52"/>
      <c r="X209" s="52"/>
      <c r="Y209" s="52"/>
      <c r="Z209" s="52"/>
      <c r="AA209" s="52"/>
      <c r="AB209" s="52"/>
      <c r="AC209" s="52"/>
      <c r="AD209" s="82"/>
      <c r="AE209" s="81"/>
      <c r="AF209" s="52"/>
      <c r="AG209" s="52"/>
      <c r="AH209" s="52"/>
      <c r="AI209" s="52"/>
      <c r="AJ209" s="52"/>
      <c r="AK209" s="52"/>
      <c r="AL209" s="52"/>
      <c r="AM209" s="52"/>
      <c r="AN209" s="82"/>
      <c r="AO209" s="81"/>
      <c r="AP209" s="52"/>
      <c r="AQ209" s="52"/>
      <c r="AR209" s="52"/>
      <c r="AS209" s="52"/>
      <c r="AT209" s="52"/>
      <c r="AU209" s="52"/>
      <c r="AV209" s="52"/>
      <c r="AW209" s="52"/>
      <c r="AX209" s="82"/>
      <c r="AY209" s="81"/>
      <c r="AZ209" s="52"/>
      <c r="BA209" s="52"/>
      <c r="BB209" s="52"/>
      <c r="BC209" s="52"/>
      <c r="BD209" s="52"/>
      <c r="BE209" s="52"/>
      <c r="BF209" s="82"/>
    </row>
    <row r="210" spans="1:58" ht="15.75" customHeight="1" x14ac:dyDescent="0.2">
      <c r="A210" s="87"/>
      <c r="B210" s="81"/>
      <c r="C210" s="52"/>
      <c r="D210" s="52"/>
      <c r="E210" s="52"/>
      <c r="F210" s="52"/>
      <c r="G210" s="82"/>
      <c r="H210" s="81"/>
      <c r="I210" s="52"/>
      <c r="J210" s="52"/>
      <c r="K210" s="52"/>
      <c r="L210" s="52"/>
      <c r="M210" s="52"/>
      <c r="N210" s="52"/>
      <c r="O210" s="52"/>
      <c r="P210" s="52"/>
      <c r="Q210" s="52"/>
      <c r="R210" s="52"/>
      <c r="S210" s="52"/>
      <c r="T210" s="82"/>
      <c r="U210" s="81"/>
      <c r="V210" s="52"/>
      <c r="W210" s="52"/>
      <c r="X210" s="52"/>
      <c r="Y210" s="52"/>
      <c r="Z210" s="52"/>
      <c r="AA210" s="52"/>
      <c r="AB210" s="52"/>
      <c r="AC210" s="52"/>
      <c r="AD210" s="82"/>
      <c r="AE210" s="81"/>
      <c r="AF210" s="52"/>
      <c r="AG210" s="52"/>
      <c r="AH210" s="52"/>
      <c r="AI210" s="52"/>
      <c r="AJ210" s="52"/>
      <c r="AK210" s="52"/>
      <c r="AL210" s="52"/>
      <c r="AM210" s="52"/>
      <c r="AN210" s="82"/>
      <c r="AO210" s="81"/>
      <c r="AP210" s="52"/>
      <c r="AQ210" s="52"/>
      <c r="AR210" s="52"/>
      <c r="AS210" s="52"/>
      <c r="AT210" s="52"/>
      <c r="AU210" s="52"/>
      <c r="AV210" s="52"/>
      <c r="AW210" s="52"/>
      <c r="AX210" s="82"/>
      <c r="AY210" s="81"/>
      <c r="AZ210" s="52"/>
      <c r="BA210" s="52"/>
      <c r="BB210" s="52"/>
      <c r="BC210" s="52"/>
      <c r="BD210" s="52"/>
      <c r="BE210" s="52"/>
      <c r="BF210" s="82"/>
    </row>
    <row r="211" spans="1:58" ht="15.75" customHeight="1" x14ac:dyDescent="0.2">
      <c r="A211" s="87"/>
      <c r="B211" s="81"/>
      <c r="C211" s="52"/>
      <c r="D211" s="52"/>
      <c r="E211" s="52"/>
      <c r="F211" s="52"/>
      <c r="G211" s="82"/>
      <c r="H211" s="81"/>
      <c r="I211" s="52"/>
      <c r="J211" s="52"/>
      <c r="K211" s="52"/>
      <c r="L211" s="52"/>
      <c r="M211" s="52"/>
      <c r="N211" s="52"/>
      <c r="O211" s="52"/>
      <c r="P211" s="52"/>
      <c r="Q211" s="52"/>
      <c r="R211" s="52"/>
      <c r="S211" s="52"/>
      <c r="T211" s="82"/>
      <c r="U211" s="81"/>
      <c r="V211" s="52"/>
      <c r="W211" s="52"/>
      <c r="X211" s="52"/>
      <c r="Y211" s="52"/>
      <c r="Z211" s="52"/>
      <c r="AA211" s="52"/>
      <c r="AB211" s="52"/>
      <c r="AC211" s="52"/>
      <c r="AD211" s="82"/>
      <c r="AE211" s="81"/>
      <c r="AF211" s="52"/>
      <c r="AG211" s="52"/>
      <c r="AH211" s="52"/>
      <c r="AI211" s="52"/>
      <c r="AJ211" s="52"/>
      <c r="AK211" s="52"/>
      <c r="AL211" s="52"/>
      <c r="AM211" s="52"/>
      <c r="AN211" s="82"/>
      <c r="AO211" s="81"/>
      <c r="AP211" s="52"/>
      <c r="AQ211" s="52"/>
      <c r="AR211" s="52"/>
      <c r="AS211" s="52"/>
      <c r="AT211" s="52"/>
      <c r="AU211" s="52"/>
      <c r="AV211" s="52"/>
      <c r="AW211" s="52"/>
      <c r="AX211" s="82"/>
      <c r="AY211" s="81"/>
      <c r="AZ211" s="52"/>
      <c r="BA211" s="52"/>
      <c r="BB211" s="52"/>
      <c r="BC211" s="52"/>
      <c r="BD211" s="52"/>
      <c r="BE211" s="52"/>
      <c r="BF211" s="82"/>
    </row>
    <row r="212" spans="1:58" ht="15.75" customHeight="1" x14ac:dyDescent="0.2">
      <c r="A212" s="87"/>
      <c r="B212" s="81"/>
      <c r="C212" s="52"/>
      <c r="D212" s="52"/>
      <c r="E212" s="52"/>
      <c r="F212" s="52"/>
      <c r="G212" s="82"/>
      <c r="H212" s="81"/>
      <c r="I212" s="52"/>
      <c r="J212" s="52"/>
      <c r="K212" s="52"/>
      <c r="L212" s="52"/>
      <c r="M212" s="52"/>
      <c r="N212" s="52"/>
      <c r="O212" s="52"/>
      <c r="P212" s="52"/>
      <c r="Q212" s="52"/>
      <c r="R212" s="52"/>
      <c r="S212" s="52"/>
      <c r="T212" s="82"/>
      <c r="U212" s="81"/>
      <c r="V212" s="52"/>
      <c r="W212" s="52"/>
      <c r="X212" s="52"/>
      <c r="Y212" s="52"/>
      <c r="Z212" s="52"/>
      <c r="AA212" s="52"/>
      <c r="AB212" s="52"/>
      <c r="AC212" s="52"/>
      <c r="AD212" s="82"/>
      <c r="AE212" s="81"/>
      <c r="AF212" s="52"/>
      <c r="AG212" s="52"/>
      <c r="AH212" s="52"/>
      <c r="AI212" s="52"/>
      <c r="AJ212" s="52"/>
      <c r="AK212" s="52"/>
      <c r="AL212" s="52"/>
      <c r="AM212" s="52"/>
      <c r="AN212" s="82"/>
      <c r="AO212" s="81"/>
      <c r="AP212" s="52"/>
      <c r="AQ212" s="52"/>
      <c r="AR212" s="52"/>
      <c r="AS212" s="52"/>
      <c r="AT212" s="52"/>
      <c r="AU212" s="52"/>
      <c r="AV212" s="52"/>
      <c r="AW212" s="52"/>
      <c r="AX212" s="82"/>
      <c r="AY212" s="81"/>
      <c r="AZ212" s="52"/>
      <c r="BA212" s="52"/>
      <c r="BB212" s="52"/>
      <c r="BC212" s="52"/>
      <c r="BD212" s="52"/>
      <c r="BE212" s="52"/>
      <c r="BF212" s="82"/>
    </row>
    <row r="213" spans="1:58" ht="15.75" customHeight="1" x14ac:dyDescent="0.2">
      <c r="A213" s="87"/>
      <c r="B213" s="81"/>
      <c r="C213" s="52"/>
      <c r="D213" s="52"/>
      <c r="E213" s="52"/>
      <c r="F213" s="52"/>
      <c r="G213" s="82"/>
      <c r="H213" s="81"/>
      <c r="I213" s="52"/>
      <c r="J213" s="52"/>
      <c r="K213" s="52"/>
      <c r="L213" s="52"/>
      <c r="M213" s="52"/>
      <c r="N213" s="52"/>
      <c r="O213" s="52"/>
      <c r="P213" s="52"/>
      <c r="Q213" s="52"/>
      <c r="R213" s="52"/>
      <c r="S213" s="52"/>
      <c r="T213" s="82"/>
      <c r="U213" s="81"/>
      <c r="V213" s="52"/>
      <c r="W213" s="52"/>
      <c r="X213" s="52"/>
      <c r="Y213" s="52"/>
      <c r="Z213" s="52"/>
      <c r="AA213" s="52"/>
      <c r="AB213" s="52"/>
      <c r="AC213" s="52"/>
      <c r="AD213" s="82"/>
      <c r="AE213" s="81"/>
      <c r="AF213" s="52"/>
      <c r="AG213" s="52"/>
      <c r="AH213" s="52"/>
      <c r="AI213" s="52"/>
      <c r="AJ213" s="52"/>
      <c r="AK213" s="52"/>
      <c r="AL213" s="52"/>
      <c r="AM213" s="52"/>
      <c r="AN213" s="82"/>
      <c r="AO213" s="81"/>
      <c r="AP213" s="52"/>
      <c r="AQ213" s="52"/>
      <c r="AR213" s="52"/>
      <c r="AS213" s="52"/>
      <c r="AT213" s="52"/>
      <c r="AU213" s="52"/>
      <c r="AV213" s="52"/>
      <c r="AW213" s="52"/>
      <c r="AX213" s="82"/>
      <c r="AY213" s="81"/>
      <c r="AZ213" s="52"/>
      <c r="BA213" s="52"/>
      <c r="BB213" s="52"/>
      <c r="BC213" s="52"/>
      <c r="BD213" s="52"/>
      <c r="BE213" s="52"/>
      <c r="BF213" s="82"/>
    </row>
    <row r="214" spans="1:58" ht="15.75" customHeight="1" x14ac:dyDescent="0.2">
      <c r="A214" s="87"/>
      <c r="B214" s="81"/>
      <c r="C214" s="52"/>
      <c r="D214" s="52"/>
      <c r="E214" s="52"/>
      <c r="F214" s="52"/>
      <c r="G214" s="82"/>
      <c r="H214" s="81"/>
      <c r="I214" s="52"/>
      <c r="J214" s="52"/>
      <c r="K214" s="52"/>
      <c r="L214" s="52"/>
      <c r="M214" s="52"/>
      <c r="N214" s="52"/>
      <c r="O214" s="52"/>
      <c r="P214" s="52"/>
      <c r="Q214" s="52"/>
      <c r="R214" s="52"/>
      <c r="S214" s="52"/>
      <c r="T214" s="82"/>
      <c r="U214" s="81"/>
      <c r="V214" s="52"/>
      <c r="W214" s="52"/>
      <c r="X214" s="52"/>
      <c r="Y214" s="52"/>
      <c r="Z214" s="52"/>
      <c r="AA214" s="52"/>
      <c r="AB214" s="52"/>
      <c r="AC214" s="52"/>
      <c r="AD214" s="82"/>
      <c r="AE214" s="81"/>
      <c r="AF214" s="52"/>
      <c r="AG214" s="52"/>
      <c r="AH214" s="52"/>
      <c r="AI214" s="52"/>
      <c r="AJ214" s="52"/>
      <c r="AK214" s="52"/>
      <c r="AL214" s="52"/>
      <c r="AM214" s="52"/>
      <c r="AN214" s="82"/>
      <c r="AO214" s="81"/>
      <c r="AP214" s="52"/>
      <c r="AQ214" s="52"/>
      <c r="AR214" s="52"/>
      <c r="AS214" s="52"/>
      <c r="AT214" s="52"/>
      <c r="AU214" s="52"/>
      <c r="AV214" s="52"/>
      <c r="AW214" s="52"/>
      <c r="AX214" s="82"/>
      <c r="AY214" s="81"/>
      <c r="AZ214" s="52"/>
      <c r="BA214" s="52"/>
      <c r="BB214" s="52"/>
      <c r="BC214" s="52"/>
      <c r="BD214" s="52"/>
      <c r="BE214" s="52"/>
      <c r="BF214" s="82"/>
    </row>
    <row r="215" spans="1:58" ht="15.75" customHeight="1" x14ac:dyDescent="0.2">
      <c r="A215" s="87"/>
      <c r="B215" s="81"/>
      <c r="C215" s="52"/>
      <c r="D215" s="52"/>
      <c r="E215" s="52"/>
      <c r="F215" s="52"/>
      <c r="G215" s="82"/>
      <c r="H215" s="81"/>
      <c r="I215" s="52"/>
      <c r="J215" s="52"/>
      <c r="K215" s="52"/>
      <c r="L215" s="52"/>
      <c r="M215" s="52"/>
      <c r="N215" s="52"/>
      <c r="O215" s="52"/>
      <c r="P215" s="52"/>
      <c r="Q215" s="52"/>
      <c r="R215" s="52"/>
      <c r="S215" s="52"/>
      <c r="T215" s="82"/>
      <c r="U215" s="81"/>
      <c r="V215" s="52"/>
      <c r="W215" s="52"/>
      <c r="X215" s="52"/>
      <c r="Y215" s="52"/>
      <c r="Z215" s="52"/>
      <c r="AA215" s="52"/>
      <c r="AB215" s="52"/>
      <c r="AC215" s="52"/>
      <c r="AD215" s="82"/>
      <c r="AE215" s="81"/>
      <c r="AF215" s="52"/>
      <c r="AG215" s="52"/>
      <c r="AH215" s="52"/>
      <c r="AI215" s="52"/>
      <c r="AJ215" s="52"/>
      <c r="AK215" s="52"/>
      <c r="AL215" s="52"/>
      <c r="AM215" s="52"/>
      <c r="AN215" s="82"/>
      <c r="AO215" s="81"/>
      <c r="AP215" s="52"/>
      <c r="AQ215" s="52"/>
      <c r="AR215" s="52"/>
      <c r="AS215" s="52"/>
      <c r="AT215" s="52"/>
      <c r="AU215" s="52"/>
      <c r="AV215" s="52"/>
      <c r="AW215" s="52"/>
      <c r="AX215" s="82"/>
      <c r="AY215" s="81"/>
      <c r="AZ215" s="52"/>
      <c r="BA215" s="52"/>
      <c r="BB215" s="52"/>
      <c r="BC215" s="52"/>
      <c r="BD215" s="52"/>
      <c r="BE215" s="52"/>
      <c r="BF215" s="82"/>
    </row>
    <row r="216" spans="1:58" ht="15.75" customHeight="1" x14ac:dyDescent="0.2">
      <c r="A216" s="88"/>
      <c r="B216" s="83"/>
      <c r="C216" s="84"/>
      <c r="D216" s="84"/>
      <c r="E216" s="84"/>
      <c r="F216" s="84"/>
      <c r="G216" s="85"/>
      <c r="H216" s="83"/>
      <c r="I216" s="84"/>
      <c r="J216" s="84"/>
      <c r="K216" s="84"/>
      <c r="L216" s="84"/>
      <c r="M216" s="84"/>
      <c r="N216" s="84"/>
      <c r="O216" s="84"/>
      <c r="P216" s="84"/>
      <c r="Q216" s="84"/>
      <c r="R216" s="84"/>
      <c r="S216" s="84"/>
      <c r="T216" s="85"/>
      <c r="U216" s="83"/>
      <c r="V216" s="84"/>
      <c r="W216" s="84"/>
      <c r="X216" s="84"/>
      <c r="Y216" s="84"/>
      <c r="Z216" s="84"/>
      <c r="AA216" s="84"/>
      <c r="AB216" s="84"/>
      <c r="AC216" s="84"/>
      <c r="AD216" s="85"/>
      <c r="AE216" s="83"/>
      <c r="AF216" s="84"/>
      <c r="AG216" s="84"/>
      <c r="AH216" s="84"/>
      <c r="AI216" s="84"/>
      <c r="AJ216" s="84"/>
      <c r="AK216" s="84"/>
      <c r="AL216" s="84"/>
      <c r="AM216" s="84"/>
      <c r="AN216" s="85"/>
      <c r="AO216" s="83"/>
      <c r="AP216" s="84"/>
      <c r="AQ216" s="84"/>
      <c r="AR216" s="84"/>
      <c r="AS216" s="84"/>
      <c r="AT216" s="84"/>
      <c r="AU216" s="84"/>
      <c r="AV216" s="84"/>
      <c r="AW216" s="84"/>
      <c r="AX216" s="85"/>
      <c r="AY216" s="83"/>
      <c r="AZ216" s="84"/>
      <c r="BA216" s="84"/>
      <c r="BB216" s="84"/>
      <c r="BC216" s="84"/>
      <c r="BD216" s="84"/>
      <c r="BE216" s="84"/>
      <c r="BF216" s="85"/>
    </row>
    <row r="217" spans="1:58" ht="15.75" customHeight="1" x14ac:dyDescent="0.2">
      <c r="A217" s="86"/>
      <c r="B217" s="78"/>
      <c r="C217" s="79"/>
      <c r="D217" s="79"/>
      <c r="E217" s="79"/>
      <c r="F217" s="79"/>
      <c r="G217" s="80"/>
      <c r="H217" s="78"/>
      <c r="I217" s="79"/>
      <c r="J217" s="79"/>
      <c r="K217" s="79"/>
      <c r="L217" s="79"/>
      <c r="M217" s="79"/>
      <c r="N217" s="79"/>
      <c r="O217" s="79"/>
      <c r="P217" s="79"/>
      <c r="Q217" s="79"/>
      <c r="R217" s="79"/>
      <c r="S217" s="79"/>
      <c r="T217" s="80"/>
      <c r="U217" s="78"/>
      <c r="V217" s="79"/>
      <c r="W217" s="79"/>
      <c r="X217" s="79"/>
      <c r="Y217" s="79"/>
      <c r="Z217" s="79"/>
      <c r="AA217" s="79"/>
      <c r="AB217" s="79"/>
      <c r="AC217" s="79"/>
      <c r="AD217" s="80"/>
      <c r="AE217" s="78"/>
      <c r="AF217" s="79"/>
      <c r="AG217" s="79"/>
      <c r="AH217" s="79"/>
      <c r="AI217" s="79"/>
      <c r="AJ217" s="79"/>
      <c r="AK217" s="79"/>
      <c r="AL217" s="79"/>
      <c r="AM217" s="79"/>
      <c r="AN217" s="80"/>
      <c r="AO217" s="78"/>
      <c r="AP217" s="79"/>
      <c r="AQ217" s="79"/>
      <c r="AR217" s="79"/>
      <c r="AS217" s="79"/>
      <c r="AT217" s="79"/>
      <c r="AU217" s="79"/>
      <c r="AV217" s="79"/>
      <c r="AW217" s="79"/>
      <c r="AX217" s="80"/>
      <c r="AY217" s="78"/>
      <c r="AZ217" s="79"/>
      <c r="BA217" s="79"/>
      <c r="BB217" s="79"/>
      <c r="BC217" s="79"/>
      <c r="BD217" s="79"/>
      <c r="BE217" s="79"/>
      <c r="BF217" s="80"/>
    </row>
    <row r="218" spans="1:58" ht="15.75" customHeight="1" x14ac:dyDescent="0.2">
      <c r="A218" s="87"/>
      <c r="B218" s="81"/>
      <c r="C218" s="52"/>
      <c r="D218" s="52"/>
      <c r="E218" s="52"/>
      <c r="F218" s="52"/>
      <c r="G218" s="82"/>
      <c r="H218" s="81"/>
      <c r="I218" s="52"/>
      <c r="J218" s="52"/>
      <c r="K218" s="52"/>
      <c r="L218" s="52"/>
      <c r="M218" s="52"/>
      <c r="N218" s="52"/>
      <c r="O218" s="52"/>
      <c r="P218" s="52"/>
      <c r="Q218" s="52"/>
      <c r="R218" s="52"/>
      <c r="S218" s="52"/>
      <c r="T218" s="82"/>
      <c r="U218" s="81"/>
      <c r="V218" s="52"/>
      <c r="W218" s="52"/>
      <c r="X218" s="52"/>
      <c r="Y218" s="52"/>
      <c r="Z218" s="52"/>
      <c r="AA218" s="52"/>
      <c r="AB218" s="52"/>
      <c r="AC218" s="52"/>
      <c r="AD218" s="82"/>
      <c r="AE218" s="81"/>
      <c r="AF218" s="52"/>
      <c r="AG218" s="52"/>
      <c r="AH218" s="52"/>
      <c r="AI218" s="52"/>
      <c r="AJ218" s="52"/>
      <c r="AK218" s="52"/>
      <c r="AL218" s="52"/>
      <c r="AM218" s="52"/>
      <c r="AN218" s="82"/>
      <c r="AO218" s="81"/>
      <c r="AP218" s="52"/>
      <c r="AQ218" s="52"/>
      <c r="AR218" s="52"/>
      <c r="AS218" s="52"/>
      <c r="AT218" s="52"/>
      <c r="AU218" s="52"/>
      <c r="AV218" s="52"/>
      <c r="AW218" s="52"/>
      <c r="AX218" s="82"/>
      <c r="AY218" s="81"/>
      <c r="AZ218" s="52"/>
      <c r="BA218" s="52"/>
      <c r="BB218" s="52"/>
      <c r="BC218" s="52"/>
      <c r="BD218" s="52"/>
      <c r="BE218" s="52"/>
      <c r="BF218" s="82"/>
    </row>
    <row r="219" spans="1:58" ht="15.75" customHeight="1" x14ac:dyDescent="0.2">
      <c r="A219" s="87"/>
      <c r="B219" s="81"/>
      <c r="C219" s="52"/>
      <c r="D219" s="52"/>
      <c r="E219" s="52"/>
      <c r="F219" s="52"/>
      <c r="G219" s="82"/>
      <c r="H219" s="81"/>
      <c r="I219" s="52"/>
      <c r="J219" s="52"/>
      <c r="K219" s="52"/>
      <c r="L219" s="52"/>
      <c r="M219" s="52"/>
      <c r="N219" s="52"/>
      <c r="O219" s="52"/>
      <c r="P219" s="52"/>
      <c r="Q219" s="52"/>
      <c r="R219" s="52"/>
      <c r="S219" s="52"/>
      <c r="T219" s="82"/>
      <c r="U219" s="81"/>
      <c r="V219" s="52"/>
      <c r="W219" s="52"/>
      <c r="X219" s="52"/>
      <c r="Y219" s="52"/>
      <c r="Z219" s="52"/>
      <c r="AA219" s="52"/>
      <c r="AB219" s="52"/>
      <c r="AC219" s="52"/>
      <c r="AD219" s="82"/>
      <c r="AE219" s="81"/>
      <c r="AF219" s="52"/>
      <c r="AG219" s="52"/>
      <c r="AH219" s="52"/>
      <c r="AI219" s="52"/>
      <c r="AJ219" s="52"/>
      <c r="AK219" s="52"/>
      <c r="AL219" s="52"/>
      <c r="AM219" s="52"/>
      <c r="AN219" s="82"/>
      <c r="AO219" s="81"/>
      <c r="AP219" s="52"/>
      <c r="AQ219" s="52"/>
      <c r="AR219" s="52"/>
      <c r="AS219" s="52"/>
      <c r="AT219" s="52"/>
      <c r="AU219" s="52"/>
      <c r="AV219" s="52"/>
      <c r="AW219" s="52"/>
      <c r="AX219" s="82"/>
      <c r="AY219" s="81"/>
      <c r="AZ219" s="52"/>
      <c r="BA219" s="52"/>
      <c r="BB219" s="52"/>
      <c r="BC219" s="52"/>
      <c r="BD219" s="52"/>
      <c r="BE219" s="52"/>
      <c r="BF219" s="82"/>
    </row>
    <row r="220" spans="1:58" ht="15.75" customHeight="1" x14ac:dyDescent="0.2">
      <c r="A220" s="87"/>
      <c r="B220" s="81"/>
      <c r="C220" s="52"/>
      <c r="D220" s="52"/>
      <c r="E220" s="52"/>
      <c r="F220" s="52"/>
      <c r="G220" s="82"/>
      <c r="H220" s="81"/>
      <c r="I220" s="52"/>
      <c r="J220" s="52"/>
      <c r="K220" s="52"/>
      <c r="L220" s="52"/>
      <c r="M220" s="52"/>
      <c r="N220" s="52"/>
      <c r="O220" s="52"/>
      <c r="P220" s="52"/>
      <c r="Q220" s="52"/>
      <c r="R220" s="52"/>
      <c r="S220" s="52"/>
      <c r="T220" s="82"/>
      <c r="U220" s="81"/>
      <c r="V220" s="52"/>
      <c r="W220" s="52"/>
      <c r="X220" s="52"/>
      <c r="Y220" s="52"/>
      <c r="Z220" s="52"/>
      <c r="AA220" s="52"/>
      <c r="AB220" s="52"/>
      <c r="AC220" s="52"/>
      <c r="AD220" s="82"/>
      <c r="AE220" s="81"/>
      <c r="AF220" s="52"/>
      <c r="AG220" s="52"/>
      <c r="AH220" s="52"/>
      <c r="AI220" s="52"/>
      <c r="AJ220" s="52"/>
      <c r="AK220" s="52"/>
      <c r="AL220" s="52"/>
      <c r="AM220" s="52"/>
      <c r="AN220" s="82"/>
      <c r="AO220" s="81"/>
      <c r="AP220" s="52"/>
      <c r="AQ220" s="52"/>
      <c r="AR220" s="52"/>
      <c r="AS220" s="52"/>
      <c r="AT220" s="52"/>
      <c r="AU220" s="52"/>
      <c r="AV220" s="52"/>
      <c r="AW220" s="52"/>
      <c r="AX220" s="82"/>
      <c r="AY220" s="81"/>
      <c r="AZ220" s="52"/>
      <c r="BA220" s="52"/>
      <c r="BB220" s="52"/>
      <c r="BC220" s="52"/>
      <c r="BD220" s="52"/>
      <c r="BE220" s="52"/>
      <c r="BF220" s="82"/>
    </row>
    <row r="221" spans="1:58" ht="15.75" customHeight="1" x14ac:dyDescent="0.2">
      <c r="A221" s="87"/>
      <c r="B221" s="81"/>
      <c r="C221" s="52"/>
      <c r="D221" s="52"/>
      <c r="E221" s="52"/>
      <c r="F221" s="52"/>
      <c r="G221" s="82"/>
      <c r="H221" s="81"/>
      <c r="I221" s="52"/>
      <c r="J221" s="52"/>
      <c r="K221" s="52"/>
      <c r="L221" s="52"/>
      <c r="M221" s="52"/>
      <c r="N221" s="52"/>
      <c r="O221" s="52"/>
      <c r="P221" s="52"/>
      <c r="Q221" s="52"/>
      <c r="R221" s="52"/>
      <c r="S221" s="52"/>
      <c r="T221" s="82"/>
      <c r="U221" s="81"/>
      <c r="V221" s="52"/>
      <c r="W221" s="52"/>
      <c r="X221" s="52"/>
      <c r="Y221" s="52"/>
      <c r="Z221" s="52"/>
      <c r="AA221" s="52"/>
      <c r="AB221" s="52"/>
      <c r="AC221" s="52"/>
      <c r="AD221" s="82"/>
      <c r="AE221" s="81"/>
      <c r="AF221" s="52"/>
      <c r="AG221" s="52"/>
      <c r="AH221" s="52"/>
      <c r="AI221" s="52"/>
      <c r="AJ221" s="52"/>
      <c r="AK221" s="52"/>
      <c r="AL221" s="52"/>
      <c r="AM221" s="52"/>
      <c r="AN221" s="82"/>
      <c r="AO221" s="81"/>
      <c r="AP221" s="52"/>
      <c r="AQ221" s="52"/>
      <c r="AR221" s="52"/>
      <c r="AS221" s="52"/>
      <c r="AT221" s="52"/>
      <c r="AU221" s="52"/>
      <c r="AV221" s="52"/>
      <c r="AW221" s="52"/>
      <c r="AX221" s="82"/>
      <c r="AY221" s="81"/>
      <c r="AZ221" s="52"/>
      <c r="BA221" s="52"/>
      <c r="BB221" s="52"/>
      <c r="BC221" s="52"/>
      <c r="BD221" s="52"/>
      <c r="BE221" s="52"/>
      <c r="BF221" s="82"/>
    </row>
    <row r="222" spans="1:58" ht="15.75" customHeight="1" x14ac:dyDescent="0.2">
      <c r="A222" s="87"/>
      <c r="B222" s="81"/>
      <c r="C222" s="52"/>
      <c r="D222" s="52"/>
      <c r="E222" s="52"/>
      <c r="F222" s="52"/>
      <c r="G222" s="82"/>
      <c r="H222" s="81"/>
      <c r="I222" s="52"/>
      <c r="J222" s="52"/>
      <c r="K222" s="52"/>
      <c r="L222" s="52"/>
      <c r="M222" s="52"/>
      <c r="N222" s="52"/>
      <c r="O222" s="52"/>
      <c r="P222" s="52"/>
      <c r="Q222" s="52"/>
      <c r="R222" s="52"/>
      <c r="S222" s="52"/>
      <c r="T222" s="82"/>
      <c r="U222" s="81"/>
      <c r="V222" s="52"/>
      <c r="W222" s="52"/>
      <c r="X222" s="52"/>
      <c r="Y222" s="52"/>
      <c r="Z222" s="52"/>
      <c r="AA222" s="52"/>
      <c r="AB222" s="52"/>
      <c r="AC222" s="52"/>
      <c r="AD222" s="82"/>
      <c r="AE222" s="81"/>
      <c r="AF222" s="52"/>
      <c r="AG222" s="52"/>
      <c r="AH222" s="52"/>
      <c r="AI222" s="52"/>
      <c r="AJ222" s="52"/>
      <c r="AK222" s="52"/>
      <c r="AL222" s="52"/>
      <c r="AM222" s="52"/>
      <c r="AN222" s="82"/>
      <c r="AO222" s="81"/>
      <c r="AP222" s="52"/>
      <c r="AQ222" s="52"/>
      <c r="AR222" s="52"/>
      <c r="AS222" s="52"/>
      <c r="AT222" s="52"/>
      <c r="AU222" s="52"/>
      <c r="AV222" s="52"/>
      <c r="AW222" s="52"/>
      <c r="AX222" s="82"/>
      <c r="AY222" s="81"/>
      <c r="AZ222" s="52"/>
      <c r="BA222" s="52"/>
      <c r="BB222" s="52"/>
      <c r="BC222" s="52"/>
      <c r="BD222" s="52"/>
      <c r="BE222" s="52"/>
      <c r="BF222" s="82"/>
    </row>
    <row r="223" spans="1:58" ht="15.75" customHeight="1" x14ac:dyDescent="0.2">
      <c r="A223" s="87"/>
      <c r="B223" s="81"/>
      <c r="C223" s="52"/>
      <c r="D223" s="52"/>
      <c r="E223" s="52"/>
      <c r="F223" s="52"/>
      <c r="G223" s="82"/>
      <c r="H223" s="81"/>
      <c r="I223" s="52"/>
      <c r="J223" s="52"/>
      <c r="K223" s="52"/>
      <c r="L223" s="52"/>
      <c r="M223" s="52"/>
      <c r="N223" s="52"/>
      <c r="O223" s="52"/>
      <c r="P223" s="52"/>
      <c r="Q223" s="52"/>
      <c r="R223" s="52"/>
      <c r="S223" s="52"/>
      <c r="T223" s="82"/>
      <c r="U223" s="81"/>
      <c r="V223" s="52"/>
      <c r="W223" s="52"/>
      <c r="X223" s="52"/>
      <c r="Y223" s="52"/>
      <c r="Z223" s="52"/>
      <c r="AA223" s="52"/>
      <c r="AB223" s="52"/>
      <c r="AC223" s="52"/>
      <c r="AD223" s="82"/>
      <c r="AE223" s="81"/>
      <c r="AF223" s="52"/>
      <c r="AG223" s="52"/>
      <c r="AH223" s="52"/>
      <c r="AI223" s="52"/>
      <c r="AJ223" s="52"/>
      <c r="AK223" s="52"/>
      <c r="AL223" s="52"/>
      <c r="AM223" s="52"/>
      <c r="AN223" s="82"/>
      <c r="AO223" s="81"/>
      <c r="AP223" s="52"/>
      <c r="AQ223" s="52"/>
      <c r="AR223" s="52"/>
      <c r="AS223" s="52"/>
      <c r="AT223" s="52"/>
      <c r="AU223" s="52"/>
      <c r="AV223" s="52"/>
      <c r="AW223" s="52"/>
      <c r="AX223" s="82"/>
      <c r="AY223" s="81"/>
      <c r="AZ223" s="52"/>
      <c r="BA223" s="52"/>
      <c r="BB223" s="52"/>
      <c r="BC223" s="52"/>
      <c r="BD223" s="52"/>
      <c r="BE223" s="52"/>
      <c r="BF223" s="82"/>
    </row>
    <row r="224" spans="1:58" ht="15.75" customHeight="1" x14ac:dyDescent="0.2">
      <c r="A224" s="87"/>
      <c r="B224" s="81"/>
      <c r="C224" s="52"/>
      <c r="D224" s="52"/>
      <c r="E224" s="52"/>
      <c r="F224" s="52"/>
      <c r="G224" s="82"/>
      <c r="H224" s="81"/>
      <c r="I224" s="52"/>
      <c r="J224" s="52"/>
      <c r="K224" s="52"/>
      <c r="L224" s="52"/>
      <c r="M224" s="52"/>
      <c r="N224" s="52"/>
      <c r="O224" s="52"/>
      <c r="P224" s="52"/>
      <c r="Q224" s="52"/>
      <c r="R224" s="52"/>
      <c r="S224" s="52"/>
      <c r="T224" s="82"/>
      <c r="U224" s="81"/>
      <c r="V224" s="52"/>
      <c r="W224" s="52"/>
      <c r="X224" s="52"/>
      <c r="Y224" s="52"/>
      <c r="Z224" s="52"/>
      <c r="AA224" s="52"/>
      <c r="AB224" s="52"/>
      <c r="AC224" s="52"/>
      <c r="AD224" s="82"/>
      <c r="AE224" s="81"/>
      <c r="AF224" s="52"/>
      <c r="AG224" s="52"/>
      <c r="AH224" s="52"/>
      <c r="AI224" s="52"/>
      <c r="AJ224" s="52"/>
      <c r="AK224" s="52"/>
      <c r="AL224" s="52"/>
      <c r="AM224" s="52"/>
      <c r="AN224" s="82"/>
      <c r="AO224" s="81"/>
      <c r="AP224" s="52"/>
      <c r="AQ224" s="52"/>
      <c r="AR224" s="52"/>
      <c r="AS224" s="52"/>
      <c r="AT224" s="52"/>
      <c r="AU224" s="52"/>
      <c r="AV224" s="52"/>
      <c r="AW224" s="52"/>
      <c r="AX224" s="82"/>
      <c r="AY224" s="81"/>
      <c r="AZ224" s="52"/>
      <c r="BA224" s="52"/>
      <c r="BB224" s="52"/>
      <c r="BC224" s="52"/>
      <c r="BD224" s="52"/>
      <c r="BE224" s="52"/>
      <c r="BF224" s="82"/>
    </row>
    <row r="225" spans="1:58" ht="15.75" customHeight="1" x14ac:dyDescent="0.2">
      <c r="A225" s="87"/>
      <c r="B225" s="81"/>
      <c r="C225" s="52"/>
      <c r="D225" s="52"/>
      <c r="E225" s="52"/>
      <c r="F225" s="52"/>
      <c r="G225" s="82"/>
      <c r="H225" s="81"/>
      <c r="I225" s="52"/>
      <c r="J225" s="52"/>
      <c r="K225" s="52"/>
      <c r="L225" s="52"/>
      <c r="M225" s="52"/>
      <c r="N225" s="52"/>
      <c r="O225" s="52"/>
      <c r="P225" s="52"/>
      <c r="Q225" s="52"/>
      <c r="R225" s="52"/>
      <c r="S225" s="52"/>
      <c r="T225" s="82"/>
      <c r="U225" s="81"/>
      <c r="V225" s="52"/>
      <c r="W225" s="52"/>
      <c r="X225" s="52"/>
      <c r="Y225" s="52"/>
      <c r="Z225" s="52"/>
      <c r="AA225" s="52"/>
      <c r="AB225" s="52"/>
      <c r="AC225" s="52"/>
      <c r="AD225" s="82"/>
      <c r="AE225" s="81"/>
      <c r="AF225" s="52"/>
      <c r="AG225" s="52"/>
      <c r="AH225" s="52"/>
      <c r="AI225" s="52"/>
      <c r="AJ225" s="52"/>
      <c r="AK225" s="52"/>
      <c r="AL225" s="52"/>
      <c r="AM225" s="52"/>
      <c r="AN225" s="82"/>
      <c r="AO225" s="81"/>
      <c r="AP225" s="52"/>
      <c r="AQ225" s="52"/>
      <c r="AR225" s="52"/>
      <c r="AS225" s="52"/>
      <c r="AT225" s="52"/>
      <c r="AU225" s="52"/>
      <c r="AV225" s="52"/>
      <c r="AW225" s="52"/>
      <c r="AX225" s="82"/>
      <c r="AY225" s="81"/>
      <c r="AZ225" s="52"/>
      <c r="BA225" s="52"/>
      <c r="BB225" s="52"/>
      <c r="BC225" s="52"/>
      <c r="BD225" s="52"/>
      <c r="BE225" s="52"/>
      <c r="BF225" s="82"/>
    </row>
    <row r="226" spans="1:58" ht="15.75" customHeight="1" x14ac:dyDescent="0.2">
      <c r="A226" s="87"/>
      <c r="B226" s="81"/>
      <c r="C226" s="52"/>
      <c r="D226" s="52"/>
      <c r="E226" s="52"/>
      <c r="F226" s="52"/>
      <c r="G226" s="82"/>
      <c r="H226" s="81"/>
      <c r="I226" s="52"/>
      <c r="J226" s="52"/>
      <c r="K226" s="52"/>
      <c r="L226" s="52"/>
      <c r="M226" s="52"/>
      <c r="N226" s="52"/>
      <c r="O226" s="52"/>
      <c r="P226" s="52"/>
      <c r="Q226" s="52"/>
      <c r="R226" s="52"/>
      <c r="S226" s="52"/>
      <c r="T226" s="82"/>
      <c r="U226" s="81"/>
      <c r="V226" s="52"/>
      <c r="W226" s="52"/>
      <c r="X226" s="52"/>
      <c r="Y226" s="52"/>
      <c r="Z226" s="52"/>
      <c r="AA226" s="52"/>
      <c r="AB226" s="52"/>
      <c r="AC226" s="52"/>
      <c r="AD226" s="82"/>
      <c r="AE226" s="81"/>
      <c r="AF226" s="52"/>
      <c r="AG226" s="52"/>
      <c r="AH226" s="52"/>
      <c r="AI226" s="52"/>
      <c r="AJ226" s="52"/>
      <c r="AK226" s="52"/>
      <c r="AL226" s="52"/>
      <c r="AM226" s="52"/>
      <c r="AN226" s="82"/>
      <c r="AO226" s="81"/>
      <c r="AP226" s="52"/>
      <c r="AQ226" s="52"/>
      <c r="AR226" s="52"/>
      <c r="AS226" s="52"/>
      <c r="AT226" s="52"/>
      <c r="AU226" s="52"/>
      <c r="AV226" s="52"/>
      <c r="AW226" s="52"/>
      <c r="AX226" s="82"/>
      <c r="AY226" s="81"/>
      <c r="AZ226" s="52"/>
      <c r="BA226" s="52"/>
      <c r="BB226" s="52"/>
      <c r="BC226" s="52"/>
      <c r="BD226" s="52"/>
      <c r="BE226" s="52"/>
      <c r="BF226" s="82"/>
    </row>
    <row r="227" spans="1:58" ht="15.75" customHeight="1" x14ac:dyDescent="0.2">
      <c r="A227" s="88"/>
      <c r="B227" s="83"/>
      <c r="C227" s="84"/>
      <c r="D227" s="84"/>
      <c r="E227" s="84"/>
      <c r="F227" s="84"/>
      <c r="G227" s="85"/>
      <c r="H227" s="83"/>
      <c r="I227" s="84"/>
      <c r="J227" s="84"/>
      <c r="K227" s="84"/>
      <c r="L227" s="84"/>
      <c r="M227" s="84"/>
      <c r="N227" s="84"/>
      <c r="O227" s="84"/>
      <c r="P227" s="84"/>
      <c r="Q227" s="84"/>
      <c r="R227" s="84"/>
      <c r="S227" s="84"/>
      <c r="T227" s="85"/>
      <c r="U227" s="83"/>
      <c r="V227" s="84"/>
      <c r="W227" s="84"/>
      <c r="X227" s="84"/>
      <c r="Y227" s="84"/>
      <c r="Z227" s="84"/>
      <c r="AA227" s="84"/>
      <c r="AB227" s="84"/>
      <c r="AC227" s="84"/>
      <c r="AD227" s="85"/>
      <c r="AE227" s="83"/>
      <c r="AF227" s="84"/>
      <c r="AG227" s="84"/>
      <c r="AH227" s="84"/>
      <c r="AI227" s="84"/>
      <c r="AJ227" s="84"/>
      <c r="AK227" s="84"/>
      <c r="AL227" s="84"/>
      <c r="AM227" s="84"/>
      <c r="AN227" s="85"/>
      <c r="AO227" s="83"/>
      <c r="AP227" s="84"/>
      <c r="AQ227" s="84"/>
      <c r="AR227" s="84"/>
      <c r="AS227" s="84"/>
      <c r="AT227" s="84"/>
      <c r="AU227" s="84"/>
      <c r="AV227" s="84"/>
      <c r="AW227" s="84"/>
      <c r="AX227" s="85"/>
      <c r="AY227" s="83"/>
      <c r="AZ227" s="84"/>
      <c r="BA227" s="84"/>
      <c r="BB227" s="84"/>
      <c r="BC227" s="84"/>
      <c r="BD227" s="84"/>
      <c r="BE227" s="84"/>
      <c r="BF227" s="85"/>
    </row>
    <row r="228" spans="1:58" ht="15.75" customHeight="1" x14ac:dyDescent="0.2">
      <c r="A228" s="86"/>
      <c r="B228" s="78"/>
      <c r="C228" s="79"/>
      <c r="D228" s="79"/>
      <c r="E228" s="79"/>
      <c r="F228" s="79"/>
      <c r="G228" s="80"/>
      <c r="H228" s="78"/>
      <c r="I228" s="79"/>
      <c r="J228" s="79"/>
      <c r="K228" s="79"/>
      <c r="L228" s="79"/>
      <c r="M228" s="79"/>
      <c r="N228" s="79"/>
      <c r="O228" s="79"/>
      <c r="P228" s="79"/>
      <c r="Q228" s="79"/>
      <c r="R228" s="79"/>
      <c r="S228" s="79"/>
      <c r="T228" s="80"/>
      <c r="U228" s="78"/>
      <c r="V228" s="79"/>
      <c r="W228" s="79"/>
      <c r="X228" s="79"/>
      <c r="Y228" s="79"/>
      <c r="Z228" s="79"/>
      <c r="AA228" s="79"/>
      <c r="AB228" s="79"/>
      <c r="AC228" s="79"/>
      <c r="AD228" s="80"/>
      <c r="AE228" s="78"/>
      <c r="AF228" s="79"/>
      <c r="AG228" s="79"/>
      <c r="AH228" s="79"/>
      <c r="AI228" s="79"/>
      <c r="AJ228" s="79"/>
      <c r="AK228" s="79"/>
      <c r="AL228" s="79"/>
      <c r="AM228" s="79"/>
      <c r="AN228" s="80"/>
      <c r="AO228" s="78"/>
      <c r="AP228" s="79"/>
      <c r="AQ228" s="79"/>
      <c r="AR228" s="79"/>
      <c r="AS228" s="79"/>
      <c r="AT228" s="79"/>
      <c r="AU228" s="79"/>
      <c r="AV228" s="79"/>
      <c r="AW228" s="79"/>
      <c r="AX228" s="80"/>
      <c r="AY228" s="78"/>
      <c r="AZ228" s="79"/>
      <c r="BA228" s="79"/>
      <c r="BB228" s="79"/>
      <c r="BC228" s="79"/>
      <c r="BD228" s="79"/>
      <c r="BE228" s="79"/>
      <c r="BF228" s="80"/>
    </row>
    <row r="229" spans="1:58" ht="15.75" customHeight="1" x14ac:dyDescent="0.2">
      <c r="A229" s="87"/>
      <c r="B229" s="81"/>
      <c r="C229" s="52"/>
      <c r="D229" s="52"/>
      <c r="E229" s="52"/>
      <c r="F229" s="52"/>
      <c r="G229" s="82"/>
      <c r="H229" s="81"/>
      <c r="I229" s="52"/>
      <c r="J229" s="52"/>
      <c r="K229" s="52"/>
      <c r="L229" s="52"/>
      <c r="M229" s="52"/>
      <c r="N229" s="52"/>
      <c r="O229" s="52"/>
      <c r="P229" s="52"/>
      <c r="Q229" s="52"/>
      <c r="R229" s="52"/>
      <c r="S229" s="52"/>
      <c r="T229" s="82"/>
      <c r="U229" s="81"/>
      <c r="V229" s="52"/>
      <c r="W229" s="52"/>
      <c r="X229" s="52"/>
      <c r="Y229" s="52"/>
      <c r="Z229" s="52"/>
      <c r="AA229" s="52"/>
      <c r="AB229" s="52"/>
      <c r="AC229" s="52"/>
      <c r="AD229" s="82"/>
      <c r="AE229" s="81"/>
      <c r="AF229" s="52"/>
      <c r="AG229" s="52"/>
      <c r="AH229" s="52"/>
      <c r="AI229" s="52"/>
      <c r="AJ229" s="52"/>
      <c r="AK229" s="52"/>
      <c r="AL229" s="52"/>
      <c r="AM229" s="52"/>
      <c r="AN229" s="82"/>
      <c r="AO229" s="81"/>
      <c r="AP229" s="52"/>
      <c r="AQ229" s="52"/>
      <c r="AR229" s="52"/>
      <c r="AS229" s="52"/>
      <c r="AT229" s="52"/>
      <c r="AU229" s="52"/>
      <c r="AV229" s="52"/>
      <c r="AW229" s="52"/>
      <c r="AX229" s="82"/>
      <c r="AY229" s="81"/>
      <c r="AZ229" s="52"/>
      <c r="BA229" s="52"/>
      <c r="BB229" s="52"/>
      <c r="BC229" s="52"/>
      <c r="BD229" s="52"/>
      <c r="BE229" s="52"/>
      <c r="BF229" s="82"/>
    </row>
    <row r="230" spans="1:58" ht="15.75" customHeight="1" x14ac:dyDescent="0.2">
      <c r="A230" s="88"/>
      <c r="B230" s="83"/>
      <c r="C230" s="84"/>
      <c r="D230" s="84"/>
      <c r="E230" s="84"/>
      <c r="F230" s="84"/>
      <c r="G230" s="85"/>
      <c r="H230" s="83"/>
      <c r="I230" s="84"/>
      <c r="J230" s="84"/>
      <c r="K230" s="84"/>
      <c r="L230" s="84"/>
      <c r="M230" s="84"/>
      <c r="N230" s="84"/>
      <c r="O230" s="84"/>
      <c r="P230" s="84"/>
      <c r="Q230" s="84"/>
      <c r="R230" s="84"/>
      <c r="S230" s="84"/>
      <c r="T230" s="85"/>
      <c r="U230" s="83"/>
      <c r="V230" s="84"/>
      <c r="W230" s="84"/>
      <c r="X230" s="84"/>
      <c r="Y230" s="84"/>
      <c r="Z230" s="84"/>
      <c r="AA230" s="84"/>
      <c r="AB230" s="84"/>
      <c r="AC230" s="84"/>
      <c r="AD230" s="85"/>
      <c r="AE230" s="83"/>
      <c r="AF230" s="84"/>
      <c r="AG230" s="84"/>
      <c r="AH230" s="84"/>
      <c r="AI230" s="84"/>
      <c r="AJ230" s="84"/>
      <c r="AK230" s="84"/>
      <c r="AL230" s="84"/>
      <c r="AM230" s="84"/>
      <c r="AN230" s="85"/>
      <c r="AO230" s="83"/>
      <c r="AP230" s="84"/>
      <c r="AQ230" s="84"/>
      <c r="AR230" s="84"/>
      <c r="AS230" s="84"/>
      <c r="AT230" s="84"/>
      <c r="AU230" s="84"/>
      <c r="AV230" s="84"/>
      <c r="AW230" s="84"/>
      <c r="AX230" s="85"/>
      <c r="AY230" s="83"/>
      <c r="AZ230" s="84"/>
      <c r="BA230" s="84"/>
      <c r="BB230" s="84"/>
      <c r="BC230" s="84"/>
      <c r="BD230" s="84"/>
      <c r="BE230" s="84"/>
      <c r="BF230" s="85"/>
    </row>
    <row r="231" spans="1:58" ht="15.75" customHeight="1" x14ac:dyDescent="0.2"/>
    <row r="232" spans="1:58" ht="15.75" customHeight="1" x14ac:dyDescent="0.2"/>
    <row r="233" spans="1:58" ht="15.75" customHeight="1"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row>
    <row r="234" spans="1:58" ht="15.75" customHeight="1"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row>
    <row r="235" spans="1:58" ht="15.75" customHeight="1" x14ac:dyDescent="0.2"/>
    <row r="236" spans="1:58" ht="15.75" customHeight="1" x14ac:dyDescent="0.2"/>
    <row r="237" spans="1:58" ht="15.75" customHeight="1" x14ac:dyDescent="0.2"/>
    <row r="238" spans="1:58" ht="15.75" customHeight="1" x14ac:dyDescent="0.2"/>
    <row r="239" spans="1:58" ht="15.75" customHeight="1" x14ac:dyDescent="0.2"/>
    <row r="240" spans="1:58"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0">
    <mergeCell ref="B162:G172"/>
    <mergeCell ref="H162:T172"/>
    <mergeCell ref="U162:AD172"/>
    <mergeCell ref="AE162:AN172"/>
    <mergeCell ref="AO162:AX172"/>
    <mergeCell ref="AY162:BF172"/>
    <mergeCell ref="A162:A172"/>
    <mergeCell ref="B173:G183"/>
    <mergeCell ref="H173:T183"/>
    <mergeCell ref="U173:AD183"/>
    <mergeCell ref="AE173:AN183"/>
    <mergeCell ref="AO173:AX183"/>
    <mergeCell ref="AY173:BF183"/>
    <mergeCell ref="A173:A183"/>
    <mergeCell ref="B140:G150"/>
    <mergeCell ref="H140:T150"/>
    <mergeCell ref="U140:AD150"/>
    <mergeCell ref="AE140:AN150"/>
    <mergeCell ref="AO140:AX150"/>
    <mergeCell ref="AY140:BF150"/>
    <mergeCell ref="A140:A150"/>
    <mergeCell ref="B151:G161"/>
    <mergeCell ref="H151:T161"/>
    <mergeCell ref="U151:AD161"/>
    <mergeCell ref="AE151:AN161"/>
    <mergeCell ref="AO151:AX161"/>
    <mergeCell ref="AY151:BF161"/>
    <mergeCell ref="A151:A161"/>
    <mergeCell ref="B118:G128"/>
    <mergeCell ref="H118:T128"/>
    <mergeCell ref="U118:AD128"/>
    <mergeCell ref="AE118:AN128"/>
    <mergeCell ref="AO118:AX128"/>
    <mergeCell ref="AY118:BF128"/>
    <mergeCell ref="A118:A128"/>
    <mergeCell ref="B129:G139"/>
    <mergeCell ref="H129:T139"/>
    <mergeCell ref="U129:AD139"/>
    <mergeCell ref="AE129:AN139"/>
    <mergeCell ref="AO129:AX139"/>
    <mergeCell ref="AY129:BF139"/>
    <mergeCell ref="A129:A139"/>
    <mergeCell ref="B96:G106"/>
    <mergeCell ref="H96:T106"/>
    <mergeCell ref="U96:AD106"/>
    <mergeCell ref="AE96:AN106"/>
    <mergeCell ref="AO96:AX106"/>
    <mergeCell ref="AY96:BF106"/>
    <mergeCell ref="A96:A106"/>
    <mergeCell ref="B107:G117"/>
    <mergeCell ref="H107:T117"/>
    <mergeCell ref="U107:AD117"/>
    <mergeCell ref="AE107:AN117"/>
    <mergeCell ref="AO107:AX117"/>
    <mergeCell ref="AY107:BF117"/>
    <mergeCell ref="A107:A117"/>
    <mergeCell ref="B74:G84"/>
    <mergeCell ref="H74:T84"/>
    <mergeCell ref="U74:AD84"/>
    <mergeCell ref="AE74:AN84"/>
    <mergeCell ref="AO74:AX84"/>
    <mergeCell ref="AY74:BF84"/>
    <mergeCell ref="A74:A84"/>
    <mergeCell ref="B85:G95"/>
    <mergeCell ref="H85:T95"/>
    <mergeCell ref="U85:AD95"/>
    <mergeCell ref="AE85:AN95"/>
    <mergeCell ref="AO85:AX95"/>
    <mergeCell ref="AY85:BF95"/>
    <mergeCell ref="A85:A95"/>
    <mergeCell ref="U52:AD62"/>
    <mergeCell ref="AE52:AN62"/>
    <mergeCell ref="AO52:AX62"/>
    <mergeCell ref="AY52:BF62"/>
    <mergeCell ref="A52:A62"/>
    <mergeCell ref="B63:G73"/>
    <mergeCell ref="H63:T73"/>
    <mergeCell ref="U63:AD73"/>
    <mergeCell ref="AE63:AN73"/>
    <mergeCell ref="AO63:AX73"/>
    <mergeCell ref="AY63:BF73"/>
    <mergeCell ref="A63:A73"/>
    <mergeCell ref="A228:A230"/>
    <mergeCell ref="B228:G230"/>
    <mergeCell ref="H228:T230"/>
    <mergeCell ref="U228:AD230"/>
    <mergeCell ref="AE228:AN230"/>
    <mergeCell ref="AO228:AX230"/>
    <mergeCell ref="AY228:BF230"/>
    <mergeCell ref="A19:A29"/>
    <mergeCell ref="B30:G40"/>
    <mergeCell ref="H30:T40"/>
    <mergeCell ref="U30:AD40"/>
    <mergeCell ref="AE30:AN40"/>
    <mergeCell ref="AO30:AX40"/>
    <mergeCell ref="AY30:BF40"/>
    <mergeCell ref="A30:A40"/>
    <mergeCell ref="B41:G51"/>
    <mergeCell ref="H41:T51"/>
    <mergeCell ref="U41:AD51"/>
    <mergeCell ref="AE41:AN51"/>
    <mergeCell ref="AO41:AX51"/>
    <mergeCell ref="AY41:BF51"/>
    <mergeCell ref="A41:A51"/>
    <mergeCell ref="B52:G62"/>
    <mergeCell ref="H52:T62"/>
    <mergeCell ref="B8:G18"/>
    <mergeCell ref="H8:T18"/>
    <mergeCell ref="U8:AD18"/>
    <mergeCell ref="AE8:AN18"/>
    <mergeCell ref="AO8:AX18"/>
    <mergeCell ref="AY8:BF18"/>
    <mergeCell ref="A8:A18"/>
    <mergeCell ref="B19:G29"/>
    <mergeCell ref="H19:T29"/>
    <mergeCell ref="U19:AD29"/>
    <mergeCell ref="AE19:AN29"/>
    <mergeCell ref="AO19:AX29"/>
    <mergeCell ref="AY19:BF29"/>
    <mergeCell ref="AO2:AU2"/>
    <mergeCell ref="AO3:AU3"/>
    <mergeCell ref="AO7:AX7"/>
    <mergeCell ref="AY7:BF7"/>
    <mergeCell ref="C5:BF5"/>
    <mergeCell ref="U6:AN6"/>
    <mergeCell ref="AO6:AX6"/>
    <mergeCell ref="AY6:BF6"/>
    <mergeCell ref="J1:AW1"/>
    <mergeCell ref="C2:J2"/>
    <mergeCell ref="K2:S2"/>
    <mergeCell ref="X2:AI2"/>
    <mergeCell ref="AV2:BF2"/>
    <mergeCell ref="K3:S3"/>
    <mergeCell ref="AV3:BF3"/>
    <mergeCell ref="C3:J3"/>
    <mergeCell ref="A6:G6"/>
    <mergeCell ref="H6:T6"/>
    <mergeCell ref="B7:G7"/>
    <mergeCell ref="H7:T7"/>
    <mergeCell ref="U7:AD7"/>
    <mergeCell ref="AE7:AN7"/>
    <mergeCell ref="A5:B5"/>
    <mergeCell ref="B206:G216"/>
    <mergeCell ref="H206:T216"/>
    <mergeCell ref="U206:AD216"/>
    <mergeCell ref="AE206:AN216"/>
    <mergeCell ref="AO206:AX216"/>
    <mergeCell ref="AY206:BF216"/>
    <mergeCell ref="A206:A216"/>
    <mergeCell ref="B217:G227"/>
    <mergeCell ref="H217:T227"/>
    <mergeCell ref="U217:AD227"/>
    <mergeCell ref="AE217:AN227"/>
    <mergeCell ref="AO217:AX227"/>
    <mergeCell ref="AY217:BF227"/>
    <mergeCell ref="A217:A227"/>
    <mergeCell ref="B184:G194"/>
    <mergeCell ref="H184:T194"/>
    <mergeCell ref="U184:AD194"/>
    <mergeCell ref="AE184:AN194"/>
    <mergeCell ref="AO184:AX194"/>
    <mergeCell ref="AY184:BF194"/>
    <mergeCell ref="A184:A194"/>
    <mergeCell ref="B195:G205"/>
    <mergeCell ref="H195:T205"/>
    <mergeCell ref="U195:AD205"/>
    <mergeCell ref="AE195:AN205"/>
    <mergeCell ref="AO195:AX205"/>
    <mergeCell ref="AY195:BF205"/>
    <mergeCell ref="A195:A205"/>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2D69B"/>
  </sheetPr>
  <dimension ref="A1:BF49"/>
  <sheetViews>
    <sheetView workbookViewId="0">
      <pane ySplit="6" topLeftCell="A7" activePane="bottomLeft" state="frozen"/>
      <selection pane="bottomLeft" activeCell="X2" sqref="X2:AI2"/>
    </sheetView>
  </sheetViews>
  <sheetFormatPr defaultColWidth="14.42578125" defaultRowHeight="15" customHeight="1" x14ac:dyDescent="0.2"/>
  <cols>
    <col min="1" max="58" width="2.85546875" customWidth="1"/>
  </cols>
  <sheetData>
    <row r="1" spans="1:58" ht="12.75" customHeight="1" x14ac:dyDescent="0.2">
      <c r="A1" s="46"/>
      <c r="B1" s="46"/>
      <c r="C1" s="46"/>
      <c r="D1" s="46"/>
      <c r="E1" s="46"/>
      <c r="F1" s="46"/>
      <c r="G1" s="46"/>
      <c r="H1" s="46"/>
      <c r="I1" s="46"/>
      <c r="J1" s="68" t="str">
        <f>'Executive Summary'!J1</f>
        <v>Civil Engineering</v>
      </c>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46"/>
      <c r="AY1" s="46"/>
      <c r="AZ1" s="46"/>
      <c r="BA1" s="46"/>
      <c r="BB1" s="46"/>
      <c r="BC1" s="46"/>
      <c r="BD1" s="46"/>
      <c r="BE1" s="46"/>
      <c r="BF1" s="46"/>
    </row>
    <row r="2" spans="1:58" ht="12.75" customHeight="1" x14ac:dyDescent="0.2">
      <c r="A2" s="46"/>
      <c r="B2" s="46"/>
      <c r="C2" s="64" t="str">
        <f>'Executive Summary'!C2</f>
        <v>Data Period:</v>
      </c>
      <c r="D2" s="65"/>
      <c r="E2" s="65"/>
      <c r="F2" s="65"/>
      <c r="G2" s="65"/>
      <c r="H2" s="65"/>
      <c r="I2" s="65"/>
      <c r="J2" s="65"/>
      <c r="K2" s="66" t="str">
        <f>'Executive Summary'!K2</f>
        <v>2019-04-01 to 2020-03-31</v>
      </c>
      <c r="L2" s="65"/>
      <c r="M2" s="65"/>
      <c r="N2" s="65"/>
      <c r="O2" s="65"/>
      <c r="P2" s="65"/>
      <c r="Q2" s="65"/>
      <c r="R2" s="65"/>
      <c r="S2" s="65"/>
      <c r="T2" s="46"/>
      <c r="U2" s="46"/>
      <c r="V2" s="46"/>
      <c r="W2" s="46"/>
      <c r="X2" s="68" t="str">
        <f>'Executive Summary'!X2</f>
        <v>MONTHLY REPORT</v>
      </c>
      <c r="Y2" s="69"/>
      <c r="Z2" s="69"/>
      <c r="AA2" s="69"/>
      <c r="AB2" s="69"/>
      <c r="AC2" s="69"/>
      <c r="AD2" s="69"/>
      <c r="AE2" s="69"/>
      <c r="AF2" s="69"/>
      <c r="AG2" s="69"/>
      <c r="AH2" s="69"/>
      <c r="AI2" s="69"/>
      <c r="AJ2" s="46"/>
      <c r="AK2" s="46"/>
      <c r="AL2" s="46"/>
      <c r="AM2" s="46"/>
      <c r="AN2" s="46"/>
      <c r="AO2" s="64" t="str">
        <f>'Executive Summary'!AO2</f>
        <v>Type of Year:</v>
      </c>
      <c r="AP2" s="65"/>
      <c r="AQ2" s="65"/>
      <c r="AR2" s="65"/>
      <c r="AS2" s="65"/>
      <c r="AT2" s="65"/>
      <c r="AU2" s="65"/>
      <c r="AV2" s="66" t="str">
        <f>'Executive Summary'!AV2</f>
        <v>This financial year</v>
      </c>
      <c r="AW2" s="65"/>
      <c r="AX2" s="65"/>
      <c r="AY2" s="65"/>
      <c r="AZ2" s="65"/>
      <c r="BA2" s="65"/>
      <c r="BB2" s="65"/>
      <c r="BC2" s="65"/>
      <c r="BD2" s="65"/>
      <c r="BE2" s="65"/>
      <c r="BF2" s="65"/>
    </row>
    <row r="3" spans="1:58" ht="12.75" customHeight="1" x14ac:dyDescent="0.2">
      <c r="A3" s="46"/>
      <c r="B3" s="46"/>
      <c r="C3" s="73" t="str">
        <f>'Executive Summary'!C3</f>
        <v>Report Period:</v>
      </c>
      <c r="D3" s="65"/>
      <c r="E3" s="65"/>
      <c r="F3" s="65"/>
      <c r="G3" s="65"/>
      <c r="H3" s="65"/>
      <c r="I3" s="65"/>
      <c r="J3" s="65"/>
      <c r="K3" s="66" t="str">
        <f>'Executive Summary'!K3</f>
        <v>2020-02-01 to 2020-02-29</v>
      </c>
      <c r="L3" s="65"/>
      <c r="M3" s="65"/>
      <c r="N3" s="65"/>
      <c r="O3" s="65"/>
      <c r="P3" s="65"/>
      <c r="Q3" s="65"/>
      <c r="R3" s="65"/>
      <c r="S3" s="65"/>
      <c r="T3" s="46"/>
      <c r="U3" s="46"/>
      <c r="V3" s="46"/>
      <c r="W3" s="46"/>
      <c r="X3" s="46"/>
      <c r="Y3" s="46"/>
      <c r="Z3" s="46"/>
      <c r="AA3" s="46"/>
      <c r="AB3" s="46"/>
      <c r="AC3" s="46"/>
      <c r="AD3" s="46"/>
      <c r="AE3" s="46"/>
      <c r="AF3" s="46"/>
      <c r="AG3" s="46"/>
      <c r="AH3" s="46"/>
      <c r="AI3" s="46"/>
      <c r="AJ3" s="46"/>
      <c r="AK3" s="46"/>
      <c r="AL3" s="46"/>
      <c r="AM3" s="46"/>
      <c r="AN3" s="46"/>
      <c r="AO3" s="64" t="str">
        <f>'Executive Summary'!AO3</f>
        <v>Year Period:</v>
      </c>
      <c r="AP3" s="65"/>
      <c r="AQ3" s="65"/>
      <c r="AR3" s="65"/>
      <c r="AS3" s="65"/>
      <c r="AT3" s="65"/>
      <c r="AU3" s="65"/>
      <c r="AV3" s="66" t="str">
        <f>'Executive Summary'!AV3</f>
        <v>2019-04-01 to 2020-03-31</v>
      </c>
      <c r="AW3" s="65"/>
      <c r="AX3" s="65"/>
      <c r="AY3" s="65"/>
      <c r="AZ3" s="65"/>
      <c r="BA3" s="65"/>
      <c r="BB3" s="65"/>
      <c r="BC3" s="65"/>
      <c r="BD3" s="65"/>
      <c r="BE3" s="65"/>
      <c r="BF3" s="65"/>
    </row>
    <row r="4" spans="1:58" ht="12.75" customHeight="1"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row>
    <row r="5" spans="1:58" ht="12.75" customHeight="1" x14ac:dyDescent="0.2">
      <c r="A5" s="112" t="s">
        <v>5</v>
      </c>
      <c r="B5" s="72"/>
      <c r="C5" s="112" t="s">
        <v>6</v>
      </c>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2"/>
    </row>
    <row r="6" spans="1:58" ht="12.75" customHeight="1" x14ac:dyDescent="0.2">
      <c r="A6" s="124" t="s">
        <v>7</v>
      </c>
      <c r="B6" s="125"/>
      <c r="C6" s="125"/>
      <c r="D6" s="125"/>
      <c r="E6" s="125"/>
      <c r="F6" s="125"/>
      <c r="G6" s="125"/>
      <c r="H6" s="125"/>
      <c r="I6" s="125"/>
      <c r="J6" s="126"/>
      <c r="K6" s="127" t="s">
        <v>8</v>
      </c>
      <c r="L6" s="125"/>
      <c r="M6" s="125"/>
      <c r="N6" s="128"/>
      <c r="O6" s="113" t="s">
        <v>9</v>
      </c>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114"/>
      <c r="AY6" s="114"/>
      <c r="AZ6" s="114"/>
      <c r="BA6" s="114"/>
      <c r="BB6" s="114"/>
      <c r="BC6" s="114"/>
      <c r="BD6" s="114"/>
      <c r="BE6" s="114"/>
      <c r="BF6" s="115"/>
    </row>
    <row r="7" spans="1:58" ht="12.75" customHeight="1" x14ac:dyDescent="0.2">
      <c r="A7" s="116" t="s">
        <v>16</v>
      </c>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8"/>
    </row>
    <row r="8" spans="1:58" ht="12.75" customHeight="1" x14ac:dyDescent="0.2">
      <c r="A8" s="120" t="s">
        <v>30</v>
      </c>
      <c r="B8" s="117"/>
      <c r="C8" s="117"/>
      <c r="D8" s="117"/>
      <c r="E8" s="117"/>
      <c r="F8" s="117"/>
      <c r="G8" s="117"/>
      <c r="H8" s="117"/>
      <c r="I8" s="117"/>
      <c r="J8" s="121"/>
      <c r="K8" s="122"/>
      <c r="L8" s="117"/>
      <c r="M8" s="117"/>
      <c r="N8" s="123"/>
      <c r="O8" s="119"/>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8"/>
    </row>
    <row r="9" spans="1:58" ht="12.75" customHeight="1" x14ac:dyDescent="0.2">
      <c r="A9" s="120" t="s">
        <v>38</v>
      </c>
      <c r="B9" s="117"/>
      <c r="C9" s="117"/>
      <c r="D9" s="117"/>
      <c r="E9" s="117"/>
      <c r="F9" s="117"/>
      <c r="G9" s="117"/>
      <c r="H9" s="117"/>
      <c r="I9" s="117"/>
      <c r="J9" s="121"/>
      <c r="K9" s="122"/>
      <c r="L9" s="117"/>
      <c r="M9" s="117"/>
      <c r="N9" s="123"/>
      <c r="O9" s="119"/>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8"/>
    </row>
    <row r="10" spans="1:58" ht="12.75" customHeight="1" x14ac:dyDescent="0.2">
      <c r="A10" s="120" t="s">
        <v>39</v>
      </c>
      <c r="B10" s="117"/>
      <c r="C10" s="117"/>
      <c r="D10" s="117"/>
      <c r="E10" s="117"/>
      <c r="F10" s="117"/>
      <c r="G10" s="117"/>
      <c r="H10" s="117"/>
      <c r="I10" s="117"/>
      <c r="J10" s="121"/>
      <c r="K10" s="122"/>
      <c r="L10" s="117"/>
      <c r="M10" s="117"/>
      <c r="N10" s="123"/>
      <c r="O10" s="119"/>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8"/>
    </row>
    <row r="11" spans="1:58" ht="12.75" customHeight="1" x14ac:dyDescent="0.2">
      <c r="A11" s="120" t="s">
        <v>44</v>
      </c>
      <c r="B11" s="117"/>
      <c r="C11" s="117"/>
      <c r="D11" s="117"/>
      <c r="E11" s="117"/>
      <c r="F11" s="117"/>
      <c r="G11" s="117"/>
      <c r="H11" s="117"/>
      <c r="I11" s="117"/>
      <c r="J11" s="121"/>
      <c r="K11" s="122"/>
      <c r="L11" s="117"/>
      <c r="M11" s="117"/>
      <c r="N11" s="123"/>
      <c r="O11" s="119"/>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8"/>
    </row>
    <row r="12" spans="1:58" ht="12.75" customHeight="1" x14ac:dyDescent="0.2">
      <c r="A12" s="120" t="s">
        <v>47</v>
      </c>
      <c r="B12" s="117"/>
      <c r="C12" s="117"/>
      <c r="D12" s="117"/>
      <c r="E12" s="117"/>
      <c r="F12" s="117"/>
      <c r="G12" s="117"/>
      <c r="H12" s="117"/>
      <c r="I12" s="117"/>
      <c r="J12" s="121"/>
      <c r="K12" s="122"/>
      <c r="L12" s="117"/>
      <c r="M12" s="117"/>
      <c r="N12" s="123"/>
      <c r="O12" s="119"/>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8"/>
    </row>
    <row r="13" spans="1:58" ht="12.75" customHeight="1" x14ac:dyDescent="0.2">
      <c r="A13" s="120" t="s">
        <v>50</v>
      </c>
      <c r="B13" s="117"/>
      <c r="C13" s="117"/>
      <c r="D13" s="117"/>
      <c r="E13" s="117"/>
      <c r="F13" s="117"/>
      <c r="G13" s="117"/>
      <c r="H13" s="117"/>
      <c r="I13" s="117"/>
      <c r="J13" s="121"/>
      <c r="K13" s="122"/>
      <c r="L13" s="117"/>
      <c r="M13" s="117"/>
      <c r="N13" s="123"/>
      <c r="O13" s="119"/>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8"/>
    </row>
    <row r="14" spans="1:58" ht="12.75" customHeight="1" x14ac:dyDescent="0.2">
      <c r="A14" s="120" t="s">
        <v>55</v>
      </c>
      <c r="B14" s="117"/>
      <c r="C14" s="117"/>
      <c r="D14" s="117"/>
      <c r="E14" s="117"/>
      <c r="F14" s="117"/>
      <c r="G14" s="117"/>
      <c r="H14" s="117"/>
      <c r="I14" s="117"/>
      <c r="J14" s="121"/>
      <c r="K14" s="122"/>
      <c r="L14" s="117"/>
      <c r="M14" s="117"/>
      <c r="N14" s="123"/>
      <c r="O14" s="119"/>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8"/>
    </row>
    <row r="15" spans="1:58" ht="12.75" customHeight="1" x14ac:dyDescent="0.2">
      <c r="A15" s="120" t="s">
        <v>56</v>
      </c>
      <c r="B15" s="117"/>
      <c r="C15" s="117"/>
      <c r="D15" s="117"/>
      <c r="E15" s="117"/>
      <c r="F15" s="117"/>
      <c r="G15" s="117"/>
      <c r="H15" s="117"/>
      <c r="I15" s="117"/>
      <c r="J15" s="121"/>
      <c r="K15" s="122"/>
      <c r="L15" s="117"/>
      <c r="M15" s="117"/>
      <c r="N15" s="123"/>
      <c r="O15" s="119"/>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8"/>
    </row>
    <row r="16" spans="1:58" ht="12.75" customHeight="1" x14ac:dyDescent="0.2">
      <c r="A16" s="120" t="s">
        <v>57</v>
      </c>
      <c r="B16" s="117"/>
      <c r="C16" s="117"/>
      <c r="D16" s="117"/>
      <c r="E16" s="117"/>
      <c r="F16" s="117"/>
      <c r="G16" s="117"/>
      <c r="H16" s="117"/>
      <c r="I16" s="117"/>
      <c r="J16" s="121"/>
      <c r="K16" s="122"/>
      <c r="L16" s="117"/>
      <c r="M16" s="117"/>
      <c r="N16" s="123"/>
      <c r="O16" s="119"/>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8"/>
    </row>
    <row r="17" spans="1:58" ht="41.25" customHeight="1" x14ac:dyDescent="0.2">
      <c r="A17" s="120" t="s">
        <v>59</v>
      </c>
      <c r="B17" s="117"/>
      <c r="C17" s="117"/>
      <c r="D17" s="117"/>
      <c r="E17" s="117"/>
      <c r="F17" s="117"/>
      <c r="G17" s="117"/>
      <c r="H17" s="117"/>
      <c r="I17" s="117"/>
      <c r="J17" s="121"/>
      <c r="K17" s="122"/>
      <c r="L17" s="117"/>
      <c r="M17" s="117"/>
      <c r="N17" s="123"/>
      <c r="O17" s="122"/>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8"/>
    </row>
    <row r="18" spans="1:58" ht="12.75" customHeight="1" x14ac:dyDescent="0.2">
      <c r="A18" s="129" t="s">
        <v>60</v>
      </c>
      <c r="B18" s="130"/>
      <c r="C18" s="130"/>
      <c r="D18" s="130"/>
      <c r="E18" s="130"/>
      <c r="F18" s="130"/>
      <c r="G18" s="130"/>
      <c r="H18" s="130"/>
      <c r="I18" s="130"/>
      <c r="J18" s="131"/>
      <c r="K18" s="135" t="s">
        <v>62</v>
      </c>
      <c r="L18" s="130"/>
      <c r="M18" s="130"/>
      <c r="N18" s="130"/>
      <c r="O18" s="130"/>
      <c r="P18" s="130"/>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0"/>
      <c r="AT18" s="130"/>
      <c r="AU18" s="130"/>
      <c r="AV18" s="130"/>
      <c r="AW18" s="130"/>
      <c r="AX18" s="130"/>
      <c r="AY18" s="130"/>
      <c r="AZ18" s="130"/>
      <c r="BA18" s="130"/>
      <c r="BB18" s="130"/>
      <c r="BC18" s="130"/>
      <c r="BD18" s="130"/>
      <c r="BE18" s="130"/>
      <c r="BF18" s="136"/>
    </row>
    <row r="19" spans="1:58" ht="12.75" customHeight="1" x14ac:dyDescent="0.2">
      <c r="A19" s="132"/>
      <c r="B19" s="133"/>
      <c r="C19" s="133"/>
      <c r="D19" s="133"/>
      <c r="E19" s="133"/>
      <c r="F19" s="133"/>
      <c r="G19" s="133"/>
      <c r="H19" s="133"/>
      <c r="I19" s="133"/>
      <c r="J19" s="134"/>
      <c r="K19" s="137"/>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c r="AM19" s="133"/>
      <c r="AN19" s="133"/>
      <c r="AO19" s="133"/>
      <c r="AP19" s="133"/>
      <c r="AQ19" s="133"/>
      <c r="AR19" s="133"/>
      <c r="AS19" s="133"/>
      <c r="AT19" s="133"/>
      <c r="AU19" s="133"/>
      <c r="AV19" s="133"/>
      <c r="AW19" s="133"/>
      <c r="AX19" s="133"/>
      <c r="AY19" s="133"/>
      <c r="AZ19" s="133"/>
      <c r="BA19" s="133"/>
      <c r="BB19" s="133"/>
      <c r="BC19" s="133"/>
      <c r="BD19" s="133"/>
      <c r="BE19" s="133"/>
      <c r="BF19" s="138"/>
    </row>
    <row r="20" spans="1:58" ht="12.75" customHeight="1" x14ac:dyDescent="0.2">
      <c r="A20" s="116" t="s">
        <v>63</v>
      </c>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8"/>
    </row>
    <row r="21" spans="1:58" ht="12.75" customHeight="1" x14ac:dyDescent="0.2">
      <c r="A21" s="120" t="s">
        <v>65</v>
      </c>
      <c r="B21" s="117"/>
      <c r="C21" s="117"/>
      <c r="D21" s="117"/>
      <c r="E21" s="117"/>
      <c r="F21" s="117"/>
      <c r="G21" s="117"/>
      <c r="H21" s="117"/>
      <c r="I21" s="117"/>
      <c r="J21" s="121"/>
      <c r="K21" s="122"/>
      <c r="L21" s="117"/>
      <c r="M21" s="117"/>
      <c r="N21" s="123"/>
      <c r="O21" s="119"/>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8"/>
    </row>
    <row r="22" spans="1:58" ht="12.75" customHeight="1" x14ac:dyDescent="0.2">
      <c r="A22" s="120" t="s">
        <v>66</v>
      </c>
      <c r="B22" s="117"/>
      <c r="C22" s="117"/>
      <c r="D22" s="117"/>
      <c r="E22" s="117"/>
      <c r="F22" s="117"/>
      <c r="G22" s="117"/>
      <c r="H22" s="117"/>
      <c r="I22" s="117"/>
      <c r="J22" s="121"/>
      <c r="K22" s="122"/>
      <c r="L22" s="117"/>
      <c r="M22" s="117"/>
      <c r="N22" s="123"/>
      <c r="O22" s="119"/>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8"/>
    </row>
    <row r="23" spans="1:58" ht="12.75" customHeight="1" x14ac:dyDescent="0.2">
      <c r="A23" s="120" t="s">
        <v>67</v>
      </c>
      <c r="B23" s="117"/>
      <c r="C23" s="117"/>
      <c r="D23" s="117"/>
      <c r="E23" s="117"/>
      <c r="F23" s="117"/>
      <c r="G23" s="117"/>
      <c r="H23" s="117"/>
      <c r="I23" s="117"/>
      <c r="J23" s="121"/>
      <c r="K23" s="122"/>
      <c r="L23" s="117"/>
      <c r="M23" s="117"/>
      <c r="N23" s="123"/>
      <c r="O23" s="119"/>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8"/>
    </row>
    <row r="24" spans="1:58" ht="12.75" customHeight="1" x14ac:dyDescent="0.2">
      <c r="A24" s="120" t="s">
        <v>69</v>
      </c>
      <c r="B24" s="117"/>
      <c r="C24" s="117"/>
      <c r="D24" s="117"/>
      <c r="E24" s="117"/>
      <c r="F24" s="117"/>
      <c r="G24" s="117"/>
      <c r="H24" s="117"/>
      <c r="I24" s="117"/>
      <c r="J24" s="121"/>
      <c r="K24" s="122"/>
      <c r="L24" s="117"/>
      <c r="M24" s="117"/>
      <c r="N24" s="123"/>
      <c r="O24" s="119"/>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8"/>
    </row>
    <row r="25" spans="1:58" ht="12.75" customHeight="1" x14ac:dyDescent="0.2">
      <c r="A25" s="120" t="s">
        <v>70</v>
      </c>
      <c r="B25" s="117"/>
      <c r="C25" s="117"/>
      <c r="D25" s="117"/>
      <c r="E25" s="117"/>
      <c r="F25" s="117"/>
      <c r="G25" s="117"/>
      <c r="H25" s="117"/>
      <c r="I25" s="117"/>
      <c r="J25" s="121"/>
      <c r="K25" s="122"/>
      <c r="L25" s="117"/>
      <c r="M25" s="117"/>
      <c r="N25" s="123"/>
      <c r="O25" s="119"/>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8"/>
    </row>
    <row r="26" spans="1:58" ht="12.75" customHeight="1" x14ac:dyDescent="0.2">
      <c r="A26" s="120" t="s">
        <v>72</v>
      </c>
      <c r="B26" s="117"/>
      <c r="C26" s="117"/>
      <c r="D26" s="117"/>
      <c r="E26" s="117"/>
      <c r="F26" s="117"/>
      <c r="G26" s="117"/>
      <c r="H26" s="117"/>
      <c r="I26" s="117"/>
      <c r="J26" s="121"/>
      <c r="K26" s="122"/>
      <c r="L26" s="117"/>
      <c r="M26" s="117"/>
      <c r="N26" s="123"/>
      <c r="O26" s="119"/>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8"/>
    </row>
    <row r="27" spans="1:58" ht="12.75" customHeight="1" x14ac:dyDescent="0.2">
      <c r="A27" s="120" t="s">
        <v>73</v>
      </c>
      <c r="B27" s="117"/>
      <c r="C27" s="117"/>
      <c r="D27" s="117"/>
      <c r="E27" s="117"/>
      <c r="F27" s="117"/>
      <c r="G27" s="117"/>
      <c r="H27" s="117"/>
      <c r="I27" s="117"/>
      <c r="J27" s="121"/>
      <c r="K27" s="122"/>
      <c r="L27" s="117"/>
      <c r="M27" s="117"/>
      <c r="N27" s="123"/>
      <c r="O27" s="119"/>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8"/>
    </row>
    <row r="28" spans="1:58" ht="12.75" customHeight="1" x14ac:dyDescent="0.2">
      <c r="A28" s="120" t="s">
        <v>75</v>
      </c>
      <c r="B28" s="117"/>
      <c r="C28" s="117"/>
      <c r="D28" s="117"/>
      <c r="E28" s="117"/>
      <c r="F28" s="117"/>
      <c r="G28" s="117"/>
      <c r="H28" s="117"/>
      <c r="I28" s="117"/>
      <c r="J28" s="121"/>
      <c r="K28" s="122"/>
      <c r="L28" s="117"/>
      <c r="M28" s="117"/>
      <c r="N28" s="123"/>
      <c r="O28" s="119"/>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8"/>
    </row>
    <row r="29" spans="1:58" ht="12.75" customHeight="1" x14ac:dyDescent="0.2">
      <c r="A29" s="120" t="s">
        <v>76</v>
      </c>
      <c r="B29" s="117"/>
      <c r="C29" s="117"/>
      <c r="D29" s="117"/>
      <c r="E29" s="117"/>
      <c r="F29" s="117"/>
      <c r="G29" s="117"/>
      <c r="H29" s="117"/>
      <c r="I29" s="117"/>
      <c r="J29" s="121"/>
      <c r="K29" s="122"/>
      <c r="L29" s="117"/>
      <c r="M29" s="117"/>
      <c r="N29" s="123"/>
      <c r="O29" s="119"/>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8"/>
    </row>
    <row r="30" spans="1:58" ht="12.75" customHeight="1" x14ac:dyDescent="0.2">
      <c r="A30" s="120" t="s">
        <v>79</v>
      </c>
      <c r="B30" s="117"/>
      <c r="C30" s="117"/>
      <c r="D30" s="117"/>
      <c r="E30" s="117"/>
      <c r="F30" s="117"/>
      <c r="G30" s="117"/>
      <c r="H30" s="117"/>
      <c r="I30" s="117"/>
      <c r="J30" s="121"/>
      <c r="K30" s="122"/>
      <c r="L30" s="117"/>
      <c r="M30" s="117"/>
      <c r="N30" s="123"/>
      <c r="O30" s="122"/>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8"/>
    </row>
    <row r="31" spans="1:58" ht="12.75" customHeight="1" x14ac:dyDescent="0.2">
      <c r="A31" s="120" t="s">
        <v>80</v>
      </c>
      <c r="B31" s="117"/>
      <c r="C31" s="117"/>
      <c r="D31" s="117"/>
      <c r="E31" s="117"/>
      <c r="F31" s="117"/>
      <c r="G31" s="117"/>
      <c r="H31" s="117"/>
      <c r="I31" s="117"/>
      <c r="J31" s="121"/>
      <c r="K31" s="122"/>
      <c r="L31" s="117"/>
      <c r="M31" s="117"/>
      <c r="N31" s="123"/>
      <c r="O31" s="119"/>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8"/>
    </row>
    <row r="32" spans="1:58" ht="12.75" customHeight="1" x14ac:dyDescent="0.2">
      <c r="A32" s="129" t="s">
        <v>60</v>
      </c>
      <c r="B32" s="130"/>
      <c r="C32" s="130"/>
      <c r="D32" s="130"/>
      <c r="E32" s="130"/>
      <c r="F32" s="130"/>
      <c r="G32" s="130"/>
      <c r="H32" s="130"/>
      <c r="I32" s="130"/>
      <c r="J32" s="131"/>
      <c r="K32" s="135" t="s">
        <v>62</v>
      </c>
      <c r="L32" s="130"/>
      <c r="M32" s="130"/>
      <c r="N32" s="130"/>
      <c r="O32" s="130"/>
      <c r="P32" s="130"/>
      <c r="Q32" s="130"/>
      <c r="R32" s="130"/>
      <c r="S32" s="130"/>
      <c r="T32" s="130"/>
      <c r="U32" s="130"/>
      <c r="V32" s="130"/>
      <c r="W32" s="130"/>
      <c r="X32" s="130"/>
      <c r="Y32" s="130"/>
      <c r="Z32" s="130"/>
      <c r="AA32" s="130"/>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c r="AX32" s="130"/>
      <c r="AY32" s="130"/>
      <c r="AZ32" s="130"/>
      <c r="BA32" s="130"/>
      <c r="BB32" s="130"/>
      <c r="BC32" s="130"/>
      <c r="BD32" s="130"/>
      <c r="BE32" s="130"/>
      <c r="BF32" s="136"/>
    </row>
    <row r="33" spans="1:58" ht="12.75" customHeight="1" x14ac:dyDescent="0.2">
      <c r="A33" s="132"/>
      <c r="B33" s="133"/>
      <c r="C33" s="133"/>
      <c r="D33" s="133"/>
      <c r="E33" s="133"/>
      <c r="F33" s="133"/>
      <c r="G33" s="133"/>
      <c r="H33" s="133"/>
      <c r="I33" s="133"/>
      <c r="J33" s="134"/>
      <c r="K33" s="137"/>
      <c r="L33" s="133"/>
      <c r="M33" s="133"/>
      <c r="N33" s="133"/>
      <c r="O33" s="133"/>
      <c r="P33" s="133"/>
      <c r="Q33" s="133"/>
      <c r="R33" s="133"/>
      <c r="S33" s="133"/>
      <c r="T33" s="133"/>
      <c r="U33" s="133"/>
      <c r="V33" s="133"/>
      <c r="W33" s="133"/>
      <c r="X33" s="133"/>
      <c r="Y33" s="133"/>
      <c r="Z33" s="133"/>
      <c r="AA33" s="133"/>
      <c r="AB33" s="133"/>
      <c r="AC33" s="133"/>
      <c r="AD33" s="133"/>
      <c r="AE33" s="133"/>
      <c r="AF33" s="133"/>
      <c r="AG33" s="133"/>
      <c r="AH33" s="133"/>
      <c r="AI33" s="133"/>
      <c r="AJ33" s="133"/>
      <c r="AK33" s="133"/>
      <c r="AL33" s="133"/>
      <c r="AM33" s="133"/>
      <c r="AN33" s="133"/>
      <c r="AO33" s="133"/>
      <c r="AP33" s="133"/>
      <c r="AQ33" s="133"/>
      <c r="AR33" s="133"/>
      <c r="AS33" s="133"/>
      <c r="AT33" s="133"/>
      <c r="AU33" s="133"/>
      <c r="AV33" s="133"/>
      <c r="AW33" s="133"/>
      <c r="AX33" s="133"/>
      <c r="AY33" s="133"/>
      <c r="AZ33" s="133"/>
      <c r="BA33" s="133"/>
      <c r="BB33" s="133"/>
      <c r="BC33" s="133"/>
      <c r="BD33" s="133"/>
      <c r="BE33" s="133"/>
      <c r="BF33" s="138"/>
    </row>
    <row r="34" spans="1:58" ht="12.75" customHeight="1" x14ac:dyDescent="0.2">
      <c r="A34" s="116" t="s">
        <v>81</v>
      </c>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8"/>
    </row>
    <row r="35" spans="1:58" ht="12.75" customHeight="1" x14ac:dyDescent="0.2">
      <c r="A35" s="120" t="s">
        <v>82</v>
      </c>
      <c r="B35" s="117"/>
      <c r="C35" s="117"/>
      <c r="D35" s="117"/>
      <c r="E35" s="117"/>
      <c r="F35" s="117"/>
      <c r="G35" s="117"/>
      <c r="H35" s="117"/>
      <c r="I35" s="117"/>
      <c r="J35" s="121"/>
      <c r="K35" s="122"/>
      <c r="L35" s="117"/>
      <c r="M35" s="117"/>
      <c r="N35" s="117"/>
      <c r="O35" s="119"/>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8"/>
    </row>
    <row r="36" spans="1:58" ht="12.75" customHeight="1" x14ac:dyDescent="0.2">
      <c r="A36" s="120" t="s">
        <v>83</v>
      </c>
      <c r="B36" s="117"/>
      <c r="C36" s="117"/>
      <c r="D36" s="117"/>
      <c r="E36" s="117"/>
      <c r="F36" s="117"/>
      <c r="G36" s="117"/>
      <c r="H36" s="117"/>
      <c r="I36" s="117"/>
      <c r="J36" s="121"/>
      <c r="K36" s="122"/>
      <c r="L36" s="117"/>
      <c r="M36" s="117"/>
      <c r="N36" s="117"/>
      <c r="O36" s="119"/>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8"/>
    </row>
    <row r="37" spans="1:58" ht="12.75" customHeight="1" x14ac:dyDescent="0.2">
      <c r="A37" s="120" t="s">
        <v>84</v>
      </c>
      <c r="B37" s="117"/>
      <c r="C37" s="117"/>
      <c r="D37" s="117"/>
      <c r="E37" s="117"/>
      <c r="F37" s="117"/>
      <c r="G37" s="117"/>
      <c r="H37" s="117"/>
      <c r="I37" s="117"/>
      <c r="J37" s="121"/>
      <c r="K37" s="122"/>
      <c r="L37" s="117"/>
      <c r="M37" s="117"/>
      <c r="N37" s="117"/>
      <c r="O37" s="119"/>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8"/>
    </row>
    <row r="38" spans="1:58" ht="12.75" customHeight="1" x14ac:dyDescent="0.2">
      <c r="A38" s="120" t="s">
        <v>85</v>
      </c>
      <c r="B38" s="117"/>
      <c r="C38" s="117"/>
      <c r="D38" s="117"/>
      <c r="E38" s="117"/>
      <c r="F38" s="117"/>
      <c r="G38" s="117"/>
      <c r="H38" s="117"/>
      <c r="I38" s="117"/>
      <c r="J38" s="121"/>
      <c r="K38" s="122"/>
      <c r="L38" s="117"/>
      <c r="M38" s="117"/>
      <c r="N38" s="117"/>
      <c r="O38" s="119"/>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8"/>
    </row>
    <row r="39" spans="1:58" ht="12.75" customHeight="1" x14ac:dyDescent="0.2">
      <c r="A39" s="120" t="s">
        <v>86</v>
      </c>
      <c r="B39" s="117"/>
      <c r="C39" s="117"/>
      <c r="D39" s="117"/>
      <c r="E39" s="117"/>
      <c r="F39" s="117"/>
      <c r="G39" s="117"/>
      <c r="H39" s="117"/>
      <c r="I39" s="117"/>
      <c r="J39" s="121"/>
      <c r="K39" s="122"/>
      <c r="L39" s="117"/>
      <c r="M39" s="117"/>
      <c r="N39" s="117"/>
      <c r="O39" s="119"/>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8"/>
    </row>
    <row r="40" spans="1:58" ht="12.75" customHeight="1" x14ac:dyDescent="0.2">
      <c r="A40" s="120" t="s">
        <v>87</v>
      </c>
      <c r="B40" s="117"/>
      <c r="C40" s="117"/>
      <c r="D40" s="117"/>
      <c r="E40" s="117"/>
      <c r="F40" s="117"/>
      <c r="G40" s="117"/>
      <c r="H40" s="117"/>
      <c r="I40" s="117"/>
      <c r="J40" s="121"/>
      <c r="K40" s="122"/>
      <c r="L40" s="117"/>
      <c r="M40" s="117"/>
      <c r="N40" s="117"/>
      <c r="O40" s="119"/>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8"/>
    </row>
    <row r="41" spans="1:58" ht="12.75" customHeight="1" x14ac:dyDescent="0.2">
      <c r="A41" s="120" t="s">
        <v>88</v>
      </c>
      <c r="B41" s="117"/>
      <c r="C41" s="117"/>
      <c r="D41" s="117"/>
      <c r="E41" s="117"/>
      <c r="F41" s="117"/>
      <c r="G41" s="117"/>
      <c r="H41" s="117"/>
      <c r="I41" s="117"/>
      <c r="J41" s="121"/>
      <c r="K41" s="122"/>
      <c r="L41" s="117"/>
      <c r="M41" s="117"/>
      <c r="N41" s="117"/>
      <c r="O41" s="119"/>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8"/>
    </row>
    <row r="42" spans="1:58" ht="12.75" customHeight="1" x14ac:dyDescent="0.2">
      <c r="A42" s="120" t="s">
        <v>89</v>
      </c>
      <c r="B42" s="117"/>
      <c r="C42" s="117"/>
      <c r="D42" s="117"/>
      <c r="E42" s="117"/>
      <c r="F42" s="117"/>
      <c r="G42" s="117"/>
      <c r="H42" s="117"/>
      <c r="I42" s="117"/>
      <c r="J42" s="121"/>
      <c r="K42" s="122"/>
      <c r="L42" s="117"/>
      <c r="M42" s="117"/>
      <c r="N42" s="117"/>
      <c r="O42" s="119"/>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8"/>
    </row>
    <row r="43" spans="1:58" ht="12.75" customHeight="1" x14ac:dyDescent="0.2">
      <c r="A43" s="120" t="s">
        <v>90</v>
      </c>
      <c r="B43" s="117"/>
      <c r="C43" s="117"/>
      <c r="D43" s="117"/>
      <c r="E43" s="117"/>
      <c r="F43" s="117"/>
      <c r="G43" s="117"/>
      <c r="H43" s="117"/>
      <c r="I43" s="117"/>
      <c r="J43" s="121"/>
      <c r="K43" s="122"/>
      <c r="L43" s="117"/>
      <c r="M43" s="117"/>
      <c r="N43" s="117"/>
      <c r="O43" s="119"/>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8"/>
    </row>
    <row r="44" spans="1:58" ht="12.75" customHeight="1" x14ac:dyDescent="0.2">
      <c r="A44" s="120" t="s">
        <v>91</v>
      </c>
      <c r="B44" s="117"/>
      <c r="C44" s="117"/>
      <c r="D44" s="117"/>
      <c r="E44" s="117"/>
      <c r="F44" s="117"/>
      <c r="G44" s="117"/>
      <c r="H44" s="117"/>
      <c r="I44" s="117"/>
      <c r="J44" s="121"/>
      <c r="K44" s="122"/>
      <c r="L44" s="117"/>
      <c r="M44" s="117"/>
      <c r="N44" s="117"/>
      <c r="O44" s="122"/>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8"/>
    </row>
    <row r="45" spans="1:58" ht="12.75" customHeight="1" x14ac:dyDescent="0.2">
      <c r="A45" s="120" t="s">
        <v>92</v>
      </c>
      <c r="B45" s="117"/>
      <c r="C45" s="117"/>
      <c r="D45" s="117"/>
      <c r="E45" s="117"/>
      <c r="F45" s="117"/>
      <c r="G45" s="117"/>
      <c r="H45" s="117"/>
      <c r="I45" s="117"/>
      <c r="J45" s="121"/>
      <c r="K45" s="122"/>
      <c r="L45" s="117"/>
      <c r="M45" s="117"/>
      <c r="N45" s="117"/>
      <c r="O45" s="119"/>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8"/>
    </row>
    <row r="46" spans="1:58" ht="12.75" customHeight="1" x14ac:dyDescent="0.2">
      <c r="A46" s="120" t="s">
        <v>95</v>
      </c>
      <c r="B46" s="117"/>
      <c r="C46" s="117"/>
      <c r="D46" s="117"/>
      <c r="E46" s="117"/>
      <c r="F46" s="117"/>
      <c r="G46" s="117"/>
      <c r="H46" s="117"/>
      <c r="I46" s="117"/>
      <c r="J46" s="121"/>
      <c r="K46" s="122"/>
      <c r="L46" s="117"/>
      <c r="M46" s="117"/>
      <c r="N46" s="117"/>
      <c r="O46" s="119"/>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8"/>
    </row>
    <row r="47" spans="1:58" ht="12.75" customHeight="1" x14ac:dyDescent="0.2">
      <c r="A47" s="129" t="s">
        <v>60</v>
      </c>
      <c r="B47" s="130"/>
      <c r="C47" s="130"/>
      <c r="D47" s="130"/>
      <c r="E47" s="130"/>
      <c r="F47" s="130"/>
      <c r="G47" s="130"/>
      <c r="H47" s="130"/>
      <c r="I47" s="130"/>
      <c r="J47" s="131"/>
      <c r="K47" s="135" t="s">
        <v>62</v>
      </c>
      <c r="L47" s="130"/>
      <c r="M47" s="130"/>
      <c r="N47" s="130"/>
      <c r="O47" s="130"/>
      <c r="P47" s="130"/>
      <c r="Q47" s="130"/>
      <c r="R47" s="130"/>
      <c r="S47" s="130"/>
      <c r="T47" s="130"/>
      <c r="U47" s="130"/>
      <c r="V47" s="130"/>
      <c r="W47" s="130"/>
      <c r="X47" s="130"/>
      <c r="Y47" s="130"/>
      <c r="Z47" s="130"/>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c r="AY47" s="130"/>
      <c r="AZ47" s="130"/>
      <c r="BA47" s="130"/>
      <c r="BB47" s="130"/>
      <c r="BC47" s="130"/>
      <c r="BD47" s="130"/>
      <c r="BE47" s="130"/>
      <c r="BF47" s="136"/>
    </row>
    <row r="48" spans="1:58" ht="12.75" customHeight="1" x14ac:dyDescent="0.2">
      <c r="A48" s="132"/>
      <c r="B48" s="133"/>
      <c r="C48" s="133"/>
      <c r="D48" s="133"/>
      <c r="E48" s="133"/>
      <c r="F48" s="133"/>
      <c r="G48" s="133"/>
      <c r="H48" s="133"/>
      <c r="I48" s="133"/>
      <c r="J48" s="134"/>
      <c r="K48" s="137"/>
      <c r="L48" s="133"/>
      <c r="M48" s="133"/>
      <c r="N48" s="133"/>
      <c r="O48" s="133"/>
      <c r="P48" s="133"/>
      <c r="Q48" s="133"/>
      <c r="R48" s="133"/>
      <c r="S48" s="133"/>
      <c r="T48" s="133"/>
      <c r="U48" s="133"/>
      <c r="V48" s="133"/>
      <c r="W48" s="133"/>
      <c r="X48" s="133"/>
      <c r="Y48" s="133"/>
      <c r="Z48" s="133"/>
      <c r="AA48" s="133"/>
      <c r="AB48" s="133"/>
      <c r="AC48" s="133"/>
      <c r="AD48" s="133"/>
      <c r="AE48" s="133"/>
      <c r="AF48" s="133"/>
      <c r="AG48" s="133"/>
      <c r="AH48" s="133"/>
      <c r="AI48" s="133"/>
      <c r="AJ48" s="133"/>
      <c r="AK48" s="133"/>
      <c r="AL48" s="133"/>
      <c r="AM48" s="133"/>
      <c r="AN48" s="133"/>
      <c r="AO48" s="133"/>
      <c r="AP48" s="133"/>
      <c r="AQ48" s="133"/>
      <c r="AR48" s="133"/>
      <c r="AS48" s="133"/>
      <c r="AT48" s="133"/>
      <c r="AU48" s="133"/>
      <c r="AV48" s="133"/>
      <c r="AW48" s="133"/>
      <c r="AX48" s="133"/>
      <c r="AY48" s="133"/>
      <c r="AZ48" s="133"/>
      <c r="BA48" s="133"/>
      <c r="BB48" s="133"/>
      <c r="BC48" s="133"/>
      <c r="BD48" s="133"/>
      <c r="BE48" s="133"/>
      <c r="BF48" s="138"/>
    </row>
    <row r="49" ht="15.75" customHeight="1" x14ac:dyDescent="0.2"/>
  </sheetData>
  <mergeCells count="123">
    <mergeCell ref="A45:J45"/>
    <mergeCell ref="K45:N45"/>
    <mergeCell ref="O45:BF45"/>
    <mergeCell ref="A46:J46"/>
    <mergeCell ref="K46:N46"/>
    <mergeCell ref="O46:BF46"/>
    <mergeCell ref="A47:J48"/>
    <mergeCell ref="K47:BF48"/>
    <mergeCell ref="K28:N28"/>
    <mergeCell ref="O28:BF28"/>
    <mergeCell ref="A29:J29"/>
    <mergeCell ref="K29:N29"/>
    <mergeCell ref="O29:BF29"/>
    <mergeCell ref="A30:J30"/>
    <mergeCell ref="K35:N35"/>
    <mergeCell ref="O35:BF35"/>
    <mergeCell ref="A31:J31"/>
    <mergeCell ref="K31:N31"/>
    <mergeCell ref="O31:BF31"/>
    <mergeCell ref="A32:J33"/>
    <mergeCell ref="K32:BF33"/>
    <mergeCell ref="A34:BF34"/>
    <mergeCell ref="A35:J35"/>
    <mergeCell ref="K44:N44"/>
    <mergeCell ref="O44:BF44"/>
    <mergeCell ref="A42:J42"/>
    <mergeCell ref="K42:N42"/>
    <mergeCell ref="O42:BF42"/>
    <mergeCell ref="A43:J43"/>
    <mergeCell ref="K43:N43"/>
    <mergeCell ref="O43:BF43"/>
    <mergeCell ref="A44:J44"/>
    <mergeCell ref="K41:N41"/>
    <mergeCell ref="O41:BF41"/>
    <mergeCell ref="A39:J39"/>
    <mergeCell ref="K39:N39"/>
    <mergeCell ref="O39:BF39"/>
    <mergeCell ref="A40:J40"/>
    <mergeCell ref="K40:N40"/>
    <mergeCell ref="O40:BF40"/>
    <mergeCell ref="A41:J41"/>
    <mergeCell ref="A24:J24"/>
    <mergeCell ref="K24:N24"/>
    <mergeCell ref="O24:BF24"/>
    <mergeCell ref="K38:N38"/>
    <mergeCell ref="O38:BF38"/>
    <mergeCell ref="A36:J36"/>
    <mergeCell ref="K36:N36"/>
    <mergeCell ref="O36:BF36"/>
    <mergeCell ref="A37:J37"/>
    <mergeCell ref="K37:N37"/>
    <mergeCell ref="O37:BF37"/>
    <mergeCell ref="A38:J38"/>
    <mergeCell ref="K27:N27"/>
    <mergeCell ref="O27:BF27"/>
    <mergeCell ref="A25:J25"/>
    <mergeCell ref="K25:N25"/>
    <mergeCell ref="O25:BF25"/>
    <mergeCell ref="A27:J27"/>
    <mergeCell ref="K30:N30"/>
    <mergeCell ref="O30:BF30"/>
    <mergeCell ref="A28:J28"/>
    <mergeCell ref="A14:J14"/>
    <mergeCell ref="K14:N14"/>
    <mergeCell ref="O14:BF14"/>
    <mergeCell ref="A15:J15"/>
    <mergeCell ref="K15:N15"/>
    <mergeCell ref="O15:BF15"/>
    <mergeCell ref="A22:J22"/>
    <mergeCell ref="A23:J23"/>
    <mergeCell ref="K23:N23"/>
    <mergeCell ref="O23:BF23"/>
    <mergeCell ref="A21:J21"/>
    <mergeCell ref="K21:N21"/>
    <mergeCell ref="O21:BF21"/>
    <mergeCell ref="K22:N22"/>
    <mergeCell ref="O22:BF22"/>
    <mergeCell ref="A16:J16"/>
    <mergeCell ref="K16:N16"/>
    <mergeCell ref="A18:J19"/>
    <mergeCell ref="K18:BF19"/>
    <mergeCell ref="A20:BF20"/>
    <mergeCell ref="J1:AW1"/>
    <mergeCell ref="C2:J2"/>
    <mergeCell ref="K2:S2"/>
    <mergeCell ref="X2:AI2"/>
    <mergeCell ref="AV2:BF2"/>
    <mergeCell ref="K3:S3"/>
    <mergeCell ref="AV3:BF3"/>
    <mergeCell ref="C3:J3"/>
    <mergeCell ref="A26:J26"/>
    <mergeCell ref="K26:N26"/>
    <mergeCell ref="O26:BF26"/>
    <mergeCell ref="K6:N6"/>
    <mergeCell ref="A8:J8"/>
    <mergeCell ref="K8:N8"/>
    <mergeCell ref="K9:N9"/>
    <mergeCell ref="A13:J13"/>
    <mergeCell ref="K13:N13"/>
    <mergeCell ref="O13:BF13"/>
    <mergeCell ref="AO2:AU2"/>
    <mergeCell ref="AO3:AU3"/>
    <mergeCell ref="O16:BF16"/>
    <mergeCell ref="A17:J17"/>
    <mergeCell ref="K17:N17"/>
    <mergeCell ref="O17:BF17"/>
    <mergeCell ref="C5:BF5"/>
    <mergeCell ref="O6:BF6"/>
    <mergeCell ref="A7:BF7"/>
    <mergeCell ref="O8:BF8"/>
    <mergeCell ref="O9:BF9"/>
    <mergeCell ref="O10:BF10"/>
    <mergeCell ref="O11:BF11"/>
    <mergeCell ref="O12:BF12"/>
    <mergeCell ref="A9:J9"/>
    <mergeCell ref="A10:J10"/>
    <mergeCell ref="K10:N10"/>
    <mergeCell ref="A11:J11"/>
    <mergeCell ref="K11:N11"/>
    <mergeCell ref="A12:J12"/>
    <mergeCell ref="K12:N12"/>
    <mergeCell ref="A5:B5"/>
    <mergeCell ref="A6:J6"/>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InputMessage="1" prompt="Click to select section!!!">
          <x14:formula1>
            <xm:f>'Rough Work'!$K:$K</xm:f>
          </x14:formula1>
          <xm:sqref>A7 A20 A34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F27"/>
  <sheetViews>
    <sheetView workbookViewId="0">
      <pane ySplit="6" topLeftCell="A7" activePane="bottomLeft" state="frozen"/>
      <selection pane="bottomLeft" activeCell="X2" sqref="X2:AI2"/>
    </sheetView>
  </sheetViews>
  <sheetFormatPr defaultColWidth="14.42578125" defaultRowHeight="15" customHeight="1" x14ac:dyDescent="0.2"/>
  <cols>
    <col min="1" max="58" width="2.85546875" customWidth="1"/>
  </cols>
  <sheetData>
    <row r="1" spans="1:58" ht="12.75" customHeight="1" x14ac:dyDescent="0.2">
      <c r="A1" s="46"/>
      <c r="B1" s="46"/>
      <c r="C1" s="46"/>
      <c r="D1" s="46"/>
      <c r="E1" s="46"/>
      <c r="F1" s="46"/>
      <c r="G1" s="46"/>
      <c r="H1" s="46"/>
      <c r="I1" s="46"/>
      <c r="J1" s="68" t="str">
        <f>'Executive Summary'!J1</f>
        <v>Civil Engineering</v>
      </c>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46"/>
      <c r="AY1" s="46"/>
      <c r="AZ1" s="46"/>
      <c r="BA1" s="46"/>
      <c r="BB1" s="46"/>
      <c r="BC1" s="46"/>
      <c r="BD1" s="46"/>
      <c r="BE1" s="46"/>
      <c r="BF1" s="46"/>
    </row>
    <row r="2" spans="1:58" ht="12.75" customHeight="1" x14ac:dyDescent="0.2">
      <c r="A2" s="46"/>
      <c r="B2" s="46"/>
      <c r="C2" s="64" t="str">
        <f>'Executive Summary'!C2</f>
        <v>Data Period:</v>
      </c>
      <c r="D2" s="65"/>
      <c r="E2" s="65"/>
      <c r="F2" s="65"/>
      <c r="G2" s="65"/>
      <c r="H2" s="65"/>
      <c r="I2" s="65"/>
      <c r="J2" s="65"/>
      <c r="K2" s="66" t="str">
        <f>'Executive Summary'!K2</f>
        <v>2019-04-01 to 2020-03-31</v>
      </c>
      <c r="L2" s="65"/>
      <c r="M2" s="65"/>
      <c r="N2" s="65"/>
      <c r="O2" s="65"/>
      <c r="P2" s="65"/>
      <c r="Q2" s="65"/>
      <c r="R2" s="65"/>
      <c r="S2" s="65"/>
      <c r="T2" s="46"/>
      <c r="U2" s="46"/>
      <c r="V2" s="46"/>
      <c r="W2" s="46"/>
      <c r="X2" s="68" t="str">
        <f>'Executive Summary'!X2</f>
        <v>MONTHLY REPORT</v>
      </c>
      <c r="Y2" s="69"/>
      <c r="Z2" s="69"/>
      <c r="AA2" s="69"/>
      <c r="AB2" s="69"/>
      <c r="AC2" s="69"/>
      <c r="AD2" s="69"/>
      <c r="AE2" s="69"/>
      <c r="AF2" s="69"/>
      <c r="AG2" s="69"/>
      <c r="AH2" s="69"/>
      <c r="AI2" s="69"/>
      <c r="AJ2" s="46"/>
      <c r="AK2" s="46"/>
      <c r="AL2" s="46"/>
      <c r="AM2" s="46"/>
      <c r="AN2" s="46"/>
      <c r="AO2" s="64" t="str">
        <f>'Executive Summary'!AO2</f>
        <v>Type of Year:</v>
      </c>
      <c r="AP2" s="65"/>
      <c r="AQ2" s="65"/>
      <c r="AR2" s="65"/>
      <c r="AS2" s="65"/>
      <c r="AT2" s="65"/>
      <c r="AU2" s="65"/>
      <c r="AV2" s="66" t="str">
        <f>'Executive Summary'!AV2</f>
        <v>This financial year</v>
      </c>
      <c r="AW2" s="65"/>
      <c r="AX2" s="65"/>
      <c r="AY2" s="65"/>
      <c r="AZ2" s="65"/>
      <c r="BA2" s="65"/>
      <c r="BB2" s="65"/>
      <c r="BC2" s="65"/>
      <c r="BD2" s="65"/>
      <c r="BE2" s="65"/>
      <c r="BF2" s="65"/>
    </row>
    <row r="3" spans="1:58" ht="12.75" customHeight="1" x14ac:dyDescent="0.2">
      <c r="A3" s="46"/>
      <c r="B3" s="46"/>
      <c r="C3" s="73" t="str">
        <f>'Executive Summary'!C3</f>
        <v>Report Period:</v>
      </c>
      <c r="D3" s="65"/>
      <c r="E3" s="65"/>
      <c r="F3" s="65"/>
      <c r="G3" s="65"/>
      <c r="H3" s="65"/>
      <c r="I3" s="65"/>
      <c r="J3" s="65"/>
      <c r="K3" s="66" t="str">
        <f>'Executive Summary'!K3</f>
        <v>2020-02-01 to 2020-02-29</v>
      </c>
      <c r="L3" s="65"/>
      <c r="M3" s="65"/>
      <c r="N3" s="65"/>
      <c r="O3" s="65"/>
      <c r="P3" s="65"/>
      <c r="Q3" s="65"/>
      <c r="R3" s="65"/>
      <c r="S3" s="65"/>
      <c r="T3" s="46"/>
      <c r="U3" s="46"/>
      <c r="V3" s="46"/>
      <c r="W3" s="46"/>
      <c r="X3" s="46"/>
      <c r="Y3" s="46"/>
      <c r="Z3" s="46"/>
      <c r="AA3" s="46"/>
      <c r="AB3" s="46"/>
      <c r="AC3" s="46"/>
      <c r="AD3" s="46"/>
      <c r="AE3" s="46"/>
      <c r="AF3" s="46"/>
      <c r="AG3" s="46"/>
      <c r="AH3" s="46"/>
      <c r="AI3" s="46"/>
      <c r="AJ3" s="46"/>
      <c r="AK3" s="46"/>
      <c r="AL3" s="46"/>
      <c r="AM3" s="46"/>
      <c r="AN3" s="46"/>
      <c r="AO3" s="64" t="str">
        <f>'Executive Summary'!AO3</f>
        <v>Year Period:</v>
      </c>
      <c r="AP3" s="65"/>
      <c r="AQ3" s="65"/>
      <c r="AR3" s="65"/>
      <c r="AS3" s="65"/>
      <c r="AT3" s="65"/>
      <c r="AU3" s="65"/>
      <c r="AV3" s="66" t="str">
        <f>'Executive Summary'!AV3</f>
        <v>2019-04-01 to 2020-03-31</v>
      </c>
      <c r="AW3" s="65"/>
      <c r="AX3" s="65"/>
      <c r="AY3" s="65"/>
      <c r="AZ3" s="65"/>
      <c r="BA3" s="65"/>
      <c r="BB3" s="65"/>
      <c r="BC3" s="65"/>
      <c r="BD3" s="65"/>
      <c r="BE3" s="65"/>
      <c r="BF3" s="65"/>
    </row>
    <row r="4" spans="1:58" ht="12.75" customHeight="1"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row>
    <row r="5" spans="1:58" ht="12.75" customHeight="1" x14ac:dyDescent="0.2">
      <c r="A5" s="112" t="s">
        <v>93</v>
      </c>
      <c r="B5" s="72"/>
      <c r="C5" s="112" t="s">
        <v>94</v>
      </c>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2"/>
    </row>
    <row r="6" spans="1:58" ht="12.75" customHeight="1" x14ac:dyDescent="0.2">
      <c r="A6" s="124" t="s">
        <v>7</v>
      </c>
      <c r="B6" s="125"/>
      <c r="C6" s="125"/>
      <c r="D6" s="125"/>
      <c r="E6" s="125"/>
      <c r="F6" s="125"/>
      <c r="G6" s="125"/>
      <c r="H6" s="125"/>
      <c r="I6" s="125"/>
      <c r="J6" s="126"/>
      <c r="K6" s="127" t="str">
        <f>IF(COUNTIF('Raw Data'!$M$1, "*inanci*") = 1, "April", "January")</f>
        <v>April</v>
      </c>
      <c r="L6" s="125"/>
      <c r="M6" s="125"/>
      <c r="N6" s="128"/>
      <c r="O6" s="127" t="str">
        <f>IF($K$6 = "April", "May", "February")</f>
        <v>May</v>
      </c>
      <c r="P6" s="125"/>
      <c r="Q6" s="125"/>
      <c r="R6" s="128"/>
      <c r="S6" s="127" t="str">
        <f>IF($K$6 = "April", "June", "March")</f>
        <v>June</v>
      </c>
      <c r="T6" s="125"/>
      <c r="U6" s="125"/>
      <c r="V6" s="128"/>
      <c r="W6" s="127" t="str">
        <f>IF($K$6 = "April", "July", "April")</f>
        <v>July</v>
      </c>
      <c r="X6" s="125"/>
      <c r="Y6" s="125"/>
      <c r="Z6" s="128"/>
      <c r="AA6" s="127" t="str">
        <f>IF($K$6 = "April", "August", "May")</f>
        <v>August</v>
      </c>
      <c r="AB6" s="125"/>
      <c r="AC6" s="125"/>
      <c r="AD6" s="128"/>
      <c r="AE6" s="127" t="str">
        <f>IF($K$6 = "April", "September", "June")</f>
        <v>September</v>
      </c>
      <c r="AF6" s="125"/>
      <c r="AG6" s="125"/>
      <c r="AH6" s="128"/>
      <c r="AI6" s="127" t="str">
        <f>IF($K$6 = "April", "October", "July")</f>
        <v>October</v>
      </c>
      <c r="AJ6" s="125"/>
      <c r="AK6" s="125"/>
      <c r="AL6" s="128"/>
      <c r="AM6" s="127" t="str">
        <f>IF($K$6 = "April", "November", "August")</f>
        <v>November</v>
      </c>
      <c r="AN6" s="125"/>
      <c r="AO6" s="125"/>
      <c r="AP6" s="128"/>
      <c r="AQ6" s="127" t="str">
        <f>IF($K$6 = "April", "December", "September")</f>
        <v>December</v>
      </c>
      <c r="AR6" s="125"/>
      <c r="AS6" s="125"/>
      <c r="AT6" s="128"/>
      <c r="AU6" s="127" t="str">
        <f>IF($K$6 = "April", "January", "October")</f>
        <v>January</v>
      </c>
      <c r="AV6" s="125"/>
      <c r="AW6" s="125"/>
      <c r="AX6" s="128"/>
      <c r="AY6" s="127" t="str">
        <f>IF($K$6 = "April", "February", "November")</f>
        <v>February</v>
      </c>
      <c r="AZ6" s="125"/>
      <c r="BA6" s="125"/>
      <c r="BB6" s="128"/>
      <c r="BC6" s="127" t="str">
        <f>IF($K$6 = "April", "March", "December")</f>
        <v>March</v>
      </c>
      <c r="BD6" s="125"/>
      <c r="BE6" s="125"/>
      <c r="BF6" s="145"/>
    </row>
    <row r="7" spans="1:58" ht="12.75" customHeight="1" x14ac:dyDescent="0.2">
      <c r="A7" s="146" t="s">
        <v>96</v>
      </c>
      <c r="B7" s="117"/>
      <c r="C7" s="117"/>
      <c r="D7" s="117"/>
      <c r="E7" s="117"/>
      <c r="F7" s="117"/>
      <c r="G7" s="117"/>
      <c r="H7" s="117"/>
      <c r="I7" s="117"/>
      <c r="J7" s="123"/>
      <c r="K7" s="144">
        <f>SUMIFS('Raw Data'!$AI:$AI, 'Raw Data'!$AN:$AN,"&lt;=" &amp;DATE(LEFT($AV$3, 4), MONTH("1 " &amp; K$6 &amp; " " &amp; LEFT($AV$3, 4)) + 1, 0 ), 'Raw Data'!$AN:$AN,"&gt;" &amp;DATE(LEFT($AV$3, 4), MONTH("1 " &amp; K$6 &amp; " " &amp; LEFT($AV$3, 4)), 0 ), 'Raw Data'!$O:$O,""&amp;'Raw Data'!$B$1,'Raw Data'!$D:$D,"&lt;&gt;*ithdr*",'Raw Data'!$D:$D,"&lt;&gt;*ancel*",'Raw Data'!$P:$P,"--")
+
SUMIFS('Raw Data'!$AI:$AI, 'Raw Data'!$AN:$AN, "&lt;=" &amp;DATE(LEFT($AV$3, 4), MONTH("1 " &amp; K$6 &amp; " " &amp; LEFT($AV$3, 4)) + 1, 0 ), 'Raw Data'!$AN:$AN,"&gt;" &amp;DATE(LEFT($AV$3, 4), MONTH("1 " &amp; K$6 &amp; " " &amp; LEFT($AV$3, 4)), 0 ), 'Raw Data'!$P:$P,""&amp;'Raw Data'!$B$1,'Raw Data'!$D:$D,"&lt;&gt;*ithdr*",'Raw Data'!$D:$D,"&lt;&gt;*ancel*")</f>
        <v>0</v>
      </c>
      <c r="L7" s="117"/>
      <c r="M7" s="117"/>
      <c r="N7" s="123"/>
      <c r="O7" s="144">
        <f>SUMIFS('Raw Data'!$AI:$AI, 'Raw Data'!$AN:$AN,"&lt;=" &amp;DATE(LEFT($AV$3, 4), MONTH("1 " &amp; O$6 &amp; " " &amp; LEFT($AV$3, 4)) + 1, 0 ), 'Raw Data'!$AN:$AN,"&gt;" &amp;DATE(LEFT($AV$3, 4), MONTH("1 " &amp; O$6 &amp; " " &amp; LEFT($AV$3, 4)), 0 ), 'Raw Data'!$O:$O,""&amp;'Raw Data'!$B$1,'Raw Data'!$D:$D,"&lt;&gt;*ithdr*",'Raw Data'!$D:$D,"&lt;&gt;*ancel*",'Raw Data'!$P:$P,"--")
+
SUMIFS('Raw Data'!$AI:$AI, 'Raw Data'!$AN:$AN, "&lt;=" &amp;DATE(LEFT($AV$3, 4), MONTH("1 " &amp; O$6 &amp; " " &amp; LEFT($AV$3, 4)) + 1, 0 ), 'Raw Data'!$AN:$AN,"&gt;" &amp;DATE(LEFT($AV$3, 4), MONTH("1 " &amp; O$6 &amp; " " &amp; LEFT($AV$3, 4)), 0 ), 'Raw Data'!$P:$P,""&amp;'Raw Data'!$B$1,'Raw Data'!$D:$D,"&lt;&gt;*ithdr*",'Raw Data'!$D:$D,"&lt;&gt;*ancel*")</f>
        <v>0</v>
      </c>
      <c r="P7" s="117"/>
      <c r="Q7" s="117"/>
      <c r="R7" s="123"/>
      <c r="S7" s="144">
        <f>SUMIFS('Raw Data'!$AI:$AI, 'Raw Data'!$AN:$AN,"&lt;=" &amp;DATE(LEFT($AV$3, 4), MONTH("1 " &amp; S$6 &amp; " " &amp; LEFT($AV$3, 4)) + 1, 0 ), 'Raw Data'!$AN:$AN,"&gt;" &amp;DATE(LEFT($AV$3, 4), MONTH("1 " &amp; S$6 &amp; " " &amp; LEFT($AV$3, 4)), 0 ), 'Raw Data'!$O:$O,""&amp;'Raw Data'!$B$1,'Raw Data'!$D:$D,"&lt;&gt;*ithdr*",'Raw Data'!$D:$D,"&lt;&gt;*ancel*",'Raw Data'!$P:$P,"--")
+
SUMIFS('Raw Data'!$AI:$AI, 'Raw Data'!$AN:$AN, "&lt;=" &amp;DATE(LEFT($AV$3, 4), MONTH("1 " &amp; S$6 &amp; " " &amp; LEFT($AV$3, 4)) + 1, 0 ), 'Raw Data'!$AN:$AN,"&gt;" &amp;DATE(LEFT($AV$3, 4), MONTH("1 " &amp; S$6 &amp; " " &amp; LEFT($AV$3, 4)), 0 ), 'Raw Data'!$P:$P,""&amp;'Raw Data'!$B$1,'Raw Data'!$D:$D,"&lt;&gt;*ithdr*",'Raw Data'!$D:$D,"&lt;&gt;*ancel*")</f>
        <v>0</v>
      </c>
      <c r="T7" s="117"/>
      <c r="U7" s="117"/>
      <c r="V7" s="123"/>
      <c r="W7" s="144">
        <f>SUMIFS('Raw Data'!$AI:$AI, 'Raw Data'!$AN:$AN,"&lt;=" &amp;DATE(LEFT($AV$3, 4), MONTH("1 " &amp; W$6 &amp; " " &amp; LEFT($AV$3, 4)) + 1, 0 ), 'Raw Data'!$AN:$AN,"&gt;" &amp;DATE(LEFT($AV$3, 4), MONTH("1 " &amp; W$6 &amp; " " &amp; LEFT($AV$3, 4)), 0 ), 'Raw Data'!$O:$O,""&amp;'Raw Data'!$B$1,'Raw Data'!$D:$D,"&lt;&gt;*ithdr*",'Raw Data'!$D:$D,"&lt;&gt;*ancel*",'Raw Data'!$P:$P,"--")
+
SUMIFS('Raw Data'!$AI:$AI, 'Raw Data'!$AN:$AN, "&lt;=" &amp;DATE(LEFT($AV$3, 4), MONTH("1 " &amp; W$6 &amp; " " &amp; LEFT($AV$3, 4)) + 1, 0 ), 'Raw Data'!$AN:$AN,"&gt;" &amp;DATE(LEFT($AV$3, 4), MONTH("1 " &amp; W$6 &amp; " " &amp; LEFT($AV$3, 4)), 0 ), 'Raw Data'!$P:$P,""&amp;'Raw Data'!$B$1,'Raw Data'!$D:$D,"&lt;&gt;*ithdr*",'Raw Data'!$D:$D,"&lt;&gt;*ancel*")</f>
        <v>0</v>
      </c>
      <c r="X7" s="117"/>
      <c r="Y7" s="117"/>
      <c r="Z7" s="123"/>
      <c r="AA7" s="144">
        <f>SUMIFS('Raw Data'!$AI:$AI, 'Raw Data'!$AN:$AN,"&lt;=" &amp;DATE(LEFT($AV$3, 4), MONTH("1 " &amp; AA$6 &amp; " " &amp; LEFT($AV$3, 4)) + 1, 0 ), 'Raw Data'!$AN:$AN,"&gt;" &amp;DATE(LEFT($AV$3, 4), MONTH("1 " &amp; AA$6 &amp; " " &amp; LEFT($AV$3, 4)), 0 ), 'Raw Data'!$O:$O,""&amp;'Raw Data'!$B$1,'Raw Data'!$D:$D,"&lt;&gt;*ithdr*",'Raw Data'!$D:$D,"&lt;&gt;*ancel*",'Raw Data'!$P:$P,"--")
+
SUMIFS('Raw Data'!$AI:$AI, 'Raw Data'!$AN:$AN, "&lt;=" &amp;DATE(LEFT($AV$3, 4), MONTH("1 " &amp; AA$6 &amp; " " &amp; LEFT($AV$3, 4)) + 1, 0 ), 'Raw Data'!$AN:$AN,"&gt;" &amp;DATE(LEFT($AV$3, 4), MONTH("1 " &amp; AA$6 &amp; " " &amp; LEFT($AV$3, 4)), 0 ), 'Raw Data'!$P:$P,""&amp;'Raw Data'!$B$1,'Raw Data'!$D:$D,"&lt;&gt;*ithdr*",'Raw Data'!$D:$D,"&lt;&gt;*ancel*")</f>
        <v>0</v>
      </c>
      <c r="AB7" s="117"/>
      <c r="AC7" s="117"/>
      <c r="AD7" s="123"/>
      <c r="AE7" s="144">
        <f>SUMIFS('Raw Data'!$AI:$AI, 'Raw Data'!$AN:$AN,"&lt;=" &amp;DATE(LEFT($AV$3, 4), MONTH("1 " &amp; AE$6 &amp; " " &amp; LEFT($AV$3, 4)) + 1, 0 ), 'Raw Data'!$AN:$AN,"&gt;" &amp;DATE(LEFT($AV$3, 4), MONTH("1 " &amp; AE$6 &amp; " " &amp; LEFT($AV$3, 4)), 0 ), 'Raw Data'!$O:$O,""&amp;'Raw Data'!$B$1,'Raw Data'!$D:$D,"&lt;&gt;*ithdr*",'Raw Data'!$D:$D,"&lt;&gt;*ancel*",'Raw Data'!$P:$P,"--")
+
SUMIFS('Raw Data'!$AI:$AI, 'Raw Data'!$AN:$AN, "&lt;=" &amp;DATE(LEFT($AV$3, 4), MONTH("1 " &amp; AE$6 &amp; " " &amp; LEFT($AV$3, 4)) + 1, 0 ), 'Raw Data'!$AN:$AN,"&gt;" &amp;DATE(LEFT($AV$3, 4), MONTH("1 " &amp; AE$6 &amp; " " &amp; LEFT($AV$3, 4)), 0 ), 'Raw Data'!$P:$P,""&amp;'Raw Data'!$B$1,'Raw Data'!$D:$D,"&lt;&gt;*ithdr*",'Raw Data'!$D:$D,"&lt;&gt;*ancel*")</f>
        <v>0</v>
      </c>
      <c r="AF7" s="117"/>
      <c r="AG7" s="117"/>
      <c r="AH7" s="123"/>
      <c r="AI7" s="144">
        <f>SUMIFS('Raw Data'!$AI:$AI, 'Raw Data'!$AN:$AN,"&lt;=" &amp;DATE(LEFT($AV$3, 4), MONTH("1 " &amp; AI$6 &amp; " " &amp; LEFT($AV$3, 4)) + 1, 0 ), 'Raw Data'!$AN:$AN,"&gt;" &amp;DATE(LEFT($AV$3, 4), MONTH("1 " &amp; AI$6 &amp; " " &amp; LEFT($AV$3, 4)), 0 ), 'Raw Data'!$O:$O,""&amp;'Raw Data'!$B$1,'Raw Data'!$D:$D,"&lt;&gt;*ithdr*",'Raw Data'!$D:$D,"&lt;&gt;*ancel*",'Raw Data'!$P:$P,"--")
+
SUMIFS('Raw Data'!$AI:$AI, 'Raw Data'!$AN:$AN, "&lt;=" &amp;DATE(LEFT($AV$3, 4), MONTH("1 " &amp; AI$6 &amp; " " &amp; LEFT($AV$3, 4)) + 1, 0 ), 'Raw Data'!$AN:$AN,"&gt;" &amp;DATE(LEFT($AV$3, 4), MONTH("1 " &amp; AI$6 &amp; " " &amp; LEFT($AV$3, 4)), 0 ), 'Raw Data'!$P:$P,""&amp;'Raw Data'!$B$1,'Raw Data'!$D:$D,"&lt;&gt;*ithdr*",'Raw Data'!$D:$D,"&lt;&gt;*ancel*")</f>
        <v>0</v>
      </c>
      <c r="AJ7" s="117"/>
      <c r="AK7" s="117"/>
      <c r="AL7" s="123"/>
      <c r="AM7" s="144">
        <f>SUMIFS('Raw Data'!$AI:$AI, 'Raw Data'!$AN:$AN,"&lt;=" &amp;DATE(LEFT($AV$3, 4), MONTH("1 " &amp; AM$6 &amp; " " &amp; LEFT($AV$3, 4)) + 1, 0 ), 'Raw Data'!$AN:$AN,"&gt;" &amp;DATE(LEFT($AV$3, 4), MONTH("1 " &amp; AM$6 &amp; " " &amp; LEFT($AV$3, 4)), 0 ), 'Raw Data'!$O:$O,""&amp;'Raw Data'!$B$1,'Raw Data'!$D:$D,"&lt;&gt;*ithdr*",'Raw Data'!$D:$D,"&lt;&gt;*ancel*",'Raw Data'!$P:$P,"--")
+
SUMIFS('Raw Data'!$AI:$AI, 'Raw Data'!$AN:$AN, "&lt;=" &amp;DATE(LEFT($AV$3, 4), MONTH("1 " &amp; AM$6 &amp; " " &amp; LEFT($AV$3, 4)) + 1, 0 ), 'Raw Data'!$AN:$AN,"&gt;" &amp;DATE(LEFT($AV$3, 4), MONTH("1 " &amp; AM$6 &amp; " " &amp; LEFT($AV$3, 4)), 0 ), 'Raw Data'!$P:$P,""&amp;'Raw Data'!$B$1,'Raw Data'!$D:$D,"&lt;&gt;*ithdr*",'Raw Data'!$D:$D,"&lt;&gt;*ancel*")</f>
        <v>0</v>
      </c>
      <c r="AN7" s="117"/>
      <c r="AO7" s="117"/>
      <c r="AP7" s="123"/>
      <c r="AQ7" s="144">
        <f>SUMIFS('Raw Data'!$AI:$AI, 'Raw Data'!$AN:$AN,"&lt;=" &amp;DATE(LEFT($AV$3, 4), MONTH("1 " &amp; AQ$6 &amp; " " &amp; LEFT($AV$3, 4)) + 1, 0 ), 'Raw Data'!$AN:$AN,"&gt;" &amp;DATE(LEFT($AV$3, 4), MONTH("1 " &amp; AQ$6 &amp; " " &amp; LEFT($AV$3, 4)), 0 ), 'Raw Data'!$O:$O,""&amp;'Raw Data'!$B$1,'Raw Data'!$D:$D,"&lt;&gt;*ithdr*",'Raw Data'!$D:$D,"&lt;&gt;*ancel*",'Raw Data'!$P:$P,"--")
+
SUMIFS('Raw Data'!$AI:$AI, 'Raw Data'!$AN:$AN, "&lt;=" &amp;DATE(LEFT($AV$3, 4), MONTH("1 " &amp; AQ$6 &amp; " " &amp; LEFT($AV$3, 4)) + 1, 0 ), 'Raw Data'!$AN:$AN,"&gt;" &amp;DATE(LEFT($AV$3, 4), MONTH("1 " &amp; AQ$6 &amp; " " &amp; LEFT($AV$3, 4)), 0 ), 'Raw Data'!$P:$P,""&amp;'Raw Data'!$B$1,'Raw Data'!$D:$D,"&lt;&gt;*ithdr*",'Raw Data'!$D:$D,"&lt;&gt;*ancel*")</f>
        <v>0</v>
      </c>
      <c r="AR7" s="117"/>
      <c r="AS7" s="117"/>
      <c r="AT7" s="123"/>
      <c r="AU7" s="144">
        <f>SUMIFS('Raw Data'!$AI:$AI, 'Raw Data'!$AN:$AN,"&lt;=" &amp;DATE(MID($AV$3, 15, 4), MONTH("1 " &amp; AU$6 &amp; " " &amp; MID($AV$3, 15, 4)) + 1, 0 ), 'Raw Data'!$AN:$AN,"&gt;" &amp;DATE(MID($AV$3, 15, 4), MONTH("1 " &amp; AU$6 &amp; " " &amp; MID($AV$3, 15, 4)), 0 ), 'Raw Data'!$O:$O,""&amp;'Raw Data'!$B$1,'Raw Data'!$D:$D,"&lt;&gt;*ithdr*",'Raw Data'!$D:$D,"&lt;&gt;*ancel*",'Raw Data'!$P:$P,"--")
+
SUMIFS('Raw Data'!$AI:$AI, 'Raw Data'!$AN:$AN, "&lt;=" &amp;DATE(MID($AV$3, 15, 4), MONTH("1 " &amp; AU$6 &amp; " " &amp; MID($AV$3, 15, 4)) + 1, 0 ), 'Raw Data'!$AN:$AN,"&gt;" &amp;DATE(MID($AV$3, 15, 4), MONTH("1 " &amp; AU$6 &amp; " " &amp; MID($AV$3, 15, 4)), 0 ), 'Raw Data'!$P:$P,""&amp;'Raw Data'!$B$1,'Raw Data'!$D:$D,"&lt;&gt;*ithdr*",'Raw Data'!$D:$D,"&lt;&gt;*ancel*")</f>
        <v>0</v>
      </c>
      <c r="AV7" s="117"/>
      <c r="AW7" s="117"/>
      <c r="AX7" s="123"/>
      <c r="AY7" s="144">
        <f>SUMIFS('Raw Data'!$AI:$AI, 'Raw Data'!$AN:$AN,"&lt;=" &amp;DATE(MID($AV$3, 15, 4), MONTH("1 " &amp; AY$6 &amp; " " &amp; MID($AV$3, 15, 4)) + 1, 0 ), 'Raw Data'!$AN:$AN,"&gt;" &amp;DATE(MID($AV$3, 15, 4), MONTH("1 " &amp; AY$6 &amp; " " &amp; MID($AV$3, 15, 4)), 0 ), 'Raw Data'!$O:$O,""&amp;'Raw Data'!$B$1,'Raw Data'!$D:$D,"&lt;&gt;*ithdr*",'Raw Data'!$D:$D,"&lt;&gt;*ancel*",'Raw Data'!$P:$P,"--")
+
SUMIFS('Raw Data'!$AI:$AI, 'Raw Data'!$AN:$AN, "&lt;=" &amp;DATE(MID($AV$3, 15, 4), MONTH("1 " &amp; AY$6 &amp; " " &amp; MID($AV$3, 15, 4)) + 1, 0 ), 'Raw Data'!$AN:$AN,"&gt;" &amp;DATE(MID($AV$3, 15, 4), MONTH("1 " &amp; AY$6 &amp; " " &amp; MID($AV$3, 15, 4)), 0 ), 'Raw Data'!$P:$P,""&amp;'Raw Data'!$B$1,'Raw Data'!$D:$D,"&lt;&gt;*ithdr*",'Raw Data'!$D:$D,"&lt;&gt;*ancel*")</f>
        <v>0</v>
      </c>
      <c r="AZ7" s="117"/>
      <c r="BA7" s="117"/>
      <c r="BB7" s="123"/>
      <c r="BC7" s="144">
        <f>SUMIFS('Raw Data'!$AI:$AI, 'Raw Data'!$AN:$AN,"&lt;=" &amp;DATE(MID($AV$3, 15, 4), MONTH("1 " &amp; BC$6 &amp; " " &amp; MID($AV$3, 15, 4)) + 1, 0 ), 'Raw Data'!$AN:$AN,"&gt;" &amp;DATE(MID($AV$3, 15, 4), MONTH("1 " &amp; BC$6 &amp; " " &amp; MID($AV$3, 15, 4)), 0 ), 'Raw Data'!$O:$O,""&amp;'Raw Data'!$B$1,'Raw Data'!$D:$D,"&lt;&gt;*ithdr*",'Raw Data'!$D:$D,"&lt;&gt;*ancel*",'Raw Data'!$P:$P,"--")
+
SUMIFS('Raw Data'!$AI:$AI, 'Raw Data'!$AN:$AN, "&lt;=" &amp;DATE(MID($AV$3, 15, 4), MONTH("1 " &amp; BC$6 &amp; " " &amp; MID($AV$3, 15, 4)) + 1, 0 ), 'Raw Data'!$AN:$AN,"&gt;" &amp;DATE(MID($AV$3, 15, 4), MONTH("1 " &amp; BC$6 &amp; " " &amp; MID($AV$3, 15, 4)), 0 ), 'Raw Data'!$P:$P,""&amp;'Raw Data'!$B$1,'Raw Data'!$D:$D,"&lt;&gt;*ithdr*",'Raw Data'!$D:$D,"&lt;&gt;*ancel*")</f>
        <v>0</v>
      </c>
      <c r="BD7" s="117"/>
      <c r="BE7" s="117"/>
      <c r="BF7" s="118"/>
    </row>
    <row r="8" spans="1:58" ht="12.75" customHeight="1" x14ac:dyDescent="0.2">
      <c r="A8" s="120" t="s">
        <v>101</v>
      </c>
      <c r="B8" s="117"/>
      <c r="C8" s="117"/>
      <c r="D8" s="117"/>
      <c r="E8" s="117"/>
      <c r="F8" s="117"/>
      <c r="G8" s="117"/>
      <c r="H8" s="117"/>
      <c r="I8" s="117"/>
      <c r="J8" s="123"/>
      <c r="K8" s="139">
        <f>SUMIFS('Raw Data'!$AI:$AI, 'Raw Data'!$AN:$AN,"&lt;=" &amp;DATE(LEFT($AV$3, 4), MONTH("1 " &amp; K$6 &amp; " " &amp; LEFT($AV$3, 4)) + 1, 0 ), 'Raw Data'!$AN:$AN,"&gt;" &amp;DATE(LEFT($AV$3, 4), MONTH("1 " &amp; K$6 &amp; " " &amp; LEFT($AV$3, 4)), 0 ), 'Raw Data'!$O:$O,""&amp;'Raw Data'!$B$1,'Raw Data'!$D:$D,"&lt;&gt;*ithdr*",'Raw Data'!$D:$D,"&lt;&gt;*ancel*",'Raw Data'!$P:$P,"--", 'Raw Data'!$H:$H,"Ear*")
+
SUMIFS('Raw Data'!$AI:$AI, 'Raw Data'!$AN:$AN, "&lt;=" &amp;DATE(LEFT($AV$3, 4), MONTH("1 " &amp; K$6 &amp; " " &amp; LEFT($AV$3, 4)) + 1, 0 ), 'Raw Data'!$AN:$AN,"&gt;" &amp;DATE(LEFT($AV$3, 4), MONTH("1 " &amp; K$6 &amp; " " &amp; LEFT($AV$3, 4)), 0 ), 'Raw Data'!$P:$P,""&amp;'Raw Data'!$B$1,'Raw Data'!$D:$D,"&lt;&gt;*ithdr*",'Raw Data'!$D:$D,"&lt;&gt;*ancel*", 'Raw Data'!$H:$H,"Ear*")</f>
        <v>0</v>
      </c>
      <c r="L8" s="117"/>
      <c r="M8" s="117"/>
      <c r="N8" s="123"/>
      <c r="O8" s="139">
        <f>SUMIFS('Raw Data'!$AI:$AI, 'Raw Data'!$AN:$AN,"&lt;=" &amp;DATE(LEFT($AV$3, 4), MONTH("1 " &amp; O$6 &amp; " " &amp; LEFT($AV$3, 4)) + 1, 0 ), 'Raw Data'!$AN:$AN,"&gt;" &amp;DATE(LEFT($AV$3, 4), MONTH("1 " &amp; O$6 &amp; " " &amp; LEFT($AV$3, 4)), 0 ), 'Raw Data'!$O:$O,""&amp;'Raw Data'!$B$1,'Raw Data'!$D:$D,"&lt;&gt;*ithdr*",'Raw Data'!$D:$D,"&lt;&gt;*ancel*",'Raw Data'!$P:$P,"--", 'Raw Data'!$H:$H,"Ear*")
+
SUMIFS('Raw Data'!$AI:$AI, 'Raw Data'!$AN:$AN, "&lt;=" &amp;DATE(LEFT($AV$3, 4), MONTH("1 " &amp; O$6 &amp; " " &amp; LEFT($AV$3, 4)) + 1, 0 ), 'Raw Data'!$AN:$AN,"&gt;" &amp;DATE(LEFT($AV$3, 4), MONTH("1 " &amp; O$6 &amp; " " &amp; LEFT($AV$3, 4)), 0 ), 'Raw Data'!$P:$P,""&amp;'Raw Data'!$B$1,'Raw Data'!$D:$D,"&lt;&gt;*ithdr*",'Raw Data'!$D:$D,"&lt;&gt;*ancel*", 'Raw Data'!$H:$H,"Ear*")</f>
        <v>0</v>
      </c>
      <c r="P8" s="117"/>
      <c r="Q8" s="117"/>
      <c r="R8" s="123"/>
      <c r="S8" s="139">
        <f>SUMIFS('Raw Data'!$AI:$AI, 'Raw Data'!$AN:$AN,"&lt;=" &amp;DATE(LEFT($AV$3, 4), MONTH("1 " &amp; S$6 &amp; " " &amp; LEFT($AV$3, 4)) + 1, 0 ), 'Raw Data'!$AN:$AN,"&gt;" &amp;DATE(LEFT($AV$3, 4), MONTH("1 " &amp; S$6 &amp; " " &amp; LEFT($AV$3, 4)), 0 ), 'Raw Data'!$O:$O,""&amp;'Raw Data'!$B$1,'Raw Data'!$D:$D,"&lt;&gt;*ithdr*",'Raw Data'!$D:$D,"&lt;&gt;*ancel*",'Raw Data'!$P:$P,"--", 'Raw Data'!$H:$H,"Ear*")
+
SUMIFS('Raw Data'!$AI:$AI, 'Raw Data'!$AN:$AN, "&lt;=" &amp;DATE(LEFT($AV$3, 4), MONTH("1 " &amp; S$6 &amp; " " &amp; LEFT($AV$3, 4)) + 1, 0 ), 'Raw Data'!$AN:$AN,"&gt;" &amp;DATE(LEFT($AV$3, 4), MONTH("1 " &amp; S$6 &amp; " " &amp; LEFT($AV$3, 4)), 0 ), 'Raw Data'!$P:$P,""&amp;'Raw Data'!$B$1,'Raw Data'!$D:$D,"&lt;&gt;*ithdr*",'Raw Data'!$D:$D,"&lt;&gt;*ancel*", 'Raw Data'!$H:$H,"Ear*")</f>
        <v>0</v>
      </c>
      <c r="T8" s="117"/>
      <c r="U8" s="117"/>
      <c r="V8" s="123"/>
      <c r="W8" s="139">
        <f>SUMIFS('Raw Data'!$AI:$AI, 'Raw Data'!$AN:$AN,"&lt;=" &amp;DATE(LEFT($AV$3, 4), MONTH("1 " &amp; W$6 &amp; " " &amp; LEFT($AV$3, 4)) + 1, 0 ), 'Raw Data'!$AN:$AN,"&gt;" &amp;DATE(LEFT($AV$3, 4), MONTH("1 " &amp; W$6 &amp; " " &amp; LEFT($AV$3, 4)), 0 ), 'Raw Data'!$O:$O,""&amp;'Raw Data'!$B$1,'Raw Data'!$D:$D,"&lt;&gt;*ithdr*",'Raw Data'!$D:$D,"&lt;&gt;*ancel*",'Raw Data'!$P:$P,"--", 'Raw Data'!$H:$H,"Ear*")
+
SUMIFS('Raw Data'!$AI:$AI, 'Raw Data'!$AN:$AN, "&lt;=" &amp;DATE(LEFT($AV$3, 4), MONTH("1 " &amp; W$6 &amp; " " &amp; LEFT($AV$3, 4)) + 1, 0 ), 'Raw Data'!$AN:$AN,"&gt;" &amp;DATE(LEFT($AV$3, 4), MONTH("1 " &amp; W$6 &amp; " " &amp; LEFT($AV$3, 4)), 0 ), 'Raw Data'!$P:$P,""&amp;'Raw Data'!$B$1,'Raw Data'!$D:$D,"&lt;&gt;*ithdr*",'Raw Data'!$D:$D,"&lt;&gt;*ancel*", 'Raw Data'!$H:$H,"Ear*")</f>
        <v>0</v>
      </c>
      <c r="X8" s="117"/>
      <c r="Y8" s="117"/>
      <c r="Z8" s="123"/>
      <c r="AA8" s="139">
        <f>SUMIFS('Raw Data'!$AI:$AI, 'Raw Data'!$AN:$AN,"&lt;=" &amp;DATE(LEFT($AV$3, 4), MONTH("1 " &amp; AA$6 &amp; " " &amp; LEFT($AV$3, 4)) + 1, 0 ), 'Raw Data'!$AN:$AN,"&gt;" &amp;DATE(LEFT($AV$3, 4), MONTH("1 " &amp; AA$6 &amp; " " &amp; LEFT($AV$3, 4)), 0 ), 'Raw Data'!$O:$O,""&amp;'Raw Data'!$B$1,'Raw Data'!$D:$D,"&lt;&gt;*ithdr*",'Raw Data'!$D:$D,"&lt;&gt;*ancel*",'Raw Data'!$P:$P,"--", 'Raw Data'!$H:$H,"Ear*")
+
SUMIFS('Raw Data'!$AI:$AI, 'Raw Data'!$AN:$AN, "&lt;=" &amp;DATE(LEFT($AV$3, 4), MONTH("1 " &amp; AA$6 &amp; " " &amp; LEFT($AV$3, 4)) + 1, 0 ), 'Raw Data'!$AN:$AN,"&gt;" &amp;DATE(LEFT($AV$3, 4), MONTH("1 " &amp; AA$6 &amp; " " &amp; LEFT($AV$3, 4)), 0 ), 'Raw Data'!$P:$P,""&amp;'Raw Data'!$B$1,'Raw Data'!$D:$D,"&lt;&gt;*ithdr*",'Raw Data'!$D:$D,"&lt;&gt;*ancel*", 'Raw Data'!$H:$H,"Ear*")</f>
        <v>0</v>
      </c>
      <c r="AB8" s="117"/>
      <c r="AC8" s="117"/>
      <c r="AD8" s="123"/>
      <c r="AE8" s="139">
        <f>SUMIFS('Raw Data'!$AI:$AI, 'Raw Data'!$AN:$AN,"&lt;=" &amp;DATE(LEFT($AV$3, 4), MONTH("1 " &amp; AE$6 &amp; " " &amp; LEFT($AV$3, 4)) + 1, 0 ), 'Raw Data'!$AN:$AN,"&gt;" &amp;DATE(LEFT($AV$3, 4), MONTH("1 " &amp; AE$6 &amp; " " &amp; LEFT($AV$3, 4)), 0 ), 'Raw Data'!$O:$O,""&amp;'Raw Data'!$B$1,'Raw Data'!$D:$D,"&lt;&gt;*ithdr*",'Raw Data'!$D:$D,"&lt;&gt;*ancel*",'Raw Data'!$P:$P,"--", 'Raw Data'!$H:$H,"Ear*")
+
SUMIFS('Raw Data'!$AI:$AI, 'Raw Data'!$AN:$AN, "&lt;=" &amp;DATE(LEFT($AV$3, 4), MONTH("1 " &amp; AE$6 &amp; " " &amp; LEFT($AV$3, 4)) + 1, 0 ), 'Raw Data'!$AN:$AN,"&gt;" &amp;DATE(LEFT($AV$3, 4), MONTH("1 " &amp; AE$6 &amp; " " &amp; LEFT($AV$3, 4)), 0 ), 'Raw Data'!$P:$P,""&amp;'Raw Data'!$B$1,'Raw Data'!$D:$D,"&lt;&gt;*ithdr*",'Raw Data'!$D:$D,"&lt;&gt;*ancel*", 'Raw Data'!$H:$H,"Ear*")</f>
        <v>0</v>
      </c>
      <c r="AF8" s="117"/>
      <c r="AG8" s="117"/>
      <c r="AH8" s="123"/>
      <c r="AI8" s="139">
        <f>SUMIFS('Raw Data'!$AI:$AI, 'Raw Data'!$AN:$AN,"&lt;=" &amp;DATE(LEFT($AV$3, 4), MONTH("1 " &amp; AI$6 &amp; " " &amp; LEFT($AV$3, 4)) + 1, 0 ), 'Raw Data'!$AN:$AN,"&gt;" &amp;DATE(LEFT($AV$3, 4), MONTH("1 " &amp; AI$6 &amp; " " &amp; LEFT($AV$3, 4)), 0 ), 'Raw Data'!$O:$O,""&amp;'Raw Data'!$B$1,'Raw Data'!$D:$D,"&lt;&gt;*ithdr*",'Raw Data'!$D:$D,"&lt;&gt;*ancel*",'Raw Data'!$P:$P,"--", 'Raw Data'!$H:$H,"Ear*")
+
SUMIFS('Raw Data'!$AI:$AI, 'Raw Data'!$AN:$AN, "&lt;=" &amp;DATE(LEFT($AV$3, 4), MONTH("1 " &amp; AI$6 &amp; " " &amp; LEFT($AV$3, 4)) + 1, 0 ), 'Raw Data'!$AN:$AN,"&gt;" &amp;DATE(LEFT($AV$3, 4), MONTH("1 " &amp; AI$6 &amp; " " &amp; LEFT($AV$3, 4)), 0 ), 'Raw Data'!$P:$P,""&amp;'Raw Data'!$B$1,'Raw Data'!$D:$D,"&lt;&gt;*ithdr*",'Raw Data'!$D:$D,"&lt;&gt;*ancel*", 'Raw Data'!$H:$H,"Ear*")</f>
        <v>0</v>
      </c>
      <c r="AJ8" s="117"/>
      <c r="AK8" s="117"/>
      <c r="AL8" s="123"/>
      <c r="AM8" s="139">
        <f>SUMIFS('Raw Data'!$AI:$AI, 'Raw Data'!$AN:$AN,"&lt;=" &amp;DATE(LEFT($AV$3, 4), MONTH("1 " &amp; AM$6 &amp; " " &amp; LEFT($AV$3, 4)) + 1, 0 ), 'Raw Data'!$AN:$AN,"&gt;" &amp;DATE(LEFT($AV$3, 4), MONTH("1 " &amp; AM$6 &amp; " " &amp; LEFT($AV$3, 4)), 0 ), 'Raw Data'!$O:$O,""&amp;'Raw Data'!$B$1,'Raw Data'!$D:$D,"&lt;&gt;*ithdr*",'Raw Data'!$D:$D,"&lt;&gt;*ancel*",'Raw Data'!$P:$P,"--", 'Raw Data'!$H:$H,"Ear*")
+
SUMIFS('Raw Data'!$AI:$AI, 'Raw Data'!$AN:$AN, "&lt;=" &amp;DATE(LEFT($AV$3, 4), MONTH("1 " &amp; AM$6 &amp; " " &amp; LEFT($AV$3, 4)) + 1, 0 ), 'Raw Data'!$AN:$AN,"&gt;" &amp;DATE(LEFT($AV$3, 4), MONTH("1 " &amp; AM$6 &amp; " " &amp; LEFT($AV$3, 4)), 0 ), 'Raw Data'!$P:$P,""&amp;'Raw Data'!$B$1,'Raw Data'!$D:$D,"&lt;&gt;*ithdr*",'Raw Data'!$D:$D,"&lt;&gt;*ancel*", 'Raw Data'!$H:$H,"Ear*")</f>
        <v>0</v>
      </c>
      <c r="AN8" s="117"/>
      <c r="AO8" s="117"/>
      <c r="AP8" s="123"/>
      <c r="AQ8" s="139">
        <f>SUMIFS('Raw Data'!$AI:$AI, 'Raw Data'!$AN:$AN,"&lt;=" &amp;DATE(LEFT($AV$3, 4), MONTH("1 " &amp; AQ$6 &amp; " " &amp; LEFT($AV$3, 4)) + 1, 0 ), 'Raw Data'!$AN:$AN,"&gt;" &amp;DATE(LEFT($AV$3, 4), MONTH("1 " &amp; AQ$6 &amp; " " &amp; LEFT($AV$3, 4)), 0 ), 'Raw Data'!$O:$O,""&amp;'Raw Data'!$B$1,'Raw Data'!$D:$D,"&lt;&gt;*ithdr*",'Raw Data'!$D:$D,"&lt;&gt;*ancel*",'Raw Data'!$P:$P,"--", 'Raw Data'!$H:$H,"Ear*")
+
SUMIFS('Raw Data'!$AI:$AI, 'Raw Data'!$AN:$AN, "&lt;=" &amp;DATE(LEFT($AV$3, 4), MONTH("1 " &amp; AQ$6 &amp; " " &amp; LEFT($AV$3, 4)) + 1, 0 ), 'Raw Data'!$AN:$AN,"&gt;" &amp;DATE(LEFT($AV$3, 4), MONTH("1 " &amp; AQ$6 &amp; " " &amp; LEFT($AV$3, 4)), 0 ), 'Raw Data'!$P:$P,""&amp;'Raw Data'!$B$1,'Raw Data'!$D:$D,"&lt;&gt;*ithdr*",'Raw Data'!$D:$D,"&lt;&gt;*ancel*", 'Raw Data'!$H:$H,"Ear*")</f>
        <v>0</v>
      </c>
      <c r="AR8" s="117"/>
      <c r="AS8" s="117"/>
      <c r="AT8" s="123"/>
      <c r="AU8" s="139">
        <f>SUMIFS('Raw Data'!$AI:$AI, 'Raw Data'!$AN:$AN,"&lt;=" &amp;DATE(MID($AV$3, 15, 4), MONTH("1 " &amp; AU$6 &amp; " " &amp; MID($AV$3, 15, 4)) + 1, 0 ), 'Raw Data'!$AN:$AN,"&gt;" &amp;DATE(MID($AV$3, 15, 4), MONTH("1 " &amp; AU$6 &amp; " " &amp; MID($AV$3, 15, 4)), 0 ), 'Raw Data'!$O:$O,""&amp;'Raw Data'!$B$1,'Raw Data'!$D:$D,"&lt;&gt;*ithdr*",'Raw Data'!$D:$D,"&lt;&gt;*ancel*",'Raw Data'!$P:$P,"--", 'Raw Data'!$H:$H,"Ear*")
+
SUMIFS('Raw Data'!$AI:$AI, 'Raw Data'!$AN:$AN, "&lt;=" &amp;DATE(MID($AV$3, 15, 4), MONTH("1 " &amp; AU$6 &amp; " " &amp; MID($AV$3, 15, 4)) + 1, 0 ), 'Raw Data'!$AN:$AN,"&gt;" &amp;DATE(MID($AV$3, 15, 4), MONTH("1 " &amp; AU$6 &amp; " " &amp; MID($AV$3, 15, 4)), 0 ), 'Raw Data'!$P:$P,""&amp;'Raw Data'!$B$1,'Raw Data'!$D:$D,"&lt;&gt;*ithdr*",'Raw Data'!$D:$D,"&lt;&gt;*ancel*", 'Raw Data'!$H:$H,"Ear*")</f>
        <v>0</v>
      </c>
      <c r="AV8" s="117"/>
      <c r="AW8" s="117"/>
      <c r="AX8" s="123"/>
      <c r="AY8" s="139">
        <f>SUMIFS('Raw Data'!$AI:$AI, 'Raw Data'!$AN:$AN,"&lt;=" &amp;DATE(MID($AV$3, 15, 4), MONTH("1 " &amp; AY$6 &amp; " " &amp; MID($AV$3, 15, 4)) + 1, 0 ), 'Raw Data'!$AN:$AN,"&gt;" &amp;DATE(MID($AV$3, 15, 4), MONTH("1 " &amp; AY$6 &amp; " " &amp; MID($AV$3, 15, 4)), 0 ), 'Raw Data'!$O:$O,""&amp;'Raw Data'!$B$1,'Raw Data'!$D:$D,"&lt;&gt;*ithdr*",'Raw Data'!$D:$D,"&lt;&gt;*ancel*",'Raw Data'!$P:$P,"--", 'Raw Data'!$H:$H,"Ear*")
+
SUMIFS('Raw Data'!$AI:$AI, 'Raw Data'!$AN:$AN, "&lt;=" &amp;DATE(MID($AV$3, 15, 4), MONTH("1 " &amp; AY$6 &amp; " " &amp; MID($AV$3, 15, 4)) + 1, 0 ), 'Raw Data'!$AN:$AN,"&gt;" &amp;DATE(MID($AV$3, 15, 4), MONTH("1 " &amp; AY$6 &amp; " " &amp; MID($AV$3, 15, 4)), 0 ), 'Raw Data'!$P:$P,""&amp;'Raw Data'!$B$1,'Raw Data'!$D:$D,"&lt;&gt;*ithdr*",'Raw Data'!$D:$D,"&lt;&gt;*ancel*", 'Raw Data'!$H:$H,"Ear*")</f>
        <v>0</v>
      </c>
      <c r="AZ8" s="117"/>
      <c r="BA8" s="117"/>
      <c r="BB8" s="123"/>
      <c r="BC8" s="139">
        <f>SUMIFS('Raw Data'!$AI:$AI, 'Raw Data'!$AN:$AN,"&lt;=" &amp;DATE(MID($AV$3, 15, 4), MONTH("1 " &amp; BC$6 &amp; " " &amp; MID($AV$3, 15, 4)) + 1, 0 ), 'Raw Data'!$AN:$AN,"&gt;" &amp;DATE(MID($AV$3, 15, 4), MONTH("1 " &amp; BC$6 &amp; " " &amp; MID($AV$3, 15, 4)), 0 ), 'Raw Data'!$O:$O,""&amp;'Raw Data'!$B$1,'Raw Data'!$D:$D,"&lt;&gt;*ithdr*",'Raw Data'!$D:$D,"&lt;&gt;*ancel*",'Raw Data'!$P:$P,"--", 'Raw Data'!$H:$H,"Ear*")
+
SUMIFS('Raw Data'!$AI:$AI, 'Raw Data'!$AN:$AN, "&lt;=" &amp;DATE(MID($AV$3, 15, 4), MONTH("1 " &amp; BC$6 &amp; " " &amp; MID($AV$3, 15, 4)) + 1, 0 ), 'Raw Data'!$AN:$AN,"&gt;" &amp;DATE(MID($AV$3, 15, 4), MONTH("1 " &amp; BC$6 &amp; " " &amp; MID($AV$3, 15, 4)), 0 ), 'Raw Data'!$P:$P,""&amp;'Raw Data'!$B$1,'Raw Data'!$D:$D,"&lt;&gt;*ithdr*",'Raw Data'!$D:$D,"&lt;&gt;*ancel*", 'Raw Data'!$H:$H,"Ear*")</f>
        <v>0</v>
      </c>
      <c r="BD8" s="117"/>
      <c r="BE8" s="117"/>
      <c r="BF8" s="118"/>
    </row>
    <row r="9" spans="1:58" ht="12.75" customHeight="1" x14ac:dyDescent="0.2">
      <c r="A9" s="141" t="s">
        <v>107</v>
      </c>
      <c r="B9" s="117"/>
      <c r="C9" s="117"/>
      <c r="D9" s="117"/>
      <c r="E9" s="117"/>
      <c r="F9" s="117"/>
      <c r="G9" s="117"/>
      <c r="H9" s="117"/>
      <c r="I9" s="117"/>
      <c r="J9" s="123"/>
      <c r="K9" s="140">
        <f>SUMIFS('Raw Data'!$AI:$AI, 'Raw Data'!$AN:$AN,"&lt;=" &amp;DATE(LEFT($AV$3, 4), MONTH("1 " &amp; K$6 &amp; " " &amp; LEFT($AV$3, 4)) + 1, 0 ), 'Raw Data'!$AN:$AN,"&gt;" &amp;DATE(LEFT($AV$3, 4), MONTH("1 " &amp; K$6 &amp; " " &amp; LEFT($AV$3, 4)), 0 ), 'Raw Data'!$O:$O,""&amp;'Raw Data'!$B$1,'Raw Data'!$D:$D,"&lt;&gt;*ithdr*",'Raw Data'!$D:$D,"&lt;&gt;*ancel*",'Raw Data'!$P:$P,"--", 'Raw Data'!$H:$H,"Earning - External*")
+
SUMIFS('Raw Data'!$AI:$AI, 'Raw Data'!$AN:$AN, "&lt;=" &amp;DATE(LEFT($AV$3, 4), MONTH("1 " &amp; K$6 &amp; " " &amp; LEFT($AV$3, 4)) + 1, 0 ), 'Raw Data'!$AN:$AN,"&gt;" &amp;DATE(LEFT($AV$3, 4), MONTH("1 " &amp; K$6 &amp; " " &amp; LEFT($AV$3, 4)), 0 ), 'Raw Data'!$P:$P,""&amp;'Raw Data'!$B$1,'Raw Data'!$D:$D,"&lt;&gt;*ithdr*",'Raw Data'!$D:$D,"&lt;&gt;*ancel*", 'Raw Data'!$H:$H,"Earning - External*")</f>
        <v>0</v>
      </c>
      <c r="L9" s="117"/>
      <c r="M9" s="117"/>
      <c r="N9" s="123"/>
      <c r="O9" s="140">
        <f>SUMIFS('Raw Data'!$AI:$AI, 'Raw Data'!$AN:$AN,"&lt;=" &amp;DATE(LEFT($AV$3, 4), MONTH("1 " &amp; O$6 &amp; " " &amp; LEFT($AV$3, 4)) + 1, 0 ), 'Raw Data'!$AN:$AN,"&gt;" &amp;DATE(LEFT($AV$3, 4), MONTH("1 " &amp; O$6 &amp; " " &amp; LEFT($AV$3, 4)), 0 ), 'Raw Data'!$O:$O,""&amp;'Raw Data'!$B$1,'Raw Data'!$D:$D,"&lt;&gt;*ithdr*",'Raw Data'!$D:$D,"&lt;&gt;*ancel*",'Raw Data'!$P:$P,"--", 'Raw Data'!$H:$H,"Earning - External*")
+
SUMIFS('Raw Data'!$AI:$AI, 'Raw Data'!$AN:$AN, "&lt;=" &amp;DATE(LEFT($AV$3, 4), MONTH("1 " &amp; O$6 &amp; " " &amp; LEFT($AV$3, 4)) + 1, 0 ), 'Raw Data'!$AN:$AN,"&gt;" &amp;DATE(LEFT($AV$3, 4), MONTH("1 " &amp; O$6 &amp; " " &amp; LEFT($AV$3, 4)), 0 ), 'Raw Data'!$P:$P,""&amp;'Raw Data'!$B$1,'Raw Data'!$D:$D,"&lt;&gt;*ithdr*",'Raw Data'!$D:$D,"&lt;&gt;*ancel*", 'Raw Data'!$H:$H,"Earning - External*")</f>
        <v>0</v>
      </c>
      <c r="P9" s="117"/>
      <c r="Q9" s="117"/>
      <c r="R9" s="123"/>
      <c r="S9" s="140">
        <f>SUMIFS('Raw Data'!$AI:$AI, 'Raw Data'!$AN:$AN,"&lt;=" &amp;DATE(LEFT($AV$3, 4), MONTH("1 " &amp; S$6 &amp; " " &amp; LEFT($AV$3, 4)) + 1, 0 ), 'Raw Data'!$AN:$AN,"&gt;" &amp;DATE(LEFT($AV$3, 4), MONTH("1 " &amp; S$6 &amp; " " &amp; LEFT($AV$3, 4)), 0 ), 'Raw Data'!$O:$O,""&amp;'Raw Data'!$B$1,'Raw Data'!$D:$D,"&lt;&gt;*ithdr*",'Raw Data'!$D:$D,"&lt;&gt;*ancel*",'Raw Data'!$P:$P,"--", 'Raw Data'!$H:$H,"Earning - External*")
+
SUMIFS('Raw Data'!$AI:$AI, 'Raw Data'!$AN:$AN, "&lt;=" &amp;DATE(LEFT($AV$3, 4), MONTH("1 " &amp; S$6 &amp; " " &amp; LEFT($AV$3, 4)) + 1, 0 ), 'Raw Data'!$AN:$AN,"&gt;" &amp;DATE(LEFT($AV$3, 4), MONTH("1 " &amp; S$6 &amp; " " &amp; LEFT($AV$3, 4)), 0 ), 'Raw Data'!$P:$P,""&amp;'Raw Data'!$B$1,'Raw Data'!$D:$D,"&lt;&gt;*ithdr*",'Raw Data'!$D:$D,"&lt;&gt;*ancel*", 'Raw Data'!$H:$H,"Earning - External*")</f>
        <v>0</v>
      </c>
      <c r="T9" s="117"/>
      <c r="U9" s="117"/>
      <c r="V9" s="123"/>
      <c r="W9" s="140">
        <f>SUMIFS('Raw Data'!$AI:$AI, 'Raw Data'!$AN:$AN,"&lt;=" &amp;DATE(LEFT($AV$3, 4), MONTH("1 " &amp; W$6 &amp; " " &amp; LEFT($AV$3, 4)) + 1, 0 ), 'Raw Data'!$AN:$AN,"&gt;" &amp;DATE(LEFT($AV$3, 4), MONTH("1 " &amp; W$6 &amp; " " &amp; LEFT($AV$3, 4)), 0 ), 'Raw Data'!$O:$O,""&amp;'Raw Data'!$B$1,'Raw Data'!$D:$D,"&lt;&gt;*ithdr*",'Raw Data'!$D:$D,"&lt;&gt;*ancel*",'Raw Data'!$P:$P,"--", 'Raw Data'!$H:$H,"Earning - External*")
+
SUMIFS('Raw Data'!$AI:$AI, 'Raw Data'!$AN:$AN, "&lt;=" &amp;DATE(LEFT($AV$3, 4), MONTH("1 " &amp; W$6 &amp; " " &amp; LEFT($AV$3, 4)) + 1, 0 ), 'Raw Data'!$AN:$AN,"&gt;" &amp;DATE(LEFT($AV$3, 4), MONTH("1 " &amp; W$6 &amp; " " &amp; LEFT($AV$3, 4)), 0 ), 'Raw Data'!$P:$P,""&amp;'Raw Data'!$B$1,'Raw Data'!$D:$D,"&lt;&gt;*ithdr*",'Raw Data'!$D:$D,"&lt;&gt;*ancel*", 'Raw Data'!$H:$H,"Earning - External*")</f>
        <v>0</v>
      </c>
      <c r="X9" s="117"/>
      <c r="Y9" s="117"/>
      <c r="Z9" s="123"/>
      <c r="AA9" s="140">
        <f>SUMIFS('Raw Data'!$AI:$AI, 'Raw Data'!$AN:$AN,"&lt;=" &amp;DATE(LEFT($AV$3, 4), MONTH("1 " &amp; AA$6 &amp; " " &amp; LEFT($AV$3, 4)) + 1, 0 ), 'Raw Data'!$AN:$AN,"&gt;" &amp;DATE(LEFT($AV$3, 4), MONTH("1 " &amp; AA$6 &amp; " " &amp; LEFT($AV$3, 4)), 0 ), 'Raw Data'!$O:$O,""&amp;'Raw Data'!$B$1,'Raw Data'!$D:$D,"&lt;&gt;*ithdr*",'Raw Data'!$D:$D,"&lt;&gt;*ancel*",'Raw Data'!$P:$P,"--", 'Raw Data'!$H:$H,"Earning - External*")
+
SUMIFS('Raw Data'!$AI:$AI, 'Raw Data'!$AN:$AN, "&lt;=" &amp;DATE(LEFT($AV$3, 4), MONTH("1 " &amp; AA$6 &amp; " " &amp; LEFT($AV$3, 4)) + 1, 0 ), 'Raw Data'!$AN:$AN,"&gt;" &amp;DATE(LEFT($AV$3, 4), MONTH("1 " &amp; AA$6 &amp; " " &amp; LEFT($AV$3, 4)), 0 ), 'Raw Data'!$P:$P,""&amp;'Raw Data'!$B$1,'Raw Data'!$D:$D,"&lt;&gt;*ithdr*",'Raw Data'!$D:$D,"&lt;&gt;*ancel*", 'Raw Data'!$H:$H,"Earning - External*")</f>
        <v>0</v>
      </c>
      <c r="AB9" s="117"/>
      <c r="AC9" s="117"/>
      <c r="AD9" s="123"/>
      <c r="AE9" s="140">
        <f>SUMIFS('Raw Data'!$AI:$AI, 'Raw Data'!$AN:$AN,"&lt;=" &amp;DATE(LEFT($AV$3, 4), MONTH("1 " &amp; AE$6 &amp; " " &amp; LEFT($AV$3, 4)) + 1, 0 ), 'Raw Data'!$AN:$AN,"&gt;" &amp;DATE(LEFT($AV$3, 4), MONTH("1 " &amp; AE$6 &amp; " " &amp; LEFT($AV$3, 4)), 0 ), 'Raw Data'!$O:$O,""&amp;'Raw Data'!$B$1,'Raw Data'!$D:$D,"&lt;&gt;*ithdr*",'Raw Data'!$D:$D,"&lt;&gt;*ancel*",'Raw Data'!$P:$P,"--", 'Raw Data'!$H:$H,"Earning - External*")
+
SUMIFS('Raw Data'!$AI:$AI, 'Raw Data'!$AN:$AN, "&lt;=" &amp;DATE(LEFT($AV$3, 4), MONTH("1 " &amp; AE$6 &amp; " " &amp; LEFT($AV$3, 4)) + 1, 0 ), 'Raw Data'!$AN:$AN,"&gt;" &amp;DATE(LEFT($AV$3, 4), MONTH("1 " &amp; AE$6 &amp; " " &amp; LEFT($AV$3, 4)), 0 ), 'Raw Data'!$P:$P,""&amp;'Raw Data'!$B$1,'Raw Data'!$D:$D,"&lt;&gt;*ithdr*",'Raw Data'!$D:$D,"&lt;&gt;*ancel*", 'Raw Data'!$H:$H,"Earning - External*")</f>
        <v>0</v>
      </c>
      <c r="AF9" s="117"/>
      <c r="AG9" s="117"/>
      <c r="AH9" s="123"/>
      <c r="AI9" s="140">
        <f>SUMIFS('Raw Data'!$AI:$AI, 'Raw Data'!$AN:$AN,"&lt;=" &amp;DATE(LEFT($AV$3, 4), MONTH("1 " &amp; AI$6 &amp; " " &amp; LEFT($AV$3, 4)) + 1, 0 ), 'Raw Data'!$AN:$AN,"&gt;" &amp;DATE(LEFT($AV$3, 4), MONTH("1 " &amp; AI$6 &amp; " " &amp; LEFT($AV$3, 4)), 0 ), 'Raw Data'!$O:$O,""&amp;'Raw Data'!$B$1,'Raw Data'!$D:$D,"&lt;&gt;*ithdr*",'Raw Data'!$D:$D,"&lt;&gt;*ancel*",'Raw Data'!$P:$P,"--", 'Raw Data'!$H:$H,"Earning - External*")
+
SUMIFS('Raw Data'!$AI:$AI, 'Raw Data'!$AN:$AN, "&lt;=" &amp;DATE(LEFT($AV$3, 4), MONTH("1 " &amp; AI$6 &amp; " " &amp; LEFT($AV$3, 4)) + 1, 0 ), 'Raw Data'!$AN:$AN,"&gt;" &amp;DATE(LEFT($AV$3, 4), MONTH("1 " &amp; AI$6 &amp; " " &amp; LEFT($AV$3, 4)), 0 ), 'Raw Data'!$P:$P,""&amp;'Raw Data'!$B$1,'Raw Data'!$D:$D,"&lt;&gt;*ithdr*",'Raw Data'!$D:$D,"&lt;&gt;*ancel*", 'Raw Data'!$H:$H,"Earning - External*")</f>
        <v>0</v>
      </c>
      <c r="AJ9" s="117"/>
      <c r="AK9" s="117"/>
      <c r="AL9" s="123"/>
      <c r="AM9" s="140">
        <f>SUMIFS('Raw Data'!$AI:$AI, 'Raw Data'!$AN:$AN,"&lt;=" &amp;DATE(LEFT($AV$3, 4), MONTH("1 " &amp; AM$6 &amp; " " &amp; LEFT($AV$3, 4)) + 1, 0 ), 'Raw Data'!$AN:$AN,"&gt;" &amp;DATE(LEFT($AV$3, 4), MONTH("1 " &amp; AM$6 &amp; " " &amp; LEFT($AV$3, 4)), 0 ), 'Raw Data'!$O:$O,""&amp;'Raw Data'!$B$1,'Raw Data'!$D:$D,"&lt;&gt;*ithdr*",'Raw Data'!$D:$D,"&lt;&gt;*ancel*",'Raw Data'!$P:$P,"--", 'Raw Data'!$H:$H,"Earning - External*")
+
SUMIFS('Raw Data'!$AI:$AI, 'Raw Data'!$AN:$AN, "&lt;=" &amp;DATE(LEFT($AV$3, 4), MONTH("1 " &amp; AM$6 &amp; " " &amp; LEFT($AV$3, 4)) + 1, 0 ), 'Raw Data'!$AN:$AN,"&gt;" &amp;DATE(LEFT($AV$3, 4), MONTH("1 " &amp; AM$6 &amp; " " &amp; LEFT($AV$3, 4)), 0 ), 'Raw Data'!$P:$P,""&amp;'Raw Data'!$B$1,'Raw Data'!$D:$D,"&lt;&gt;*ithdr*",'Raw Data'!$D:$D,"&lt;&gt;*ancel*", 'Raw Data'!$H:$H,"Earning - External*")</f>
        <v>0</v>
      </c>
      <c r="AN9" s="117"/>
      <c r="AO9" s="117"/>
      <c r="AP9" s="123"/>
      <c r="AQ9" s="140">
        <f>SUMIFS('Raw Data'!$AI:$AI, 'Raw Data'!$AN:$AN,"&lt;=" &amp;DATE(LEFT($AV$3, 4), MONTH("1 " &amp; AQ$6 &amp; " " &amp; LEFT($AV$3, 4)) + 1, 0 ), 'Raw Data'!$AN:$AN,"&gt;" &amp;DATE(LEFT($AV$3, 4), MONTH("1 " &amp; AQ$6 &amp; " " &amp; LEFT($AV$3, 4)), 0 ), 'Raw Data'!$O:$O,""&amp;'Raw Data'!$B$1,'Raw Data'!$D:$D,"&lt;&gt;*ithdr*",'Raw Data'!$D:$D,"&lt;&gt;*ancel*",'Raw Data'!$P:$P,"--", 'Raw Data'!$H:$H,"Earning - External*")
+
SUMIFS('Raw Data'!$AI:$AI, 'Raw Data'!$AN:$AN, "&lt;=" &amp;DATE(LEFT($AV$3, 4), MONTH("1 " &amp; AQ$6 &amp; " " &amp; LEFT($AV$3, 4)) + 1, 0 ), 'Raw Data'!$AN:$AN,"&gt;" &amp;DATE(LEFT($AV$3, 4), MONTH("1 " &amp; AQ$6 &amp; " " &amp; LEFT($AV$3, 4)), 0 ), 'Raw Data'!$P:$P,""&amp;'Raw Data'!$B$1,'Raw Data'!$D:$D,"&lt;&gt;*ithdr*",'Raw Data'!$D:$D,"&lt;&gt;*ancel*", 'Raw Data'!$H:$H,"Earning - External*")</f>
        <v>0</v>
      </c>
      <c r="AR9" s="117"/>
      <c r="AS9" s="117"/>
      <c r="AT9" s="123"/>
      <c r="AU9" s="140">
        <f>SUMIFS('Raw Data'!$AI:$AI, 'Raw Data'!$AN:$AN,"&lt;=" &amp;DATE(MID($AV$3, 15, 4), MONTH("1 " &amp; AU$6 &amp; " " &amp; MID($AV$3, 15, 4)) + 1, 0 ), 'Raw Data'!$AN:$AN,"&gt;" &amp;DATE(MID($AV$3, 15, 4), MONTH("1 " &amp; AU$6 &amp; " " &amp; MID($AV$3, 15, 4)), 0 ), 'Raw Data'!$O:$O,""&amp;'Raw Data'!$B$1,'Raw Data'!$D:$D,"&lt;&gt;*ithdr*",'Raw Data'!$D:$D,"&lt;&gt;*ancel*",'Raw Data'!$P:$P,"--", 'Raw Data'!$H:$H,"Earning - External*")
+
SUMIFS('Raw Data'!$AI:$AI, 'Raw Data'!$AN:$AN, "&lt;=" &amp;DATE(MID($AV$3, 15, 4), MONTH("1 " &amp; AU$6 &amp; " " &amp; MID($AV$3, 15, 4)) + 1, 0 ), 'Raw Data'!$AN:$AN,"&gt;" &amp;DATE(MID($AV$3, 15, 4), MONTH("1 " &amp; AU$6 &amp; " " &amp; MID($AV$3, 15, 4)), 0 ), 'Raw Data'!$P:$P,""&amp;'Raw Data'!$B$1,'Raw Data'!$D:$D,"&lt;&gt;*ithdr*",'Raw Data'!$D:$D,"&lt;&gt;*ancel*", 'Raw Data'!$H:$H,"Earning - External*")</f>
        <v>0</v>
      </c>
      <c r="AV9" s="117"/>
      <c r="AW9" s="117"/>
      <c r="AX9" s="123"/>
      <c r="AY9" s="140">
        <f>SUMIFS('Raw Data'!$AI:$AI, 'Raw Data'!$AN:$AN,"&lt;=" &amp;DATE(MID($AV$3, 15, 4), MONTH("1 " &amp; AY$6 &amp; " " &amp; MID($AV$3, 15, 4)) + 1, 0 ), 'Raw Data'!$AN:$AN,"&gt;" &amp;DATE(MID($AV$3, 15, 4), MONTH("1 " &amp; AY$6 &amp; " " &amp; MID($AV$3, 15, 4)), 0 ), 'Raw Data'!$O:$O,""&amp;'Raw Data'!$B$1,'Raw Data'!$D:$D,"&lt;&gt;*ithdr*",'Raw Data'!$D:$D,"&lt;&gt;*ancel*",'Raw Data'!$P:$P,"--", 'Raw Data'!$H:$H,"Earning - External*")
+
SUMIFS('Raw Data'!$AI:$AI, 'Raw Data'!$AN:$AN, "&lt;=" &amp;DATE(MID($AV$3, 15, 4), MONTH("1 " &amp; AY$6 &amp; " " &amp; MID($AV$3, 15, 4)) + 1, 0 ), 'Raw Data'!$AN:$AN,"&gt;" &amp;DATE(MID($AV$3, 15, 4), MONTH("1 " &amp; AY$6 &amp; " " &amp; MID($AV$3, 15, 4)), 0 ), 'Raw Data'!$P:$P,""&amp;'Raw Data'!$B$1,'Raw Data'!$D:$D,"&lt;&gt;*ithdr*",'Raw Data'!$D:$D,"&lt;&gt;*ancel*", 'Raw Data'!$H:$H,"Earning - External*")</f>
        <v>0</v>
      </c>
      <c r="AZ9" s="117"/>
      <c r="BA9" s="117"/>
      <c r="BB9" s="123"/>
      <c r="BC9" s="140">
        <f>SUMIFS('Raw Data'!$AI:$AI, 'Raw Data'!$AN:$AN,"&lt;=" &amp;DATE(MID($AV$3, 15, 4), MONTH("1 " &amp; BC$6 &amp; " " &amp; MID($AV$3, 15, 4)) + 1, 0 ), 'Raw Data'!$AN:$AN,"&gt;" &amp;DATE(MID($AV$3, 15, 4), MONTH("1 " &amp; BC$6 &amp; " " &amp; MID($AV$3, 15, 4)), 0 ), 'Raw Data'!$O:$O,""&amp;'Raw Data'!$B$1,'Raw Data'!$D:$D,"&lt;&gt;*ithdr*",'Raw Data'!$D:$D,"&lt;&gt;*ancel*",'Raw Data'!$P:$P,"--", 'Raw Data'!$H:$H,"Earning - External*")
+
SUMIFS('Raw Data'!$AI:$AI, 'Raw Data'!$AN:$AN, "&lt;=" &amp;DATE(MID($AV$3, 15, 4), MONTH("1 " &amp; BC$6 &amp; " " &amp; MID($AV$3, 15, 4)) + 1, 0 ), 'Raw Data'!$AN:$AN,"&gt;" &amp;DATE(MID($AV$3, 15, 4), MONTH("1 " &amp; BC$6 &amp; " " &amp; MID($AV$3, 15, 4)), 0 ), 'Raw Data'!$P:$P,""&amp;'Raw Data'!$B$1,'Raw Data'!$D:$D,"&lt;&gt;*ithdr*",'Raw Data'!$D:$D,"&lt;&gt;*ancel*", 'Raw Data'!$H:$H,"Earning - External*")</f>
        <v>0</v>
      </c>
      <c r="BD9" s="117"/>
      <c r="BE9" s="117"/>
      <c r="BF9" s="118"/>
    </row>
    <row r="10" spans="1:58" ht="12.75" customHeight="1" x14ac:dyDescent="0.2">
      <c r="A10" s="141" t="s">
        <v>112</v>
      </c>
      <c r="B10" s="117"/>
      <c r="C10" s="117"/>
      <c r="D10" s="117"/>
      <c r="E10" s="117"/>
      <c r="F10" s="117"/>
      <c r="G10" s="117"/>
      <c r="H10" s="117"/>
      <c r="I10" s="117"/>
      <c r="J10" s="123"/>
      <c r="K10" s="140">
        <f>SUMIFS('Raw Data'!$AI:$AI, 'Raw Data'!$AN:$AN,"&lt;=" &amp;DATE(LEFT($AV$3, 4), MONTH("1 " &amp; K$6 &amp; " " &amp; LEFT($AV$3, 4)) + 1, 0 ), 'Raw Data'!$AN:$AN,"&gt;" &amp;DATE(LEFT($AV$3, 4), MONTH("1 " &amp; K$6 &amp; " " &amp; LEFT($AV$3, 4)), 0 ), 'Raw Data'!$O:$O,""&amp;'Raw Data'!$B$1,'Raw Data'!$D:$D,"&lt;&gt;*ithdr*",'Raw Data'!$D:$D,"&lt;&gt;*ancel*",'Raw Data'!$P:$P,"--", 'Raw Data'!$H:$H,"Earning - Obligator*")
+
SUMIFS('Raw Data'!$AI:$AI, 'Raw Data'!$AN:$AN, "&lt;=" &amp;DATE(LEFT($AV$3, 4), MONTH("1 " &amp; K$6 &amp; " " &amp; LEFT($AV$3, 4)) + 1, 0 ), 'Raw Data'!$AN:$AN,"&gt;" &amp;DATE(LEFT($AV$3, 4), MONTH("1 " &amp; K$6 &amp; " " &amp; LEFT($AV$3, 4)), 0 ), 'Raw Data'!$P:$P,""&amp;'Raw Data'!$B$1,'Raw Data'!$D:$D,"&lt;&gt;*ithdr*",'Raw Data'!$D:$D,"&lt;&gt;*ancel*", 'Raw Data'!$H:$H,"Earning - Obligator*")</f>
        <v>0</v>
      </c>
      <c r="L10" s="117"/>
      <c r="M10" s="117"/>
      <c r="N10" s="123"/>
      <c r="O10" s="140">
        <f>SUMIFS('Raw Data'!$AI:$AI, 'Raw Data'!$AN:$AN,"&lt;=" &amp;DATE(LEFT($AV$3, 4), MONTH("1 " &amp; O$6 &amp; " " &amp; LEFT($AV$3, 4)) + 1, 0 ), 'Raw Data'!$AN:$AN,"&gt;" &amp;DATE(LEFT($AV$3, 4), MONTH("1 " &amp; O$6 &amp; " " &amp; LEFT($AV$3, 4)), 0 ), 'Raw Data'!$O:$O,""&amp;'Raw Data'!$B$1,'Raw Data'!$D:$D,"&lt;&gt;*ithdr*",'Raw Data'!$D:$D,"&lt;&gt;*ancel*",'Raw Data'!$P:$P,"--", 'Raw Data'!$H:$H,"Earning - Obligator*")
+
SUMIFS('Raw Data'!$AI:$AI, 'Raw Data'!$AN:$AN, "&lt;=" &amp;DATE(LEFT($AV$3, 4), MONTH("1 " &amp; O$6 &amp; " " &amp; LEFT($AV$3, 4)) + 1, 0 ), 'Raw Data'!$AN:$AN,"&gt;" &amp;DATE(LEFT($AV$3, 4), MONTH("1 " &amp; O$6 &amp; " " &amp; LEFT($AV$3, 4)), 0 ), 'Raw Data'!$P:$P,""&amp;'Raw Data'!$B$1,'Raw Data'!$D:$D,"&lt;&gt;*ithdr*",'Raw Data'!$D:$D,"&lt;&gt;*ancel*", 'Raw Data'!$H:$H,"Earning - Obligator*")</f>
        <v>0</v>
      </c>
      <c r="P10" s="117"/>
      <c r="Q10" s="117"/>
      <c r="R10" s="123"/>
      <c r="S10" s="140">
        <f>SUMIFS('Raw Data'!$AI:$AI, 'Raw Data'!$AN:$AN,"&lt;=" &amp;DATE(LEFT($AV$3, 4), MONTH("1 " &amp; S$6 &amp; " " &amp; LEFT($AV$3, 4)) + 1, 0 ), 'Raw Data'!$AN:$AN,"&gt;" &amp;DATE(LEFT($AV$3, 4), MONTH("1 " &amp; S$6 &amp; " " &amp; LEFT($AV$3, 4)), 0 ), 'Raw Data'!$O:$O,""&amp;'Raw Data'!$B$1,'Raw Data'!$D:$D,"&lt;&gt;*ithdr*",'Raw Data'!$D:$D,"&lt;&gt;*ancel*",'Raw Data'!$P:$P,"--", 'Raw Data'!$H:$H,"Earning - Obligator*")
+
SUMIFS('Raw Data'!$AI:$AI, 'Raw Data'!$AN:$AN, "&lt;=" &amp;DATE(LEFT($AV$3, 4), MONTH("1 " &amp; S$6 &amp; " " &amp; LEFT($AV$3, 4)) + 1, 0 ), 'Raw Data'!$AN:$AN,"&gt;" &amp;DATE(LEFT($AV$3, 4), MONTH("1 " &amp; S$6 &amp; " " &amp; LEFT($AV$3, 4)), 0 ), 'Raw Data'!$P:$P,""&amp;'Raw Data'!$B$1,'Raw Data'!$D:$D,"&lt;&gt;*ithdr*",'Raw Data'!$D:$D,"&lt;&gt;*ancel*", 'Raw Data'!$H:$H,"Earning - Obligator*")</f>
        <v>0</v>
      </c>
      <c r="T10" s="117"/>
      <c r="U10" s="117"/>
      <c r="V10" s="123"/>
      <c r="W10" s="140">
        <f>SUMIFS('Raw Data'!$AI:$AI, 'Raw Data'!$AN:$AN,"&lt;=" &amp;DATE(LEFT($AV$3, 4), MONTH("1 " &amp; W$6 &amp; " " &amp; LEFT($AV$3, 4)) + 1, 0 ), 'Raw Data'!$AN:$AN,"&gt;" &amp;DATE(LEFT($AV$3, 4), MONTH("1 " &amp; W$6 &amp; " " &amp; LEFT($AV$3, 4)), 0 ), 'Raw Data'!$O:$O,""&amp;'Raw Data'!$B$1,'Raw Data'!$D:$D,"&lt;&gt;*ithdr*",'Raw Data'!$D:$D,"&lt;&gt;*ancel*",'Raw Data'!$P:$P,"--", 'Raw Data'!$H:$H,"Earning - Obligator*")
+
SUMIFS('Raw Data'!$AI:$AI, 'Raw Data'!$AN:$AN, "&lt;=" &amp;DATE(LEFT($AV$3, 4), MONTH("1 " &amp; W$6 &amp; " " &amp; LEFT($AV$3, 4)) + 1, 0 ), 'Raw Data'!$AN:$AN,"&gt;" &amp;DATE(LEFT($AV$3, 4), MONTH("1 " &amp; W$6 &amp; " " &amp; LEFT($AV$3, 4)), 0 ), 'Raw Data'!$P:$P,""&amp;'Raw Data'!$B$1,'Raw Data'!$D:$D,"&lt;&gt;*ithdr*",'Raw Data'!$D:$D,"&lt;&gt;*ancel*", 'Raw Data'!$H:$H,"Earning - Obligator*")</f>
        <v>0</v>
      </c>
      <c r="X10" s="117"/>
      <c r="Y10" s="117"/>
      <c r="Z10" s="123"/>
      <c r="AA10" s="140">
        <f>SUMIFS('Raw Data'!$AI:$AI, 'Raw Data'!$AN:$AN,"&lt;=" &amp;DATE(LEFT($AV$3, 4), MONTH("1 " &amp; AA$6 &amp; " " &amp; LEFT($AV$3, 4)) + 1, 0 ), 'Raw Data'!$AN:$AN,"&gt;" &amp;DATE(LEFT($AV$3, 4), MONTH("1 " &amp; AA$6 &amp; " " &amp; LEFT($AV$3, 4)), 0 ), 'Raw Data'!$O:$O,""&amp;'Raw Data'!$B$1,'Raw Data'!$D:$D,"&lt;&gt;*ithdr*",'Raw Data'!$D:$D,"&lt;&gt;*ancel*",'Raw Data'!$P:$P,"--", 'Raw Data'!$H:$H,"Earning - Obligator*")
+
SUMIFS('Raw Data'!$AI:$AI, 'Raw Data'!$AN:$AN, "&lt;=" &amp;DATE(LEFT($AV$3, 4), MONTH("1 " &amp; AA$6 &amp; " " &amp; LEFT($AV$3, 4)) + 1, 0 ), 'Raw Data'!$AN:$AN,"&gt;" &amp;DATE(LEFT($AV$3, 4), MONTH("1 " &amp; AA$6 &amp; " " &amp; LEFT($AV$3, 4)), 0 ), 'Raw Data'!$P:$P,""&amp;'Raw Data'!$B$1,'Raw Data'!$D:$D,"&lt;&gt;*ithdr*",'Raw Data'!$D:$D,"&lt;&gt;*ancel*", 'Raw Data'!$H:$H,"Earning - Obligator*")</f>
        <v>0</v>
      </c>
      <c r="AB10" s="117"/>
      <c r="AC10" s="117"/>
      <c r="AD10" s="123"/>
      <c r="AE10" s="140">
        <f>SUMIFS('Raw Data'!$AI:$AI, 'Raw Data'!$AN:$AN,"&lt;=" &amp;DATE(LEFT($AV$3, 4), MONTH("1 " &amp; AE$6 &amp; " " &amp; LEFT($AV$3, 4)) + 1, 0 ), 'Raw Data'!$AN:$AN,"&gt;" &amp;DATE(LEFT($AV$3, 4), MONTH("1 " &amp; AE$6 &amp; " " &amp; LEFT($AV$3, 4)), 0 ), 'Raw Data'!$O:$O,""&amp;'Raw Data'!$B$1,'Raw Data'!$D:$D,"&lt;&gt;*ithdr*",'Raw Data'!$D:$D,"&lt;&gt;*ancel*",'Raw Data'!$P:$P,"--", 'Raw Data'!$H:$H,"Earning - Obligator*")
+
SUMIFS('Raw Data'!$AI:$AI, 'Raw Data'!$AN:$AN, "&lt;=" &amp;DATE(LEFT($AV$3, 4), MONTH("1 " &amp; AE$6 &amp; " " &amp; LEFT($AV$3, 4)) + 1, 0 ), 'Raw Data'!$AN:$AN,"&gt;" &amp;DATE(LEFT($AV$3, 4), MONTH("1 " &amp; AE$6 &amp; " " &amp; LEFT($AV$3, 4)), 0 ), 'Raw Data'!$P:$P,""&amp;'Raw Data'!$B$1,'Raw Data'!$D:$D,"&lt;&gt;*ithdr*",'Raw Data'!$D:$D,"&lt;&gt;*ancel*", 'Raw Data'!$H:$H,"Earning - Obligator*")</f>
        <v>0</v>
      </c>
      <c r="AF10" s="117"/>
      <c r="AG10" s="117"/>
      <c r="AH10" s="123"/>
      <c r="AI10" s="140">
        <f>SUMIFS('Raw Data'!$AI:$AI, 'Raw Data'!$AN:$AN,"&lt;=" &amp;DATE(LEFT($AV$3, 4), MONTH("1 " &amp; AI$6 &amp; " " &amp; LEFT($AV$3, 4)) + 1, 0 ), 'Raw Data'!$AN:$AN,"&gt;" &amp;DATE(LEFT($AV$3, 4), MONTH("1 " &amp; AI$6 &amp; " " &amp; LEFT($AV$3, 4)), 0 ), 'Raw Data'!$O:$O,""&amp;'Raw Data'!$B$1,'Raw Data'!$D:$D,"&lt;&gt;*ithdr*",'Raw Data'!$D:$D,"&lt;&gt;*ancel*",'Raw Data'!$P:$P,"--", 'Raw Data'!$H:$H,"Earning - Obligator*")
+
SUMIFS('Raw Data'!$AI:$AI, 'Raw Data'!$AN:$AN, "&lt;=" &amp;DATE(LEFT($AV$3, 4), MONTH("1 " &amp; AI$6 &amp; " " &amp; LEFT($AV$3, 4)) + 1, 0 ), 'Raw Data'!$AN:$AN,"&gt;" &amp;DATE(LEFT($AV$3, 4), MONTH("1 " &amp; AI$6 &amp; " " &amp; LEFT($AV$3, 4)), 0 ), 'Raw Data'!$P:$P,""&amp;'Raw Data'!$B$1,'Raw Data'!$D:$D,"&lt;&gt;*ithdr*",'Raw Data'!$D:$D,"&lt;&gt;*ancel*", 'Raw Data'!$H:$H,"Earning - Obligator*")</f>
        <v>0</v>
      </c>
      <c r="AJ10" s="117"/>
      <c r="AK10" s="117"/>
      <c r="AL10" s="123"/>
      <c r="AM10" s="140">
        <f>SUMIFS('Raw Data'!$AI:$AI, 'Raw Data'!$AN:$AN,"&lt;=" &amp;DATE(LEFT($AV$3, 4), MONTH("1 " &amp; AM$6 &amp; " " &amp; LEFT($AV$3, 4)) + 1, 0 ), 'Raw Data'!$AN:$AN,"&gt;" &amp;DATE(LEFT($AV$3, 4), MONTH("1 " &amp; AM$6 &amp; " " &amp; LEFT($AV$3, 4)), 0 ), 'Raw Data'!$O:$O,""&amp;'Raw Data'!$B$1,'Raw Data'!$D:$D,"&lt;&gt;*ithdr*",'Raw Data'!$D:$D,"&lt;&gt;*ancel*",'Raw Data'!$P:$P,"--", 'Raw Data'!$H:$H,"Earning - Obligator*")
+
SUMIFS('Raw Data'!$AI:$AI, 'Raw Data'!$AN:$AN, "&lt;=" &amp;DATE(LEFT($AV$3, 4), MONTH("1 " &amp; AM$6 &amp; " " &amp; LEFT($AV$3, 4)) + 1, 0 ), 'Raw Data'!$AN:$AN,"&gt;" &amp;DATE(LEFT($AV$3, 4), MONTH("1 " &amp; AM$6 &amp; " " &amp; LEFT($AV$3, 4)), 0 ), 'Raw Data'!$P:$P,""&amp;'Raw Data'!$B$1,'Raw Data'!$D:$D,"&lt;&gt;*ithdr*",'Raw Data'!$D:$D,"&lt;&gt;*ancel*", 'Raw Data'!$H:$H,"Earning - Obligator*")</f>
        <v>0</v>
      </c>
      <c r="AN10" s="117"/>
      <c r="AO10" s="117"/>
      <c r="AP10" s="123"/>
      <c r="AQ10" s="140">
        <f>SUMIFS('Raw Data'!$AI:$AI, 'Raw Data'!$AN:$AN,"&lt;=" &amp;DATE(LEFT($AV$3, 4), MONTH("1 " &amp; AQ$6 &amp; " " &amp; LEFT($AV$3, 4)) + 1, 0 ), 'Raw Data'!$AN:$AN,"&gt;" &amp;DATE(LEFT($AV$3, 4), MONTH("1 " &amp; AQ$6 &amp; " " &amp; LEFT($AV$3, 4)), 0 ), 'Raw Data'!$O:$O,""&amp;'Raw Data'!$B$1,'Raw Data'!$D:$D,"&lt;&gt;*ithdr*",'Raw Data'!$D:$D,"&lt;&gt;*ancel*",'Raw Data'!$P:$P,"--", 'Raw Data'!$H:$H,"Earning - Obligator*")
+
SUMIFS('Raw Data'!$AI:$AI, 'Raw Data'!$AN:$AN, "&lt;=" &amp;DATE(LEFT($AV$3, 4), MONTH("1 " &amp; AQ$6 &amp; " " &amp; LEFT($AV$3, 4)) + 1, 0 ), 'Raw Data'!$AN:$AN,"&gt;" &amp;DATE(LEFT($AV$3, 4), MONTH("1 " &amp; AQ$6 &amp; " " &amp; LEFT($AV$3, 4)), 0 ), 'Raw Data'!$P:$P,""&amp;'Raw Data'!$B$1,'Raw Data'!$D:$D,"&lt;&gt;*ithdr*",'Raw Data'!$D:$D,"&lt;&gt;*ancel*", 'Raw Data'!$H:$H,"Earning - Obligator*")</f>
        <v>0</v>
      </c>
      <c r="AR10" s="117"/>
      <c r="AS10" s="117"/>
      <c r="AT10" s="123"/>
      <c r="AU10" s="140">
        <f>SUMIFS('Raw Data'!$AI:$AI, 'Raw Data'!$AN:$AN,"&lt;=" &amp;DATE(MID($AV$3, 15, 4), MONTH("1 " &amp; AU$6 &amp; " " &amp; MID($AV$3, 15, 4)) + 1, 0 ), 'Raw Data'!$AN:$AN,"&gt;" &amp;DATE(MID($AV$3, 15, 4), MONTH("1 " &amp; AU$6 &amp; " " &amp; MID($AV$3, 15, 4)), 0 ), 'Raw Data'!$O:$O,""&amp;'Raw Data'!$B$1,'Raw Data'!$D:$D,"&lt;&gt;*ithdr*",'Raw Data'!$D:$D,"&lt;&gt;*ancel*",'Raw Data'!$P:$P,"--", 'Raw Data'!$H:$H,"Earning - Obligator*")
+
SUMIFS('Raw Data'!$AI:$AI, 'Raw Data'!$AN:$AN, "&lt;=" &amp;DATE(MID($AV$3, 15, 4), MONTH("1 " &amp; AU$6 &amp; " " &amp; MID($AV$3, 15, 4)) + 1, 0 ), 'Raw Data'!$AN:$AN,"&gt;" &amp;DATE(MID($AV$3, 15, 4), MONTH("1 " &amp; AU$6 &amp; " " &amp; MID($AV$3, 15, 4)), 0 ), 'Raw Data'!$P:$P,""&amp;'Raw Data'!$B$1,'Raw Data'!$D:$D,"&lt;&gt;*ithdr*",'Raw Data'!$D:$D,"&lt;&gt;*ancel*", 'Raw Data'!$H:$H,"Earning - Obligator*")</f>
        <v>0</v>
      </c>
      <c r="AV10" s="117"/>
      <c r="AW10" s="117"/>
      <c r="AX10" s="123"/>
      <c r="AY10" s="140">
        <f>SUMIFS('Raw Data'!$AI:$AI, 'Raw Data'!$AN:$AN,"&lt;=" &amp;DATE(MID($AV$3, 15, 4), MONTH("1 " &amp; AY$6 &amp; " " &amp; MID($AV$3, 15, 4)) + 1, 0 ), 'Raw Data'!$AN:$AN,"&gt;" &amp;DATE(MID($AV$3, 15, 4), MONTH("1 " &amp; AY$6 &amp; " " &amp; MID($AV$3, 15, 4)), 0 ), 'Raw Data'!$O:$O,""&amp;'Raw Data'!$B$1,'Raw Data'!$D:$D,"&lt;&gt;*ithdr*",'Raw Data'!$D:$D,"&lt;&gt;*ancel*",'Raw Data'!$P:$P,"--", 'Raw Data'!$H:$H,"Earning - Obligator*")
+
SUMIFS('Raw Data'!$AI:$AI, 'Raw Data'!$AN:$AN, "&lt;=" &amp;DATE(MID($AV$3, 15, 4), MONTH("1 " &amp; AY$6 &amp; " " &amp; MID($AV$3, 15, 4)) + 1, 0 ), 'Raw Data'!$AN:$AN,"&gt;" &amp;DATE(MID($AV$3, 15, 4), MONTH("1 " &amp; AY$6 &amp; " " &amp; MID($AV$3, 15, 4)), 0 ), 'Raw Data'!$P:$P,""&amp;'Raw Data'!$B$1,'Raw Data'!$D:$D,"&lt;&gt;*ithdr*",'Raw Data'!$D:$D,"&lt;&gt;*ancel*", 'Raw Data'!$H:$H,"Earning - Obligator*")</f>
        <v>0</v>
      </c>
      <c r="AZ10" s="117"/>
      <c r="BA10" s="117"/>
      <c r="BB10" s="123"/>
      <c r="BC10" s="140">
        <f>SUMIFS('Raw Data'!$AI:$AI, 'Raw Data'!$AN:$AN,"&lt;=" &amp;DATE(MID($AV$3, 15, 4), MONTH("1 " &amp; BC$6 &amp; " " &amp; MID($AV$3, 15, 4)) + 1, 0 ), 'Raw Data'!$AN:$AN,"&gt;" &amp;DATE(MID($AV$3, 15, 4), MONTH("1 " &amp; BC$6 &amp; " " &amp; MID($AV$3, 15, 4)), 0 ), 'Raw Data'!$O:$O,""&amp;'Raw Data'!$B$1,'Raw Data'!$D:$D,"&lt;&gt;*ithdr*",'Raw Data'!$D:$D,"&lt;&gt;*ancel*",'Raw Data'!$P:$P,"--", 'Raw Data'!$H:$H,"Earning - Obligator*")
+
SUMIFS('Raw Data'!$AI:$AI, 'Raw Data'!$AN:$AN, "&lt;=" &amp;DATE(MID($AV$3, 15, 4), MONTH("1 " &amp; BC$6 &amp; " " &amp; MID($AV$3, 15, 4)) + 1, 0 ), 'Raw Data'!$AN:$AN,"&gt;" &amp;DATE(MID($AV$3, 15, 4), MONTH("1 " &amp; BC$6 &amp; " " &amp; MID($AV$3, 15, 4)), 0 ), 'Raw Data'!$P:$P,""&amp;'Raw Data'!$B$1,'Raw Data'!$D:$D,"&lt;&gt;*ithdr*",'Raw Data'!$D:$D,"&lt;&gt;*ancel*", 'Raw Data'!$H:$H,"Earning - Obligator*")</f>
        <v>0</v>
      </c>
      <c r="BD10" s="117"/>
      <c r="BE10" s="117"/>
      <c r="BF10" s="118"/>
    </row>
    <row r="11" spans="1:58" ht="12.75" customHeight="1" x14ac:dyDescent="0.2">
      <c r="A11" s="120" t="s">
        <v>114</v>
      </c>
      <c r="B11" s="117"/>
      <c r="C11" s="117"/>
      <c r="D11" s="117"/>
      <c r="E11" s="117"/>
      <c r="F11" s="117"/>
      <c r="G11" s="117"/>
      <c r="H11" s="117"/>
      <c r="I11" s="117"/>
      <c r="J11" s="123"/>
      <c r="K11" s="139">
        <f>SUMIFS('Raw Data'!$AI:$AI, 'Raw Data'!$AN:$AN,"&lt;=" &amp;DATE(LEFT($AV$3, 4), MONTH("1 " &amp; K$6 &amp; " " &amp; LEFT($AV$3, 4)) + 1, 0 ), 'Raw Data'!$AN:$AN,"&gt;" &amp;DATE(LEFT($AV$3, 4), MONTH("1 " &amp; K$6 &amp; " " &amp; LEFT($AV$3, 4)), 0 ), 'Raw Data'!$O:$O,""&amp;'Raw Data'!$B$1,'Raw Data'!$D:$D,"&lt;&gt;*ithdr*",'Raw Data'!$D:$D,"&lt;&gt;*ancel*",'Raw Data'!$P:$P,"--", 'Raw Data'!$H:$H,"Non*")
+
SUMIFS('Raw Data'!$AI:$AI, 'Raw Data'!$AN:$AN, "&lt;=" &amp;DATE(LEFT($AV$3, 4), MONTH("1 " &amp; K$6 &amp; " " &amp; LEFT($AV$3, 4)) + 1, 0 ), 'Raw Data'!$AN:$AN,"&gt;" &amp;DATE(LEFT($AV$3, 4), MONTH("1 " &amp; K$6 &amp; " " &amp; LEFT($AV$3, 4)), 0 ), 'Raw Data'!$P:$P,""&amp;'Raw Data'!$B$1,'Raw Data'!$D:$D,"&lt;&gt;*ithdr*",'Raw Data'!$D:$D,"&lt;&gt;*ancel*", 'Raw Data'!$H:$H,"Non*")</f>
        <v>0</v>
      </c>
      <c r="L11" s="117"/>
      <c r="M11" s="117"/>
      <c r="N11" s="123"/>
      <c r="O11" s="139">
        <f>SUMIFS('Raw Data'!$AI:$AI, 'Raw Data'!$AN:$AN,"&lt;=" &amp;DATE(LEFT($AV$3, 4), MONTH("1 " &amp; O$6 &amp; " " &amp; LEFT($AV$3, 4)) + 1, 0 ), 'Raw Data'!$AN:$AN,"&gt;" &amp;DATE(LEFT($AV$3, 4), MONTH("1 " &amp; O$6 &amp; " " &amp; LEFT($AV$3, 4)), 0 ), 'Raw Data'!$O:$O,""&amp;'Raw Data'!$B$1,'Raw Data'!$D:$D,"&lt;&gt;*ithdr*",'Raw Data'!$D:$D,"&lt;&gt;*ancel*",'Raw Data'!$P:$P,"--", 'Raw Data'!$H:$H,"Non*")
+
SUMIFS('Raw Data'!$AI:$AI, 'Raw Data'!$AN:$AN, "&lt;=" &amp;DATE(LEFT($AV$3, 4), MONTH("1 " &amp; O$6 &amp; " " &amp; LEFT($AV$3, 4)) + 1, 0 ), 'Raw Data'!$AN:$AN,"&gt;" &amp;DATE(LEFT($AV$3, 4), MONTH("1 " &amp; O$6 &amp; " " &amp; LEFT($AV$3, 4)), 0 ), 'Raw Data'!$P:$P,""&amp;'Raw Data'!$B$1,'Raw Data'!$D:$D,"&lt;&gt;*ithdr*",'Raw Data'!$D:$D,"&lt;&gt;*ancel*", 'Raw Data'!$H:$H,"Non*")</f>
        <v>0</v>
      </c>
      <c r="P11" s="117"/>
      <c r="Q11" s="117"/>
      <c r="R11" s="123"/>
      <c r="S11" s="139">
        <f>SUMIFS('Raw Data'!$AI:$AI, 'Raw Data'!$AN:$AN,"&lt;=" &amp;DATE(LEFT($AV$3, 4), MONTH("1 " &amp; S$6 &amp; " " &amp; LEFT($AV$3, 4)) + 1, 0 ), 'Raw Data'!$AN:$AN,"&gt;" &amp;DATE(LEFT($AV$3, 4), MONTH("1 " &amp; S$6 &amp; " " &amp; LEFT($AV$3, 4)), 0 ), 'Raw Data'!$O:$O,""&amp;'Raw Data'!$B$1,'Raw Data'!$D:$D,"&lt;&gt;*ithdr*",'Raw Data'!$D:$D,"&lt;&gt;*ancel*",'Raw Data'!$P:$P,"--", 'Raw Data'!$H:$H,"Non*")
+
SUMIFS('Raw Data'!$AI:$AI, 'Raw Data'!$AN:$AN, "&lt;=" &amp;DATE(LEFT($AV$3, 4), MONTH("1 " &amp; S$6 &amp; " " &amp; LEFT($AV$3, 4)) + 1, 0 ), 'Raw Data'!$AN:$AN,"&gt;" &amp;DATE(LEFT($AV$3, 4), MONTH("1 " &amp; S$6 &amp; " " &amp; LEFT($AV$3, 4)), 0 ), 'Raw Data'!$P:$P,""&amp;'Raw Data'!$B$1,'Raw Data'!$D:$D,"&lt;&gt;*ithdr*",'Raw Data'!$D:$D,"&lt;&gt;*ancel*", 'Raw Data'!$H:$H,"Non*")</f>
        <v>0</v>
      </c>
      <c r="T11" s="117"/>
      <c r="U11" s="117"/>
      <c r="V11" s="123"/>
      <c r="W11" s="139">
        <f>SUMIFS('Raw Data'!$AI:$AI, 'Raw Data'!$AN:$AN,"&lt;=" &amp;DATE(LEFT($AV$3, 4), MONTH("1 " &amp; W$6 &amp; " " &amp; LEFT($AV$3, 4)) + 1, 0 ), 'Raw Data'!$AN:$AN,"&gt;" &amp;DATE(LEFT($AV$3, 4), MONTH("1 " &amp; W$6 &amp; " " &amp; LEFT($AV$3, 4)), 0 ), 'Raw Data'!$O:$O,""&amp;'Raw Data'!$B$1,'Raw Data'!$D:$D,"&lt;&gt;*ithdr*",'Raw Data'!$D:$D,"&lt;&gt;*ancel*",'Raw Data'!$P:$P,"--", 'Raw Data'!$H:$H,"Non*")
+
SUMIFS('Raw Data'!$AI:$AI, 'Raw Data'!$AN:$AN, "&lt;=" &amp;DATE(LEFT($AV$3, 4), MONTH("1 " &amp; W$6 &amp; " " &amp; LEFT($AV$3, 4)) + 1, 0 ), 'Raw Data'!$AN:$AN,"&gt;" &amp;DATE(LEFT($AV$3, 4), MONTH("1 " &amp; W$6 &amp; " " &amp; LEFT($AV$3, 4)), 0 ), 'Raw Data'!$P:$P,""&amp;'Raw Data'!$B$1,'Raw Data'!$D:$D,"&lt;&gt;*ithdr*",'Raw Data'!$D:$D,"&lt;&gt;*ancel*", 'Raw Data'!$H:$H,"Non*")</f>
        <v>0</v>
      </c>
      <c r="X11" s="117"/>
      <c r="Y11" s="117"/>
      <c r="Z11" s="123"/>
      <c r="AA11" s="139">
        <f>SUMIFS('Raw Data'!$AI:$AI, 'Raw Data'!$AN:$AN,"&lt;=" &amp;DATE(LEFT($AV$3, 4), MONTH("1 " &amp; AA$6 &amp; " " &amp; LEFT($AV$3, 4)) + 1, 0 ), 'Raw Data'!$AN:$AN,"&gt;" &amp;DATE(LEFT($AV$3, 4), MONTH("1 " &amp; AA$6 &amp; " " &amp; LEFT($AV$3, 4)), 0 ), 'Raw Data'!$O:$O,""&amp;'Raw Data'!$B$1,'Raw Data'!$D:$D,"&lt;&gt;*ithdr*",'Raw Data'!$D:$D,"&lt;&gt;*ancel*",'Raw Data'!$P:$P,"--", 'Raw Data'!$H:$H,"Non*")
+
SUMIFS('Raw Data'!$AI:$AI, 'Raw Data'!$AN:$AN, "&lt;=" &amp;DATE(LEFT($AV$3, 4), MONTH("1 " &amp; AA$6 &amp; " " &amp; LEFT($AV$3, 4)) + 1, 0 ), 'Raw Data'!$AN:$AN,"&gt;" &amp;DATE(LEFT($AV$3, 4), MONTH("1 " &amp; AA$6 &amp; " " &amp; LEFT($AV$3, 4)), 0 ), 'Raw Data'!$P:$P,""&amp;'Raw Data'!$B$1,'Raw Data'!$D:$D,"&lt;&gt;*ithdr*",'Raw Data'!$D:$D,"&lt;&gt;*ancel*", 'Raw Data'!$H:$H,"Non*")</f>
        <v>0</v>
      </c>
      <c r="AB11" s="117"/>
      <c r="AC11" s="117"/>
      <c r="AD11" s="123"/>
      <c r="AE11" s="139">
        <f>SUMIFS('Raw Data'!$AI:$AI, 'Raw Data'!$AN:$AN,"&lt;=" &amp;DATE(LEFT($AV$3, 4), MONTH("1 " &amp; AE$6 &amp; " " &amp; LEFT($AV$3, 4)) + 1, 0 ), 'Raw Data'!$AN:$AN,"&gt;" &amp;DATE(LEFT($AV$3, 4), MONTH("1 " &amp; AE$6 &amp; " " &amp; LEFT($AV$3, 4)), 0 ), 'Raw Data'!$O:$O,""&amp;'Raw Data'!$B$1,'Raw Data'!$D:$D,"&lt;&gt;*ithdr*",'Raw Data'!$D:$D,"&lt;&gt;*ancel*",'Raw Data'!$P:$P,"--", 'Raw Data'!$H:$H,"Non*")
+
SUMIFS('Raw Data'!$AI:$AI, 'Raw Data'!$AN:$AN, "&lt;=" &amp;DATE(LEFT($AV$3, 4), MONTH("1 " &amp; AE$6 &amp; " " &amp; LEFT($AV$3, 4)) + 1, 0 ), 'Raw Data'!$AN:$AN,"&gt;" &amp;DATE(LEFT($AV$3, 4), MONTH("1 " &amp; AE$6 &amp; " " &amp; LEFT($AV$3, 4)), 0 ), 'Raw Data'!$P:$P,""&amp;'Raw Data'!$B$1,'Raw Data'!$D:$D,"&lt;&gt;*ithdr*",'Raw Data'!$D:$D,"&lt;&gt;*ancel*", 'Raw Data'!$H:$H,"Non*")</f>
        <v>0</v>
      </c>
      <c r="AF11" s="117"/>
      <c r="AG11" s="117"/>
      <c r="AH11" s="123"/>
      <c r="AI11" s="139">
        <f>SUMIFS('Raw Data'!$AI:$AI, 'Raw Data'!$AN:$AN,"&lt;=" &amp;DATE(LEFT($AV$3, 4), MONTH("1 " &amp; AI$6 &amp; " " &amp; LEFT($AV$3, 4)) + 1, 0 ), 'Raw Data'!$AN:$AN,"&gt;" &amp;DATE(LEFT($AV$3, 4), MONTH("1 " &amp; AI$6 &amp; " " &amp; LEFT($AV$3, 4)), 0 ), 'Raw Data'!$O:$O,""&amp;'Raw Data'!$B$1,'Raw Data'!$D:$D,"&lt;&gt;*ithdr*",'Raw Data'!$D:$D,"&lt;&gt;*ancel*",'Raw Data'!$P:$P,"--", 'Raw Data'!$H:$H,"Non*")
+
SUMIFS('Raw Data'!$AI:$AI, 'Raw Data'!$AN:$AN, "&lt;=" &amp;DATE(LEFT($AV$3, 4), MONTH("1 " &amp; AI$6 &amp; " " &amp; LEFT($AV$3, 4)) + 1, 0 ), 'Raw Data'!$AN:$AN,"&gt;" &amp;DATE(LEFT($AV$3, 4), MONTH("1 " &amp; AI$6 &amp; " " &amp; LEFT($AV$3, 4)), 0 ), 'Raw Data'!$P:$P,""&amp;'Raw Data'!$B$1,'Raw Data'!$D:$D,"&lt;&gt;*ithdr*",'Raw Data'!$D:$D,"&lt;&gt;*ancel*", 'Raw Data'!$H:$H,"Non*")</f>
        <v>0</v>
      </c>
      <c r="AJ11" s="117"/>
      <c r="AK11" s="117"/>
      <c r="AL11" s="123"/>
      <c r="AM11" s="139">
        <f>SUMIFS('Raw Data'!$AI:$AI, 'Raw Data'!$AN:$AN,"&lt;=" &amp;DATE(LEFT($AV$3, 4), MONTH("1 " &amp; AM$6 &amp; " " &amp; LEFT($AV$3, 4)) + 1, 0 ), 'Raw Data'!$AN:$AN,"&gt;" &amp;DATE(LEFT($AV$3, 4), MONTH("1 " &amp; AM$6 &amp; " " &amp; LEFT($AV$3, 4)), 0 ), 'Raw Data'!$O:$O,""&amp;'Raw Data'!$B$1,'Raw Data'!$D:$D,"&lt;&gt;*ithdr*",'Raw Data'!$D:$D,"&lt;&gt;*ancel*",'Raw Data'!$P:$P,"--", 'Raw Data'!$H:$H,"Non*")
+
SUMIFS('Raw Data'!$AI:$AI, 'Raw Data'!$AN:$AN, "&lt;=" &amp;DATE(LEFT($AV$3, 4), MONTH("1 " &amp; AM$6 &amp; " " &amp; LEFT($AV$3, 4)) + 1, 0 ), 'Raw Data'!$AN:$AN,"&gt;" &amp;DATE(LEFT($AV$3, 4), MONTH("1 " &amp; AM$6 &amp; " " &amp; LEFT($AV$3, 4)), 0 ), 'Raw Data'!$P:$P,""&amp;'Raw Data'!$B$1,'Raw Data'!$D:$D,"&lt;&gt;*ithdr*",'Raw Data'!$D:$D,"&lt;&gt;*ancel*", 'Raw Data'!$H:$H,"Non*")</f>
        <v>0</v>
      </c>
      <c r="AN11" s="117"/>
      <c r="AO11" s="117"/>
      <c r="AP11" s="123"/>
      <c r="AQ11" s="139">
        <f>SUMIFS('Raw Data'!$AI:$AI, 'Raw Data'!$AN:$AN,"&lt;=" &amp;DATE(LEFT($AV$3, 4), MONTH("1 " &amp; AQ$6 &amp; " " &amp; LEFT($AV$3, 4)) + 1, 0 ), 'Raw Data'!$AN:$AN,"&gt;" &amp;DATE(LEFT($AV$3, 4), MONTH("1 " &amp; AQ$6 &amp; " " &amp; LEFT($AV$3, 4)), 0 ), 'Raw Data'!$O:$O,""&amp;'Raw Data'!$B$1,'Raw Data'!$D:$D,"&lt;&gt;*ithdr*",'Raw Data'!$D:$D,"&lt;&gt;*ancel*",'Raw Data'!$P:$P,"--", 'Raw Data'!$H:$H,"Non*")
+
SUMIFS('Raw Data'!$AI:$AI, 'Raw Data'!$AN:$AN, "&lt;=" &amp;DATE(LEFT($AV$3, 4), MONTH("1 " &amp; AQ$6 &amp; " " &amp; LEFT($AV$3, 4)) + 1, 0 ), 'Raw Data'!$AN:$AN,"&gt;" &amp;DATE(LEFT($AV$3, 4), MONTH("1 " &amp; AQ$6 &amp; " " &amp; LEFT($AV$3, 4)), 0 ), 'Raw Data'!$P:$P,""&amp;'Raw Data'!$B$1,'Raw Data'!$D:$D,"&lt;&gt;*ithdr*",'Raw Data'!$D:$D,"&lt;&gt;*ancel*", 'Raw Data'!$H:$H,"Non*")</f>
        <v>0</v>
      </c>
      <c r="AR11" s="117"/>
      <c r="AS11" s="117"/>
      <c r="AT11" s="123"/>
      <c r="AU11" s="139">
        <f>SUMIFS('Raw Data'!$AI:$AI, 'Raw Data'!$AN:$AN,"&lt;=" &amp;DATE(MID($AV$3, 15, 4), MONTH("1 " &amp; AU$6 &amp; " " &amp; MID($AV$3, 15, 4)) + 1, 0 ), 'Raw Data'!$AN:$AN,"&gt;" &amp;DATE(MID($AV$3, 15, 4), MONTH("1 " &amp; AU$6 &amp; " " &amp; MID($AV$3, 15, 4)), 0 ), 'Raw Data'!$O:$O,""&amp;'Raw Data'!$B$1,'Raw Data'!$D:$D,"&lt;&gt;*ithdr*",'Raw Data'!$D:$D,"&lt;&gt;*ancel*",'Raw Data'!$P:$P,"--", 'Raw Data'!$H:$H,"Non*")
+
SUMIFS('Raw Data'!$AI:$AI, 'Raw Data'!$AN:$AN, "&lt;=" &amp;DATE(MID($AV$3, 15, 4), MONTH("1 " &amp; AU$6 &amp; " " &amp; MID($AV$3, 15, 4)) + 1, 0 ), 'Raw Data'!$AN:$AN,"&gt;" &amp;DATE(MID($AV$3, 15, 4), MONTH("1 " &amp; AU$6 &amp; " " &amp; MID($AV$3, 15, 4)), 0 ), 'Raw Data'!$P:$P,""&amp;'Raw Data'!$B$1,'Raw Data'!$D:$D,"&lt;&gt;*ithdr*",'Raw Data'!$D:$D,"&lt;&gt;*ancel*", 'Raw Data'!$H:$H,"Non*")</f>
        <v>0</v>
      </c>
      <c r="AV11" s="117"/>
      <c r="AW11" s="117"/>
      <c r="AX11" s="123"/>
      <c r="AY11" s="139">
        <f>SUMIFS('Raw Data'!$AI:$AI, 'Raw Data'!$AN:$AN,"&lt;=" &amp;DATE(MID($AV$3, 15, 4), MONTH("1 " &amp; AY$6 &amp; " " &amp; MID($AV$3, 15, 4)) + 1, 0 ), 'Raw Data'!$AN:$AN,"&gt;" &amp;DATE(MID($AV$3, 15, 4), MONTH("1 " &amp; AY$6 &amp; " " &amp; MID($AV$3, 15, 4)), 0 ), 'Raw Data'!$O:$O,""&amp;'Raw Data'!$B$1,'Raw Data'!$D:$D,"&lt;&gt;*ithdr*",'Raw Data'!$D:$D,"&lt;&gt;*ancel*",'Raw Data'!$P:$P,"--", 'Raw Data'!$H:$H,"Non*")
+
SUMIFS('Raw Data'!$AI:$AI, 'Raw Data'!$AN:$AN, "&lt;=" &amp;DATE(MID($AV$3, 15, 4), MONTH("1 " &amp; AY$6 &amp; " " &amp; MID($AV$3, 15, 4)) + 1, 0 ), 'Raw Data'!$AN:$AN,"&gt;" &amp;DATE(MID($AV$3, 15, 4), MONTH("1 " &amp; AY$6 &amp; " " &amp; MID($AV$3, 15, 4)), 0 ), 'Raw Data'!$P:$P,""&amp;'Raw Data'!$B$1,'Raw Data'!$D:$D,"&lt;&gt;*ithdr*",'Raw Data'!$D:$D,"&lt;&gt;*ancel*", 'Raw Data'!$H:$H,"Non*")</f>
        <v>0</v>
      </c>
      <c r="AZ11" s="117"/>
      <c r="BA11" s="117"/>
      <c r="BB11" s="123"/>
      <c r="BC11" s="139">
        <f>SUMIFS('Raw Data'!$AI:$AI, 'Raw Data'!$AN:$AN,"&lt;=" &amp;DATE(MID($AV$3, 15, 4), MONTH("1 " &amp; BC$6 &amp; " " &amp; MID($AV$3, 15, 4)) + 1, 0 ), 'Raw Data'!$AN:$AN,"&gt;" &amp;DATE(MID($AV$3, 15, 4), MONTH("1 " &amp; BC$6 &amp; " " &amp; MID($AV$3, 15, 4)), 0 ), 'Raw Data'!$O:$O,""&amp;'Raw Data'!$B$1,'Raw Data'!$D:$D,"&lt;&gt;*ithdr*",'Raw Data'!$D:$D,"&lt;&gt;*ancel*",'Raw Data'!$P:$P,"--", 'Raw Data'!$H:$H,"Non*")
+
SUMIFS('Raw Data'!$AI:$AI, 'Raw Data'!$AN:$AN, "&lt;=" &amp;DATE(MID($AV$3, 15, 4), MONTH("1 " &amp; BC$6 &amp; " " &amp; MID($AV$3, 15, 4)) + 1, 0 ), 'Raw Data'!$AN:$AN,"&gt;" &amp;DATE(MID($AV$3, 15, 4), MONTH("1 " &amp; BC$6 &amp; " " &amp; MID($AV$3, 15, 4)), 0 ), 'Raw Data'!$P:$P,""&amp;'Raw Data'!$B$1,'Raw Data'!$D:$D,"&lt;&gt;*ithdr*",'Raw Data'!$D:$D,"&lt;&gt;*ancel*", 'Raw Data'!$H:$H,"Non*")</f>
        <v>0</v>
      </c>
      <c r="BD11" s="117"/>
      <c r="BE11" s="117"/>
      <c r="BF11" s="118"/>
    </row>
    <row r="12" spans="1:58" ht="12.75" customHeight="1" x14ac:dyDescent="0.2">
      <c r="A12" s="141" t="s">
        <v>116</v>
      </c>
      <c r="B12" s="117"/>
      <c r="C12" s="117"/>
      <c r="D12" s="117"/>
      <c r="E12" s="117"/>
      <c r="F12" s="117"/>
      <c r="G12" s="117"/>
      <c r="H12" s="117"/>
      <c r="I12" s="117"/>
      <c r="J12" s="123"/>
      <c r="K12" s="140">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0</v>
      </c>
      <c r="L12" s="117"/>
      <c r="M12" s="117"/>
      <c r="N12" s="123"/>
      <c r="O12" s="140">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12" s="117"/>
      <c r="Q12" s="117"/>
      <c r="R12" s="123"/>
      <c r="S12" s="140">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0</v>
      </c>
      <c r="T12" s="117"/>
      <c r="U12" s="117"/>
      <c r="V12" s="123"/>
      <c r="W12" s="140">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0</v>
      </c>
      <c r="X12" s="117"/>
      <c r="Y12" s="117"/>
      <c r="Z12" s="123"/>
      <c r="AA12" s="140">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0</v>
      </c>
      <c r="AB12" s="117"/>
      <c r="AC12" s="117"/>
      <c r="AD12" s="123"/>
      <c r="AE12" s="140">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0</v>
      </c>
      <c r="AF12" s="117"/>
      <c r="AG12" s="117"/>
      <c r="AH12" s="123"/>
      <c r="AI12" s="140">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12" s="117"/>
      <c r="AK12" s="117"/>
      <c r="AL12" s="123"/>
      <c r="AM12" s="140">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0</v>
      </c>
      <c r="AN12" s="117"/>
      <c r="AO12" s="117"/>
      <c r="AP12" s="123"/>
      <c r="AQ12" s="140">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12" s="117"/>
      <c r="AS12" s="117"/>
      <c r="AT12" s="123"/>
      <c r="AU12" s="140">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0</v>
      </c>
      <c r="AV12" s="117"/>
      <c r="AW12" s="117"/>
      <c r="AX12" s="123"/>
      <c r="AY12" s="140">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12" s="117"/>
      <c r="BA12" s="117"/>
      <c r="BB12" s="123"/>
      <c r="BC12" s="140">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12" s="117"/>
      <c r="BE12" s="117"/>
      <c r="BF12" s="118"/>
    </row>
    <row r="13" spans="1:58" ht="12.75" customHeight="1" x14ac:dyDescent="0.2">
      <c r="A13" s="141" t="s">
        <v>120</v>
      </c>
      <c r="B13" s="117"/>
      <c r="C13" s="117"/>
      <c r="D13" s="117"/>
      <c r="E13" s="117"/>
      <c r="F13" s="117"/>
      <c r="G13" s="117"/>
      <c r="H13" s="117"/>
      <c r="I13" s="117"/>
      <c r="J13" s="123"/>
      <c r="K13" s="140">
        <f>SUMIFS('Raw Data'!$AI:$AI, 'Raw Data'!$AN:$AN,"&lt;=" &amp;DATE(LEFT($AV$3, 4), MONTH("1 " &amp; K$6 &amp; " " &amp; LEFT($AV$3, 4)) + 1, 0 ), 'Raw Data'!$AN:$AN,"&gt;" &amp;DATE(LEFT($AV$3, 4), MONTH("1 " &amp; K$6 &amp; " " &amp; LEFT($AV$3, 4)), 0 ), 'Raw Data'!$O:$O,""&amp;'Raw Data'!$B$1,'Raw Data'!$D:$D,"&lt;&gt;*ithdr*",'Raw Data'!$D:$D,"&lt;&gt;*ancel*",'Raw Data'!$P:$P,"--", 'Raw Data'!$H:$H,"Earning - Gov*")
+
SUMIFS('Raw Data'!$AI:$AI, 'Raw Data'!$AN:$AN, "&lt;=" &amp;DATE(LEFT($AV$3, 4), MONTH("1 " &amp; K$6 &amp; " " &amp; LEFT($AV$3, 4)) + 1, 0 ), 'Raw Data'!$AN:$AN,"&gt;" &amp;DATE(LEFT($AV$3, 4), MONTH("1 " &amp; K$6 &amp; " " &amp; LEFT($AV$3, 4)), 0 ), 'Raw Data'!$P:$P,""&amp;'Raw Data'!$B$1,'Raw Data'!$D:$D,"&lt;&gt;*ithdr*",'Raw Data'!$D:$D,"&lt;&gt;*ancel*", 'Raw Data'!$H:$H,"Earning - Gov*")</f>
        <v>0</v>
      </c>
      <c r="L13" s="117"/>
      <c r="M13" s="117"/>
      <c r="N13" s="123"/>
      <c r="O13" s="140">
        <f>SUMIFS('Raw Data'!$AI:$AI, 'Raw Data'!$AN:$AN,"&lt;=" &amp;DATE(LEFT($AV$3, 4), MONTH("1 " &amp; O$6 &amp; " " &amp; LEFT($AV$3, 4)) + 1, 0 ), 'Raw Data'!$AN:$AN,"&gt;" &amp;DATE(LEFT($AV$3, 4), MONTH("1 " &amp; O$6 &amp; " " &amp; LEFT($AV$3, 4)), 0 ), 'Raw Data'!$O:$O,""&amp;'Raw Data'!$B$1,'Raw Data'!$D:$D,"&lt;&gt;*ithdr*",'Raw Data'!$D:$D,"&lt;&gt;*ancel*",'Raw Data'!$P:$P,"--", 'Raw Data'!$H:$H,"Earning - Gov*")
+
SUMIFS('Raw Data'!$AI:$AI, 'Raw Data'!$AN:$AN, "&lt;=" &amp;DATE(LEFT($AV$3, 4), MONTH("1 " &amp; O$6 &amp; " " &amp; LEFT($AV$3, 4)) + 1, 0 ), 'Raw Data'!$AN:$AN,"&gt;" &amp;DATE(LEFT($AV$3, 4), MONTH("1 " &amp; O$6 &amp; " " &amp; LEFT($AV$3, 4)), 0 ), 'Raw Data'!$P:$P,""&amp;'Raw Data'!$B$1,'Raw Data'!$D:$D,"&lt;&gt;*ithdr*",'Raw Data'!$D:$D,"&lt;&gt;*ancel*", 'Raw Data'!$H:$H,"Earning - Gov*")</f>
        <v>0</v>
      </c>
      <c r="P13" s="117"/>
      <c r="Q13" s="117"/>
      <c r="R13" s="123"/>
      <c r="S13" s="140">
        <f>SUMIFS('Raw Data'!$AI:$AI, 'Raw Data'!$AN:$AN,"&lt;=" &amp;DATE(LEFT($AV$3, 4), MONTH("1 " &amp; S$6 &amp; " " &amp; LEFT($AV$3, 4)) + 1, 0 ), 'Raw Data'!$AN:$AN,"&gt;" &amp;DATE(LEFT($AV$3, 4), MONTH("1 " &amp; S$6 &amp; " " &amp; LEFT($AV$3, 4)), 0 ), 'Raw Data'!$O:$O,""&amp;'Raw Data'!$B$1,'Raw Data'!$D:$D,"&lt;&gt;*ithdr*",'Raw Data'!$D:$D,"&lt;&gt;*ancel*",'Raw Data'!$P:$P,"--", 'Raw Data'!$H:$H,"Earning - Gov*")
+
SUMIFS('Raw Data'!$AI:$AI, 'Raw Data'!$AN:$AN, "&lt;=" &amp;DATE(LEFT($AV$3, 4), MONTH("1 " &amp; S$6 &amp; " " &amp; LEFT($AV$3, 4)) + 1, 0 ), 'Raw Data'!$AN:$AN,"&gt;" &amp;DATE(LEFT($AV$3, 4), MONTH("1 " &amp; S$6 &amp; " " &amp; LEFT($AV$3, 4)), 0 ), 'Raw Data'!$P:$P,""&amp;'Raw Data'!$B$1,'Raw Data'!$D:$D,"&lt;&gt;*ithdr*",'Raw Data'!$D:$D,"&lt;&gt;*ancel*", 'Raw Data'!$H:$H,"Earning - Gov*")</f>
        <v>0</v>
      </c>
      <c r="T13" s="117"/>
      <c r="U13" s="117"/>
      <c r="V13" s="123"/>
      <c r="W13" s="140">
        <f>SUMIFS('Raw Data'!$AI:$AI, 'Raw Data'!$AN:$AN,"&lt;=" &amp;DATE(LEFT($AV$3, 4), MONTH("1 " &amp; W$6 &amp; " " &amp; LEFT($AV$3, 4)) + 1, 0 ), 'Raw Data'!$AN:$AN,"&gt;" &amp;DATE(LEFT($AV$3, 4), MONTH("1 " &amp; W$6 &amp; " " &amp; LEFT($AV$3, 4)), 0 ), 'Raw Data'!$O:$O,""&amp;'Raw Data'!$B$1,'Raw Data'!$D:$D,"&lt;&gt;*ithdr*",'Raw Data'!$D:$D,"&lt;&gt;*ancel*",'Raw Data'!$P:$P,"--", 'Raw Data'!$H:$H,"Earning - Gov*")
+
SUMIFS('Raw Data'!$AI:$AI, 'Raw Data'!$AN:$AN, "&lt;=" &amp;DATE(LEFT($AV$3, 4), MONTH("1 " &amp; W$6 &amp; " " &amp; LEFT($AV$3, 4)) + 1, 0 ), 'Raw Data'!$AN:$AN,"&gt;" &amp;DATE(LEFT($AV$3, 4), MONTH("1 " &amp; W$6 &amp; " " &amp; LEFT($AV$3, 4)), 0 ), 'Raw Data'!$P:$P,""&amp;'Raw Data'!$B$1,'Raw Data'!$D:$D,"&lt;&gt;*ithdr*",'Raw Data'!$D:$D,"&lt;&gt;*ancel*", 'Raw Data'!$H:$H,"Earning - Gov*")</f>
        <v>0</v>
      </c>
      <c r="X13" s="117"/>
      <c r="Y13" s="117"/>
      <c r="Z13" s="123"/>
      <c r="AA13" s="140">
        <f>SUMIFS('Raw Data'!$AI:$AI, 'Raw Data'!$AN:$AN,"&lt;=" &amp;DATE(LEFT($AV$3, 4), MONTH("1 " &amp; AA$6 &amp; " " &amp; LEFT($AV$3, 4)) + 1, 0 ), 'Raw Data'!$AN:$AN,"&gt;" &amp;DATE(LEFT($AV$3, 4), MONTH("1 " &amp; AA$6 &amp; " " &amp; LEFT($AV$3, 4)), 0 ), 'Raw Data'!$O:$O,""&amp;'Raw Data'!$B$1,'Raw Data'!$D:$D,"&lt;&gt;*ithdr*",'Raw Data'!$D:$D,"&lt;&gt;*ancel*",'Raw Data'!$P:$P,"--", 'Raw Data'!$H:$H,"Earning - Gov*")
+
SUMIFS('Raw Data'!$AI:$AI, 'Raw Data'!$AN:$AN, "&lt;=" &amp;DATE(LEFT($AV$3, 4), MONTH("1 " &amp; AA$6 &amp; " " &amp; LEFT($AV$3, 4)) + 1, 0 ), 'Raw Data'!$AN:$AN,"&gt;" &amp;DATE(LEFT($AV$3, 4), MONTH("1 " &amp; AA$6 &amp; " " &amp; LEFT($AV$3, 4)), 0 ), 'Raw Data'!$P:$P,""&amp;'Raw Data'!$B$1,'Raw Data'!$D:$D,"&lt;&gt;*ithdr*",'Raw Data'!$D:$D,"&lt;&gt;*ancel*", 'Raw Data'!$H:$H,"Earning - Gov*")</f>
        <v>0</v>
      </c>
      <c r="AB13" s="117"/>
      <c r="AC13" s="117"/>
      <c r="AD13" s="123"/>
      <c r="AE13" s="140">
        <f>SUMIFS('Raw Data'!$AI:$AI, 'Raw Data'!$AN:$AN,"&lt;=" &amp;DATE(LEFT($AV$3, 4), MONTH("1 " &amp; AE$6 &amp; " " &amp; LEFT($AV$3, 4)) + 1, 0 ), 'Raw Data'!$AN:$AN,"&gt;" &amp;DATE(LEFT($AV$3, 4), MONTH("1 " &amp; AE$6 &amp; " " &amp; LEFT($AV$3, 4)), 0 ), 'Raw Data'!$O:$O,""&amp;'Raw Data'!$B$1,'Raw Data'!$D:$D,"&lt;&gt;*ithdr*",'Raw Data'!$D:$D,"&lt;&gt;*ancel*",'Raw Data'!$P:$P,"--", 'Raw Data'!$H:$H,"Earning - Gov*")
+
SUMIFS('Raw Data'!$AI:$AI, 'Raw Data'!$AN:$AN, "&lt;=" &amp;DATE(LEFT($AV$3, 4), MONTH("1 " &amp; AE$6 &amp; " " &amp; LEFT($AV$3, 4)) + 1, 0 ), 'Raw Data'!$AN:$AN,"&gt;" &amp;DATE(LEFT($AV$3, 4), MONTH("1 " &amp; AE$6 &amp; " " &amp; LEFT($AV$3, 4)), 0 ), 'Raw Data'!$P:$P,""&amp;'Raw Data'!$B$1,'Raw Data'!$D:$D,"&lt;&gt;*ithdr*",'Raw Data'!$D:$D,"&lt;&gt;*ancel*", 'Raw Data'!$H:$H,"Earning - Gov*")</f>
        <v>0</v>
      </c>
      <c r="AF13" s="117"/>
      <c r="AG13" s="117"/>
      <c r="AH13" s="123"/>
      <c r="AI13" s="140">
        <f>SUMIFS('Raw Data'!$AI:$AI, 'Raw Data'!$AN:$AN,"&lt;=" &amp;DATE(LEFT($AV$3, 4), MONTH("1 " &amp; AI$6 &amp; " " &amp; LEFT($AV$3, 4)) + 1, 0 ), 'Raw Data'!$AN:$AN,"&gt;" &amp;DATE(LEFT($AV$3, 4), MONTH("1 " &amp; AI$6 &amp; " " &amp; LEFT($AV$3, 4)), 0 ), 'Raw Data'!$O:$O,""&amp;'Raw Data'!$B$1,'Raw Data'!$D:$D,"&lt;&gt;*ithdr*",'Raw Data'!$D:$D,"&lt;&gt;*ancel*",'Raw Data'!$P:$P,"--", 'Raw Data'!$H:$H,"Earning - Gov*")
+
SUMIFS('Raw Data'!$AI:$AI, 'Raw Data'!$AN:$AN, "&lt;=" &amp;DATE(LEFT($AV$3, 4), MONTH("1 " &amp; AI$6 &amp; " " &amp; LEFT($AV$3, 4)) + 1, 0 ), 'Raw Data'!$AN:$AN,"&gt;" &amp;DATE(LEFT($AV$3, 4), MONTH("1 " &amp; AI$6 &amp; " " &amp; LEFT($AV$3, 4)), 0 ), 'Raw Data'!$P:$P,""&amp;'Raw Data'!$B$1,'Raw Data'!$D:$D,"&lt;&gt;*ithdr*",'Raw Data'!$D:$D,"&lt;&gt;*ancel*", 'Raw Data'!$H:$H,"Earning - Gov*")</f>
        <v>0</v>
      </c>
      <c r="AJ13" s="117"/>
      <c r="AK13" s="117"/>
      <c r="AL13" s="123"/>
      <c r="AM13" s="140">
        <f>SUMIFS('Raw Data'!$AI:$AI, 'Raw Data'!$AN:$AN,"&lt;=" &amp;DATE(LEFT($AV$3, 4), MONTH("1 " &amp; AM$6 &amp; " " &amp; LEFT($AV$3, 4)) + 1, 0 ), 'Raw Data'!$AN:$AN,"&gt;" &amp;DATE(LEFT($AV$3, 4), MONTH("1 " &amp; AM$6 &amp; " " &amp; LEFT($AV$3, 4)), 0 ), 'Raw Data'!$O:$O,""&amp;'Raw Data'!$B$1,'Raw Data'!$D:$D,"&lt;&gt;*ithdr*",'Raw Data'!$D:$D,"&lt;&gt;*ancel*",'Raw Data'!$P:$P,"--", 'Raw Data'!$H:$H,"Earning - Gov*")
+
SUMIFS('Raw Data'!$AI:$AI, 'Raw Data'!$AN:$AN, "&lt;=" &amp;DATE(LEFT($AV$3, 4), MONTH("1 " &amp; AM$6 &amp; " " &amp; LEFT($AV$3, 4)) + 1, 0 ), 'Raw Data'!$AN:$AN,"&gt;" &amp;DATE(LEFT($AV$3, 4), MONTH("1 " &amp; AM$6 &amp; " " &amp; LEFT($AV$3, 4)), 0 ), 'Raw Data'!$P:$P,""&amp;'Raw Data'!$B$1,'Raw Data'!$D:$D,"&lt;&gt;*ithdr*",'Raw Data'!$D:$D,"&lt;&gt;*ancel*", 'Raw Data'!$H:$H,"Earning - Gov*")</f>
        <v>0</v>
      </c>
      <c r="AN13" s="117"/>
      <c r="AO13" s="117"/>
      <c r="AP13" s="123"/>
      <c r="AQ13" s="140">
        <f>SUMIFS('Raw Data'!$AI:$AI, 'Raw Data'!$AN:$AN,"&lt;=" &amp;DATE(LEFT($AV$3, 4), MONTH("1 " &amp; AQ$6 &amp; " " &amp; LEFT($AV$3, 4)) + 1, 0 ), 'Raw Data'!$AN:$AN,"&gt;" &amp;DATE(LEFT($AV$3, 4), MONTH("1 " &amp; AQ$6 &amp; " " &amp; LEFT($AV$3, 4)), 0 ), 'Raw Data'!$O:$O,""&amp;'Raw Data'!$B$1,'Raw Data'!$D:$D,"&lt;&gt;*ithdr*",'Raw Data'!$D:$D,"&lt;&gt;*ancel*",'Raw Data'!$P:$P,"--", 'Raw Data'!$H:$H,"Earning - Gov*")
+
SUMIFS('Raw Data'!$AI:$AI, 'Raw Data'!$AN:$AN, "&lt;=" &amp;DATE(LEFT($AV$3, 4), MONTH("1 " &amp; AQ$6 &amp; " " &amp; LEFT($AV$3, 4)) + 1, 0 ), 'Raw Data'!$AN:$AN,"&gt;" &amp;DATE(LEFT($AV$3, 4), MONTH("1 " &amp; AQ$6 &amp; " " &amp; LEFT($AV$3, 4)), 0 ), 'Raw Data'!$P:$P,""&amp;'Raw Data'!$B$1,'Raw Data'!$D:$D,"&lt;&gt;*ithdr*",'Raw Data'!$D:$D,"&lt;&gt;*ancel*", 'Raw Data'!$H:$H,"Earning - Gov*")</f>
        <v>0</v>
      </c>
      <c r="AR13" s="117"/>
      <c r="AS13" s="117"/>
      <c r="AT13" s="123"/>
      <c r="AU13" s="140">
        <f>SUMIFS('Raw Data'!$AI:$AI, 'Raw Data'!$AN:$AN,"&lt;=" &amp;DATE(MID($AV$3, 15, 4), MONTH("1 " &amp; AU$6 &amp; " " &amp; MID($AV$3, 15, 4)) + 1, 0 ), 'Raw Data'!$AN:$AN,"&gt;" &amp;DATE(MID($AV$3, 15, 4), MONTH("1 " &amp; AU$6 &amp; " " &amp; MID($AV$3, 15, 4)), 0 ), 'Raw Data'!$O:$O,""&amp;'Raw Data'!$B$1,'Raw Data'!$D:$D,"&lt;&gt;*ithdr*",'Raw Data'!$D:$D,"&lt;&gt;*ancel*",'Raw Data'!$P:$P,"--", 'Raw Data'!$H:$H,"Earning - Gov*")
+
SUMIFS('Raw Data'!$AI:$AI, 'Raw Data'!$AN:$AN, "&lt;=" &amp;DATE(MID($AV$3, 15, 4), MONTH("1 " &amp; AU$6 &amp; " " &amp; MID($AV$3, 15, 4)) + 1, 0 ), 'Raw Data'!$AN:$AN,"&gt;" &amp;DATE(MID($AV$3, 15, 4), MONTH("1 " &amp; AU$6 &amp; " " &amp; MID($AV$3, 15, 4)), 0 ), 'Raw Data'!$P:$P,""&amp;'Raw Data'!$B$1,'Raw Data'!$D:$D,"&lt;&gt;*ithdr*",'Raw Data'!$D:$D,"&lt;&gt;*ancel*", 'Raw Data'!$H:$H,"Earning - Gov*")</f>
        <v>0</v>
      </c>
      <c r="AV13" s="117"/>
      <c r="AW13" s="117"/>
      <c r="AX13" s="123"/>
      <c r="AY13" s="140">
        <f>SUMIFS('Raw Data'!$AI:$AI, 'Raw Data'!$AN:$AN,"&lt;=" &amp;DATE(MID($AV$3, 15, 4), MONTH("1 " &amp; AY$6 &amp; " " &amp; MID($AV$3, 15, 4)) + 1, 0 ), 'Raw Data'!$AN:$AN,"&gt;" &amp;DATE(MID($AV$3, 15, 4), MONTH("1 " &amp; AY$6 &amp; " " &amp; MID($AV$3, 15, 4)), 0 ), 'Raw Data'!$O:$O,""&amp;'Raw Data'!$B$1,'Raw Data'!$D:$D,"&lt;&gt;*ithdr*",'Raw Data'!$D:$D,"&lt;&gt;*ancel*",'Raw Data'!$P:$P,"--", 'Raw Data'!$H:$H,"Earning - Gov*")
+
SUMIFS('Raw Data'!$AI:$AI, 'Raw Data'!$AN:$AN, "&lt;=" &amp;DATE(MID($AV$3, 15, 4), MONTH("1 " &amp; AY$6 &amp; " " &amp; MID($AV$3, 15, 4)) + 1, 0 ), 'Raw Data'!$AN:$AN,"&gt;" &amp;DATE(MID($AV$3, 15, 4), MONTH("1 " &amp; AY$6 &amp; " " &amp; MID($AV$3, 15, 4)), 0 ), 'Raw Data'!$P:$P,""&amp;'Raw Data'!$B$1,'Raw Data'!$D:$D,"&lt;&gt;*ithdr*",'Raw Data'!$D:$D,"&lt;&gt;*ancel*", 'Raw Data'!$H:$H,"Earning - Gov*")</f>
        <v>0</v>
      </c>
      <c r="AZ13" s="117"/>
      <c r="BA13" s="117"/>
      <c r="BB13" s="123"/>
      <c r="BC13" s="140">
        <f>SUMIFS('Raw Data'!$AI:$AI, 'Raw Data'!$AN:$AN,"&lt;=" &amp;DATE(MID($AV$3, 15, 4), MONTH("1 " &amp; BC$6 &amp; " " &amp; MID($AV$3, 15, 4)) + 1, 0 ), 'Raw Data'!$AN:$AN,"&gt;" &amp;DATE(MID($AV$3, 15, 4), MONTH("1 " &amp; BC$6 &amp; " " &amp; MID($AV$3, 15, 4)), 0 ), 'Raw Data'!$O:$O,""&amp;'Raw Data'!$B$1,'Raw Data'!$D:$D,"&lt;&gt;*ithdr*",'Raw Data'!$D:$D,"&lt;&gt;*ancel*",'Raw Data'!$P:$P,"--", 'Raw Data'!$H:$H,"Earning - Gov*")
+
SUMIFS('Raw Data'!$AI:$AI, 'Raw Data'!$AN:$AN, "&lt;=" &amp;DATE(MID($AV$3, 15, 4), MONTH("1 " &amp; BC$6 &amp; " " &amp; MID($AV$3, 15, 4)) + 1, 0 ), 'Raw Data'!$AN:$AN,"&gt;" &amp;DATE(MID($AV$3, 15, 4), MONTH("1 " &amp; BC$6 &amp; " " &amp; MID($AV$3, 15, 4)), 0 ), 'Raw Data'!$P:$P,""&amp;'Raw Data'!$B$1,'Raw Data'!$D:$D,"&lt;&gt;*ithdr*",'Raw Data'!$D:$D,"&lt;&gt;*ancel*", 'Raw Data'!$H:$H,"Earning - Gov*")</f>
        <v>0</v>
      </c>
      <c r="BD13" s="117"/>
      <c r="BE13" s="117"/>
      <c r="BF13" s="118"/>
    </row>
    <row r="14" spans="1:58" ht="12.75" customHeight="1" x14ac:dyDescent="0.2">
      <c r="A14" s="141" t="s">
        <v>122</v>
      </c>
      <c r="B14" s="117"/>
      <c r="C14" s="117"/>
      <c r="D14" s="117"/>
      <c r="E14" s="117"/>
      <c r="F14" s="117"/>
      <c r="G14" s="117"/>
      <c r="H14" s="117"/>
      <c r="I14" s="117"/>
      <c r="J14" s="123"/>
      <c r="K14" s="140">
        <f>SUMIFS('Raw Data'!$AI:$AI, 'Raw Data'!$AN:$AN,"&lt;=" &amp;DATE(LEFT($AV$3, 4), MONTH("1 " &amp; K$6 &amp; " " &amp; LEFT($AV$3, 4)) + 1, 0 ), 'Raw Data'!$AN:$AN,"&gt;" &amp;DATE(LEFT($AV$3, 4), MONTH("1 " &amp; K$6 &amp; " " &amp; LEFT($AV$3, 4)), 0 ), 'Raw Data'!$O:$O,""&amp;'Raw Data'!$B$1,'Raw Data'!$D:$D,"&lt;&gt;*ithdr*",'Raw Data'!$D:$D,"&lt;&gt;*ancel*",'Raw Data'!$P:$P,"--", 'Raw Data'!$H:$H,"Earning - Internal*")
+
SUMIFS('Raw Data'!$AI:$AI, 'Raw Data'!$AN:$AN, "&lt;=" &amp;DATE(LEFT($AV$3, 4), MONTH("1 " &amp; K$6 &amp; " " &amp; LEFT($AV$3, 4)) + 1, 0 ), 'Raw Data'!$AN:$AN,"&gt;" &amp;DATE(LEFT($AV$3, 4), MONTH("1 " &amp; K$6 &amp; " " &amp; LEFT($AV$3, 4)), 0 ), 'Raw Data'!$P:$P,""&amp;'Raw Data'!$B$1,'Raw Data'!$D:$D,"&lt;&gt;*ithdr*",'Raw Data'!$D:$D,"&lt;&gt;*ancel*", 'Raw Data'!$H:$H,"Earning - Internal*")</f>
        <v>0</v>
      </c>
      <c r="L14" s="117"/>
      <c r="M14" s="117"/>
      <c r="N14" s="123"/>
      <c r="O14" s="140">
        <f>SUMIFS('Raw Data'!$AI:$AI, 'Raw Data'!$AN:$AN,"&lt;=" &amp;DATE(LEFT($AV$3, 4), MONTH("1 " &amp; O$6 &amp; " " &amp; LEFT($AV$3, 4)) + 1, 0 ), 'Raw Data'!$AN:$AN,"&gt;" &amp;DATE(LEFT($AV$3, 4), MONTH("1 " &amp; O$6 &amp; " " &amp; LEFT($AV$3, 4)), 0 ), 'Raw Data'!$O:$O,""&amp;'Raw Data'!$B$1,'Raw Data'!$D:$D,"&lt;&gt;*ithdr*",'Raw Data'!$D:$D,"&lt;&gt;*ancel*",'Raw Data'!$P:$P,"--", 'Raw Data'!$H:$H,"Earning - Internal*")
+
SUMIFS('Raw Data'!$AI:$AI, 'Raw Data'!$AN:$AN, "&lt;=" &amp;DATE(LEFT($AV$3, 4), MONTH("1 " &amp; O$6 &amp; " " &amp; LEFT($AV$3, 4)) + 1, 0 ), 'Raw Data'!$AN:$AN,"&gt;" &amp;DATE(LEFT($AV$3, 4), MONTH("1 " &amp; O$6 &amp; " " &amp; LEFT($AV$3, 4)), 0 ), 'Raw Data'!$P:$P,""&amp;'Raw Data'!$B$1,'Raw Data'!$D:$D,"&lt;&gt;*ithdr*",'Raw Data'!$D:$D,"&lt;&gt;*ancel*", 'Raw Data'!$H:$H,"Earning - Internal*")</f>
        <v>0</v>
      </c>
      <c r="P14" s="117"/>
      <c r="Q14" s="117"/>
      <c r="R14" s="123"/>
      <c r="S14" s="140">
        <f>SUMIFS('Raw Data'!$AI:$AI, 'Raw Data'!$AN:$AN,"&lt;=" &amp;DATE(LEFT($AV$3, 4), MONTH("1 " &amp; S$6 &amp; " " &amp; LEFT($AV$3, 4)) + 1, 0 ), 'Raw Data'!$AN:$AN,"&gt;" &amp;DATE(LEFT($AV$3, 4), MONTH("1 " &amp; S$6 &amp; " " &amp; LEFT($AV$3, 4)), 0 ), 'Raw Data'!$O:$O,""&amp;'Raw Data'!$B$1,'Raw Data'!$D:$D,"&lt;&gt;*ithdr*",'Raw Data'!$D:$D,"&lt;&gt;*ancel*",'Raw Data'!$P:$P,"--", 'Raw Data'!$H:$H,"Earning - Internal*")
+
SUMIFS('Raw Data'!$AI:$AI, 'Raw Data'!$AN:$AN, "&lt;=" &amp;DATE(LEFT($AV$3, 4), MONTH("1 " &amp; S$6 &amp; " " &amp; LEFT($AV$3, 4)) + 1, 0 ), 'Raw Data'!$AN:$AN,"&gt;" &amp;DATE(LEFT($AV$3, 4), MONTH("1 " &amp; S$6 &amp; " " &amp; LEFT($AV$3, 4)), 0 ), 'Raw Data'!$P:$P,""&amp;'Raw Data'!$B$1,'Raw Data'!$D:$D,"&lt;&gt;*ithdr*",'Raw Data'!$D:$D,"&lt;&gt;*ancel*", 'Raw Data'!$H:$H,"Earning - Internal*")</f>
        <v>0</v>
      </c>
      <c r="T14" s="117"/>
      <c r="U14" s="117"/>
      <c r="V14" s="123"/>
      <c r="W14" s="140">
        <f>SUMIFS('Raw Data'!$AI:$AI, 'Raw Data'!$AN:$AN,"&lt;=" &amp;DATE(LEFT($AV$3, 4), MONTH("1 " &amp; W$6 &amp; " " &amp; LEFT($AV$3, 4)) + 1, 0 ), 'Raw Data'!$AN:$AN,"&gt;" &amp;DATE(LEFT($AV$3, 4), MONTH("1 " &amp; W$6 &amp; " " &amp; LEFT($AV$3, 4)), 0 ), 'Raw Data'!$O:$O,""&amp;'Raw Data'!$B$1,'Raw Data'!$D:$D,"&lt;&gt;*ithdr*",'Raw Data'!$D:$D,"&lt;&gt;*ancel*",'Raw Data'!$P:$P,"--", 'Raw Data'!$H:$H,"Earning - Internal*")
+
SUMIFS('Raw Data'!$AI:$AI, 'Raw Data'!$AN:$AN, "&lt;=" &amp;DATE(LEFT($AV$3, 4), MONTH("1 " &amp; W$6 &amp; " " &amp; LEFT($AV$3, 4)) + 1, 0 ), 'Raw Data'!$AN:$AN,"&gt;" &amp;DATE(LEFT($AV$3, 4), MONTH("1 " &amp; W$6 &amp; " " &amp; LEFT($AV$3, 4)), 0 ), 'Raw Data'!$P:$P,""&amp;'Raw Data'!$B$1,'Raw Data'!$D:$D,"&lt;&gt;*ithdr*",'Raw Data'!$D:$D,"&lt;&gt;*ancel*", 'Raw Data'!$H:$H,"Earning - Internal*")</f>
        <v>0</v>
      </c>
      <c r="X14" s="117"/>
      <c r="Y14" s="117"/>
      <c r="Z14" s="123"/>
      <c r="AA14" s="140">
        <f>SUMIFS('Raw Data'!$AI:$AI, 'Raw Data'!$AN:$AN,"&lt;=" &amp;DATE(LEFT($AV$3, 4), MONTH("1 " &amp; AA$6 &amp; " " &amp; LEFT($AV$3, 4)) + 1, 0 ), 'Raw Data'!$AN:$AN,"&gt;" &amp;DATE(LEFT($AV$3, 4), MONTH("1 " &amp; AA$6 &amp; " " &amp; LEFT($AV$3, 4)), 0 ), 'Raw Data'!$O:$O,""&amp;'Raw Data'!$B$1,'Raw Data'!$D:$D,"&lt;&gt;*ithdr*",'Raw Data'!$D:$D,"&lt;&gt;*ancel*",'Raw Data'!$P:$P,"--", 'Raw Data'!$H:$H,"Earning - Internal*")
+
SUMIFS('Raw Data'!$AI:$AI, 'Raw Data'!$AN:$AN, "&lt;=" &amp;DATE(LEFT($AV$3, 4), MONTH("1 " &amp; AA$6 &amp; " " &amp; LEFT($AV$3, 4)) + 1, 0 ), 'Raw Data'!$AN:$AN,"&gt;" &amp;DATE(LEFT($AV$3, 4), MONTH("1 " &amp; AA$6 &amp; " " &amp; LEFT($AV$3, 4)), 0 ), 'Raw Data'!$P:$P,""&amp;'Raw Data'!$B$1,'Raw Data'!$D:$D,"&lt;&gt;*ithdr*",'Raw Data'!$D:$D,"&lt;&gt;*ancel*", 'Raw Data'!$H:$H,"Earning - Internal*")</f>
        <v>0</v>
      </c>
      <c r="AB14" s="117"/>
      <c r="AC14" s="117"/>
      <c r="AD14" s="123"/>
      <c r="AE14" s="140">
        <f>SUMIFS('Raw Data'!$AI:$AI, 'Raw Data'!$AN:$AN,"&lt;=" &amp;DATE(LEFT($AV$3, 4), MONTH("1 " &amp; AE$6 &amp; " " &amp; LEFT($AV$3, 4)) + 1, 0 ), 'Raw Data'!$AN:$AN,"&gt;" &amp;DATE(LEFT($AV$3, 4), MONTH("1 " &amp; AE$6 &amp; " " &amp; LEFT($AV$3, 4)), 0 ), 'Raw Data'!$O:$O,""&amp;'Raw Data'!$B$1,'Raw Data'!$D:$D,"&lt;&gt;*ithdr*",'Raw Data'!$D:$D,"&lt;&gt;*ancel*",'Raw Data'!$P:$P,"--", 'Raw Data'!$H:$H,"Earning - Internal*")
+
SUMIFS('Raw Data'!$AI:$AI, 'Raw Data'!$AN:$AN, "&lt;=" &amp;DATE(LEFT($AV$3, 4), MONTH("1 " &amp; AE$6 &amp; " " &amp; LEFT($AV$3, 4)) + 1, 0 ), 'Raw Data'!$AN:$AN,"&gt;" &amp;DATE(LEFT($AV$3, 4), MONTH("1 " &amp; AE$6 &amp; " " &amp; LEFT($AV$3, 4)), 0 ), 'Raw Data'!$P:$P,""&amp;'Raw Data'!$B$1,'Raw Data'!$D:$D,"&lt;&gt;*ithdr*",'Raw Data'!$D:$D,"&lt;&gt;*ancel*", 'Raw Data'!$H:$H,"Earning - Internal*")</f>
        <v>0</v>
      </c>
      <c r="AF14" s="117"/>
      <c r="AG14" s="117"/>
      <c r="AH14" s="123"/>
      <c r="AI14" s="140">
        <f>SUMIFS('Raw Data'!$AI:$AI, 'Raw Data'!$AN:$AN,"&lt;=" &amp;DATE(LEFT($AV$3, 4), MONTH("1 " &amp; AI$6 &amp; " " &amp; LEFT($AV$3, 4)) + 1, 0 ), 'Raw Data'!$AN:$AN,"&gt;" &amp;DATE(LEFT($AV$3, 4), MONTH("1 " &amp; AI$6 &amp; " " &amp; LEFT($AV$3, 4)), 0 ), 'Raw Data'!$O:$O,""&amp;'Raw Data'!$B$1,'Raw Data'!$D:$D,"&lt;&gt;*ithdr*",'Raw Data'!$D:$D,"&lt;&gt;*ancel*",'Raw Data'!$P:$P,"--", 'Raw Data'!$H:$H,"Earning - Internal*")
+
SUMIFS('Raw Data'!$AI:$AI, 'Raw Data'!$AN:$AN, "&lt;=" &amp;DATE(LEFT($AV$3, 4), MONTH("1 " &amp; AI$6 &amp; " " &amp; LEFT($AV$3, 4)) + 1, 0 ), 'Raw Data'!$AN:$AN,"&gt;" &amp;DATE(LEFT($AV$3, 4), MONTH("1 " &amp; AI$6 &amp; " " &amp; LEFT($AV$3, 4)), 0 ), 'Raw Data'!$P:$P,""&amp;'Raw Data'!$B$1,'Raw Data'!$D:$D,"&lt;&gt;*ithdr*",'Raw Data'!$D:$D,"&lt;&gt;*ancel*", 'Raw Data'!$H:$H,"Earning - Internal*")</f>
        <v>0</v>
      </c>
      <c r="AJ14" s="117"/>
      <c r="AK14" s="117"/>
      <c r="AL14" s="123"/>
      <c r="AM14" s="140">
        <f>SUMIFS('Raw Data'!$AI:$AI, 'Raw Data'!$AN:$AN,"&lt;=" &amp;DATE(LEFT($AV$3, 4), MONTH("1 " &amp; AM$6 &amp; " " &amp; LEFT($AV$3, 4)) + 1, 0 ), 'Raw Data'!$AN:$AN,"&gt;" &amp;DATE(LEFT($AV$3, 4), MONTH("1 " &amp; AM$6 &amp; " " &amp; LEFT($AV$3, 4)), 0 ), 'Raw Data'!$O:$O,""&amp;'Raw Data'!$B$1,'Raw Data'!$D:$D,"&lt;&gt;*ithdr*",'Raw Data'!$D:$D,"&lt;&gt;*ancel*",'Raw Data'!$P:$P,"--", 'Raw Data'!$H:$H,"Earning - Internal*")
+
SUMIFS('Raw Data'!$AI:$AI, 'Raw Data'!$AN:$AN, "&lt;=" &amp;DATE(LEFT($AV$3, 4), MONTH("1 " &amp; AM$6 &amp; " " &amp; LEFT($AV$3, 4)) + 1, 0 ), 'Raw Data'!$AN:$AN,"&gt;" &amp;DATE(LEFT($AV$3, 4), MONTH("1 " &amp; AM$6 &amp; " " &amp; LEFT($AV$3, 4)), 0 ), 'Raw Data'!$P:$P,""&amp;'Raw Data'!$B$1,'Raw Data'!$D:$D,"&lt;&gt;*ithdr*",'Raw Data'!$D:$D,"&lt;&gt;*ancel*", 'Raw Data'!$H:$H,"Earning - Internal*")</f>
        <v>0</v>
      </c>
      <c r="AN14" s="117"/>
      <c r="AO14" s="117"/>
      <c r="AP14" s="123"/>
      <c r="AQ14" s="140">
        <f>SUMIFS('Raw Data'!$AI:$AI, 'Raw Data'!$AN:$AN,"&lt;=" &amp;DATE(LEFT($AV$3, 4), MONTH("1 " &amp; AQ$6 &amp; " " &amp; LEFT($AV$3, 4)) + 1, 0 ), 'Raw Data'!$AN:$AN,"&gt;" &amp;DATE(LEFT($AV$3, 4), MONTH("1 " &amp; AQ$6 &amp; " " &amp; LEFT($AV$3, 4)), 0 ), 'Raw Data'!$O:$O,""&amp;'Raw Data'!$B$1,'Raw Data'!$D:$D,"&lt;&gt;*ithdr*",'Raw Data'!$D:$D,"&lt;&gt;*ancel*",'Raw Data'!$P:$P,"--", 'Raw Data'!$H:$H,"Earning - Internal*")
+
SUMIFS('Raw Data'!$AI:$AI, 'Raw Data'!$AN:$AN, "&lt;=" &amp;DATE(LEFT($AV$3, 4), MONTH("1 " &amp; AQ$6 &amp; " " &amp; LEFT($AV$3, 4)) + 1, 0 ), 'Raw Data'!$AN:$AN,"&gt;" &amp;DATE(LEFT($AV$3, 4), MONTH("1 " &amp; AQ$6 &amp; " " &amp; LEFT($AV$3, 4)), 0 ), 'Raw Data'!$P:$P,""&amp;'Raw Data'!$B$1,'Raw Data'!$D:$D,"&lt;&gt;*ithdr*",'Raw Data'!$D:$D,"&lt;&gt;*ancel*", 'Raw Data'!$H:$H,"Earning - Internal*")</f>
        <v>0</v>
      </c>
      <c r="AR14" s="117"/>
      <c r="AS14" s="117"/>
      <c r="AT14" s="123"/>
      <c r="AU14" s="140">
        <f>SUMIFS('Raw Data'!$AI:$AI, 'Raw Data'!$AN:$AN,"&lt;=" &amp;DATE(MID($AV$3, 15, 4), MONTH("1 " &amp; AU$6 &amp; " " &amp; MID($AV$3, 15, 4)) + 1, 0 ), 'Raw Data'!$AN:$AN,"&gt;" &amp;DATE(MID($AV$3, 15, 4), MONTH("1 " &amp; AU$6 &amp; " " &amp; MID($AV$3, 15, 4)), 0 ), 'Raw Data'!$O:$O,""&amp;'Raw Data'!$B$1,'Raw Data'!$D:$D,"&lt;&gt;*ithdr*",'Raw Data'!$D:$D,"&lt;&gt;*ancel*",'Raw Data'!$P:$P,"--", 'Raw Data'!$H:$H,"Earning - Internal*")
+
SUMIFS('Raw Data'!$AI:$AI, 'Raw Data'!$AN:$AN, "&lt;=" &amp;DATE(MID($AV$3, 15, 4), MONTH("1 " &amp; AU$6 &amp; " " &amp; MID($AV$3, 15, 4)) + 1, 0 ), 'Raw Data'!$AN:$AN,"&gt;" &amp;DATE(MID($AV$3, 15, 4), MONTH("1 " &amp; AU$6 &amp; " " &amp; MID($AV$3, 15, 4)), 0 ), 'Raw Data'!$P:$P,""&amp;'Raw Data'!$B$1,'Raw Data'!$D:$D,"&lt;&gt;*ithdr*",'Raw Data'!$D:$D,"&lt;&gt;*ancel*", 'Raw Data'!$H:$H,"Earning - Internal*")</f>
        <v>0</v>
      </c>
      <c r="AV14" s="117"/>
      <c r="AW14" s="117"/>
      <c r="AX14" s="123"/>
      <c r="AY14" s="140">
        <f>SUMIFS('Raw Data'!$AI:$AI, 'Raw Data'!$AN:$AN,"&lt;=" &amp;DATE(MID($AV$3, 15, 4), MONTH("1 " &amp; AY$6 &amp; " " &amp; MID($AV$3, 15, 4)) + 1, 0 ), 'Raw Data'!$AN:$AN,"&gt;" &amp;DATE(MID($AV$3, 15, 4), MONTH("1 " &amp; AY$6 &amp; " " &amp; MID($AV$3, 15, 4)), 0 ), 'Raw Data'!$O:$O,""&amp;'Raw Data'!$B$1,'Raw Data'!$D:$D,"&lt;&gt;*ithdr*",'Raw Data'!$D:$D,"&lt;&gt;*ancel*",'Raw Data'!$P:$P,"--", 'Raw Data'!$H:$H,"Earning - Internal*")
+
SUMIFS('Raw Data'!$AI:$AI, 'Raw Data'!$AN:$AN, "&lt;=" &amp;DATE(MID($AV$3, 15, 4), MONTH("1 " &amp; AY$6 &amp; " " &amp; MID($AV$3, 15, 4)) + 1, 0 ), 'Raw Data'!$AN:$AN,"&gt;" &amp;DATE(MID($AV$3, 15, 4), MONTH("1 " &amp; AY$6 &amp; " " &amp; MID($AV$3, 15, 4)), 0 ), 'Raw Data'!$P:$P,""&amp;'Raw Data'!$B$1,'Raw Data'!$D:$D,"&lt;&gt;*ithdr*",'Raw Data'!$D:$D,"&lt;&gt;*ancel*", 'Raw Data'!$H:$H,"Earning - Internal*")</f>
        <v>0</v>
      </c>
      <c r="AZ14" s="117"/>
      <c r="BA14" s="117"/>
      <c r="BB14" s="123"/>
      <c r="BC14" s="140">
        <f>SUMIFS('Raw Data'!$AI:$AI, 'Raw Data'!$AN:$AN,"&lt;=" &amp;DATE(MID($AV$3, 15, 4), MONTH("1 " &amp; BC$6 &amp; " " &amp; MID($AV$3, 15, 4)) + 1, 0 ), 'Raw Data'!$AN:$AN,"&gt;" &amp;DATE(MID($AV$3, 15, 4), MONTH("1 " &amp; BC$6 &amp; " " &amp; MID($AV$3, 15, 4)), 0 ), 'Raw Data'!$O:$O,""&amp;'Raw Data'!$B$1,'Raw Data'!$D:$D,"&lt;&gt;*ithdr*",'Raw Data'!$D:$D,"&lt;&gt;*ancel*",'Raw Data'!$P:$P,"--", 'Raw Data'!$H:$H,"Earning - Internal*")
+
SUMIFS('Raw Data'!$AI:$AI, 'Raw Data'!$AN:$AN, "&lt;=" &amp;DATE(MID($AV$3, 15, 4), MONTH("1 " &amp; BC$6 &amp; " " &amp; MID($AV$3, 15, 4)) + 1, 0 ), 'Raw Data'!$AN:$AN,"&gt;" &amp;DATE(MID($AV$3, 15, 4), MONTH("1 " &amp; BC$6 &amp; " " &amp; MID($AV$3, 15, 4)), 0 ), 'Raw Data'!$P:$P,""&amp;'Raw Data'!$B$1,'Raw Data'!$D:$D,"&lt;&gt;*ithdr*",'Raw Data'!$D:$D,"&lt;&gt;*ancel*", 'Raw Data'!$H:$H,"Earning - Internal*")</f>
        <v>0</v>
      </c>
      <c r="BD14" s="117"/>
      <c r="BE14" s="117"/>
      <c r="BF14" s="118"/>
    </row>
    <row r="15" spans="1:58" ht="12.75" customHeight="1" x14ac:dyDescent="0.2">
      <c r="A15" s="141" t="s">
        <v>112</v>
      </c>
      <c r="B15" s="117"/>
      <c r="C15" s="117"/>
      <c r="D15" s="117"/>
      <c r="E15" s="117"/>
      <c r="F15" s="117"/>
      <c r="G15" s="117"/>
      <c r="H15" s="117"/>
      <c r="I15" s="117"/>
      <c r="J15" s="123"/>
      <c r="K15" s="140">
        <f>SUMIFS('Raw Data'!$AI:$AI, 'Raw Data'!$AN:$AN,"&lt;=" &amp;DATE(LEFT($AV$3, 4), MONTH("1 " &amp; K$6 &amp; " " &amp; LEFT($AV$3, 4)) + 1, 0 ), 'Raw Data'!$AN:$AN,"&gt;" &amp;DATE(LEFT($AV$3, 4), MONTH("1 " &amp; K$6 &amp; " " &amp; LEFT($AV$3, 4)), 0 ), 'Raw Data'!$O:$O,""&amp;'Raw Data'!$B$1,'Raw Data'!$D:$D,"&lt;&gt;*ithdr*",'Raw Data'!$D:$D,"&lt;&gt;*ancel*",'Raw Data'!$P:$P,"--", 'Raw Data'!$H:$H,"Non-Earning - Obligator*")
+
SUMIFS('Raw Data'!$AI:$AI, 'Raw Data'!$AN:$AN, "&lt;=" &amp;DATE(LEFT($AV$3, 4), MONTH("1 " &amp; K$6 &amp; " " &amp; LEFT($AV$3, 4)) + 1, 0 ), 'Raw Data'!$AN:$AN,"&gt;" &amp;DATE(LEFT($AV$3, 4), MONTH("1 " &amp; K$6 &amp; " " &amp; LEFT($AV$3, 4)), 0 ), 'Raw Data'!$P:$P,""&amp;'Raw Data'!$B$1,'Raw Data'!$D:$D,"&lt;&gt;*ithdr*",'Raw Data'!$D:$D,"&lt;&gt;*ancel*", 'Raw Data'!$H:$H,"Non-Earning - Obligator*")</f>
        <v>0</v>
      </c>
      <c r="L15" s="117"/>
      <c r="M15" s="117"/>
      <c r="N15" s="123"/>
      <c r="O15" s="140">
        <f>SUMIFS('Raw Data'!$AI:$AI, 'Raw Data'!$AN:$AN,"&lt;=" &amp;DATE(LEFT($AV$3, 4), MONTH("1 " &amp; O$6 &amp; " " &amp; LEFT($AV$3, 4)) + 1, 0 ), 'Raw Data'!$AN:$AN,"&gt;" &amp;DATE(LEFT($AV$3, 4), MONTH("1 " &amp; O$6 &amp; " " &amp; LEFT($AV$3, 4)), 0 ), 'Raw Data'!$O:$O,""&amp;'Raw Data'!$B$1,'Raw Data'!$D:$D,"&lt;&gt;*ithdr*",'Raw Data'!$D:$D,"&lt;&gt;*ancel*",'Raw Data'!$P:$P,"--", 'Raw Data'!$H:$H,"Non-Earning - Obligator*")
+
SUMIFS('Raw Data'!$AI:$AI, 'Raw Data'!$AN:$AN, "&lt;=" &amp;DATE(LEFT($AV$3, 4), MONTH("1 " &amp; O$6 &amp; " " &amp; LEFT($AV$3, 4)) + 1, 0 ), 'Raw Data'!$AN:$AN,"&gt;" &amp;DATE(LEFT($AV$3, 4), MONTH("1 " &amp; O$6 &amp; " " &amp; LEFT($AV$3, 4)), 0 ), 'Raw Data'!$P:$P,""&amp;'Raw Data'!$B$1,'Raw Data'!$D:$D,"&lt;&gt;*ithdr*",'Raw Data'!$D:$D,"&lt;&gt;*ancel*", 'Raw Data'!$H:$H,"Non-Earning - Obligator*")</f>
        <v>0</v>
      </c>
      <c r="P15" s="117"/>
      <c r="Q15" s="117"/>
      <c r="R15" s="123"/>
      <c r="S15" s="140">
        <f>SUMIFS('Raw Data'!$AI:$AI, 'Raw Data'!$AN:$AN,"&lt;=" &amp;DATE(LEFT($AV$3, 4), MONTH("1 " &amp; S$6 &amp; " " &amp; LEFT($AV$3, 4)) + 1, 0 ), 'Raw Data'!$AN:$AN,"&gt;" &amp;DATE(LEFT($AV$3, 4), MONTH("1 " &amp; S$6 &amp; " " &amp; LEFT($AV$3, 4)), 0 ), 'Raw Data'!$O:$O,""&amp;'Raw Data'!$B$1,'Raw Data'!$D:$D,"&lt;&gt;*ithdr*",'Raw Data'!$D:$D,"&lt;&gt;*ancel*",'Raw Data'!$P:$P,"--", 'Raw Data'!$H:$H,"Non-Earning - Obligator*")
+
SUMIFS('Raw Data'!$AI:$AI, 'Raw Data'!$AN:$AN, "&lt;=" &amp;DATE(LEFT($AV$3, 4), MONTH("1 " &amp; S$6 &amp; " " &amp; LEFT($AV$3, 4)) + 1, 0 ), 'Raw Data'!$AN:$AN,"&gt;" &amp;DATE(LEFT($AV$3, 4), MONTH("1 " &amp; S$6 &amp; " " &amp; LEFT($AV$3, 4)), 0 ), 'Raw Data'!$P:$P,""&amp;'Raw Data'!$B$1,'Raw Data'!$D:$D,"&lt;&gt;*ithdr*",'Raw Data'!$D:$D,"&lt;&gt;*ancel*", 'Raw Data'!$H:$H,"Non-Earning - Obligator*")</f>
        <v>0</v>
      </c>
      <c r="T15" s="117"/>
      <c r="U15" s="117"/>
      <c r="V15" s="123"/>
      <c r="W15" s="140">
        <f>SUMIFS('Raw Data'!$AI:$AI, 'Raw Data'!$AN:$AN,"&lt;=" &amp;DATE(LEFT($AV$3, 4), MONTH("1 " &amp; W$6 &amp; " " &amp; LEFT($AV$3, 4)) + 1, 0 ), 'Raw Data'!$AN:$AN,"&gt;" &amp;DATE(LEFT($AV$3, 4), MONTH("1 " &amp; W$6 &amp; " " &amp; LEFT($AV$3, 4)), 0 ), 'Raw Data'!$O:$O,""&amp;'Raw Data'!$B$1,'Raw Data'!$D:$D,"&lt;&gt;*ithdr*",'Raw Data'!$D:$D,"&lt;&gt;*ancel*",'Raw Data'!$P:$P,"--", 'Raw Data'!$H:$H,"Non-Earning - Obligator*")
+
SUMIFS('Raw Data'!$AI:$AI, 'Raw Data'!$AN:$AN, "&lt;=" &amp;DATE(LEFT($AV$3, 4), MONTH("1 " &amp; W$6 &amp; " " &amp; LEFT($AV$3, 4)) + 1, 0 ), 'Raw Data'!$AN:$AN,"&gt;" &amp;DATE(LEFT($AV$3, 4), MONTH("1 " &amp; W$6 &amp; " " &amp; LEFT($AV$3, 4)), 0 ), 'Raw Data'!$P:$P,""&amp;'Raw Data'!$B$1,'Raw Data'!$D:$D,"&lt;&gt;*ithdr*",'Raw Data'!$D:$D,"&lt;&gt;*ancel*", 'Raw Data'!$H:$H,"Non-Earning - Obligator*")</f>
        <v>0</v>
      </c>
      <c r="X15" s="117"/>
      <c r="Y15" s="117"/>
      <c r="Z15" s="123"/>
      <c r="AA15" s="140">
        <f>SUMIFS('Raw Data'!$AI:$AI, 'Raw Data'!$AN:$AN,"&lt;=" &amp;DATE(LEFT($AV$3, 4), MONTH("1 " &amp; AA$6 &amp; " " &amp; LEFT($AV$3, 4)) + 1, 0 ), 'Raw Data'!$AN:$AN,"&gt;" &amp;DATE(LEFT($AV$3, 4), MONTH("1 " &amp; AA$6 &amp; " " &amp; LEFT($AV$3, 4)), 0 ), 'Raw Data'!$O:$O,""&amp;'Raw Data'!$B$1,'Raw Data'!$D:$D,"&lt;&gt;*ithdr*",'Raw Data'!$D:$D,"&lt;&gt;*ancel*",'Raw Data'!$P:$P,"--", 'Raw Data'!$H:$H,"Non-Earning - Obligator*")
+
SUMIFS('Raw Data'!$AI:$AI, 'Raw Data'!$AN:$AN, "&lt;=" &amp;DATE(LEFT($AV$3, 4), MONTH("1 " &amp; AA$6 &amp; " " &amp; LEFT($AV$3, 4)) + 1, 0 ), 'Raw Data'!$AN:$AN,"&gt;" &amp;DATE(LEFT($AV$3, 4), MONTH("1 " &amp; AA$6 &amp; " " &amp; LEFT($AV$3, 4)), 0 ), 'Raw Data'!$P:$P,""&amp;'Raw Data'!$B$1,'Raw Data'!$D:$D,"&lt;&gt;*ithdr*",'Raw Data'!$D:$D,"&lt;&gt;*ancel*", 'Raw Data'!$H:$H,"Non-Earning - Obligator*")</f>
        <v>0</v>
      </c>
      <c r="AB15" s="117"/>
      <c r="AC15" s="117"/>
      <c r="AD15" s="123"/>
      <c r="AE15" s="140">
        <f>SUMIFS('Raw Data'!$AI:$AI, 'Raw Data'!$AN:$AN,"&lt;=" &amp;DATE(LEFT($AV$3, 4), MONTH("1 " &amp; AE$6 &amp; " " &amp; LEFT($AV$3, 4)) + 1, 0 ), 'Raw Data'!$AN:$AN,"&gt;" &amp;DATE(LEFT($AV$3, 4), MONTH("1 " &amp; AE$6 &amp; " " &amp; LEFT($AV$3, 4)), 0 ), 'Raw Data'!$O:$O,""&amp;'Raw Data'!$B$1,'Raw Data'!$D:$D,"&lt;&gt;*ithdr*",'Raw Data'!$D:$D,"&lt;&gt;*ancel*",'Raw Data'!$P:$P,"--", 'Raw Data'!$H:$H,"Non-Earning - Obligator*")
+
SUMIFS('Raw Data'!$AI:$AI, 'Raw Data'!$AN:$AN, "&lt;=" &amp;DATE(LEFT($AV$3, 4), MONTH("1 " &amp; AE$6 &amp; " " &amp; LEFT($AV$3, 4)) + 1, 0 ), 'Raw Data'!$AN:$AN,"&gt;" &amp;DATE(LEFT($AV$3, 4), MONTH("1 " &amp; AE$6 &amp; " " &amp; LEFT($AV$3, 4)), 0 ), 'Raw Data'!$P:$P,""&amp;'Raw Data'!$B$1,'Raw Data'!$D:$D,"&lt;&gt;*ithdr*",'Raw Data'!$D:$D,"&lt;&gt;*ancel*", 'Raw Data'!$H:$H,"Non-Earning - Obligator*")</f>
        <v>0</v>
      </c>
      <c r="AF15" s="117"/>
      <c r="AG15" s="117"/>
      <c r="AH15" s="123"/>
      <c r="AI15" s="140">
        <f>SUMIFS('Raw Data'!$AI:$AI, 'Raw Data'!$AN:$AN,"&lt;=" &amp;DATE(LEFT($AV$3, 4), MONTH("1 " &amp; AI$6 &amp; " " &amp; LEFT($AV$3, 4)) + 1, 0 ), 'Raw Data'!$AN:$AN,"&gt;" &amp;DATE(LEFT($AV$3, 4), MONTH("1 " &amp; AI$6 &amp; " " &amp; LEFT($AV$3, 4)), 0 ), 'Raw Data'!$O:$O,""&amp;'Raw Data'!$B$1,'Raw Data'!$D:$D,"&lt;&gt;*ithdr*",'Raw Data'!$D:$D,"&lt;&gt;*ancel*",'Raw Data'!$P:$P,"--", 'Raw Data'!$H:$H,"Non-Earning - Obligator*")
+
SUMIFS('Raw Data'!$AI:$AI, 'Raw Data'!$AN:$AN, "&lt;=" &amp;DATE(LEFT($AV$3, 4), MONTH("1 " &amp; AI$6 &amp; " " &amp; LEFT($AV$3, 4)) + 1, 0 ), 'Raw Data'!$AN:$AN,"&gt;" &amp;DATE(LEFT($AV$3, 4), MONTH("1 " &amp; AI$6 &amp; " " &amp; LEFT($AV$3, 4)), 0 ), 'Raw Data'!$P:$P,""&amp;'Raw Data'!$B$1,'Raw Data'!$D:$D,"&lt;&gt;*ithdr*",'Raw Data'!$D:$D,"&lt;&gt;*ancel*", 'Raw Data'!$H:$H,"Non-Earning - Obligator*")</f>
        <v>0</v>
      </c>
      <c r="AJ15" s="117"/>
      <c r="AK15" s="117"/>
      <c r="AL15" s="123"/>
      <c r="AM15" s="140">
        <f>SUMIFS('Raw Data'!$AI:$AI, 'Raw Data'!$AN:$AN,"&lt;=" &amp;DATE(LEFT($AV$3, 4), MONTH("1 " &amp; AM$6 &amp; " " &amp; LEFT($AV$3, 4)) + 1, 0 ), 'Raw Data'!$AN:$AN,"&gt;" &amp;DATE(LEFT($AV$3, 4), MONTH("1 " &amp; AM$6 &amp; " " &amp; LEFT($AV$3, 4)), 0 ), 'Raw Data'!$O:$O,""&amp;'Raw Data'!$B$1,'Raw Data'!$D:$D,"&lt;&gt;*ithdr*",'Raw Data'!$D:$D,"&lt;&gt;*ancel*",'Raw Data'!$P:$P,"--", 'Raw Data'!$H:$H,"Non-Earning - Obligator*")
+
SUMIFS('Raw Data'!$AI:$AI, 'Raw Data'!$AN:$AN, "&lt;=" &amp;DATE(LEFT($AV$3, 4), MONTH("1 " &amp; AM$6 &amp; " " &amp; LEFT($AV$3, 4)) + 1, 0 ), 'Raw Data'!$AN:$AN,"&gt;" &amp;DATE(LEFT($AV$3, 4), MONTH("1 " &amp; AM$6 &amp; " " &amp; LEFT($AV$3, 4)), 0 ), 'Raw Data'!$P:$P,""&amp;'Raw Data'!$B$1,'Raw Data'!$D:$D,"&lt;&gt;*ithdr*",'Raw Data'!$D:$D,"&lt;&gt;*ancel*", 'Raw Data'!$H:$H,"Non-Earning - Obligator*")</f>
        <v>0</v>
      </c>
      <c r="AN15" s="117"/>
      <c r="AO15" s="117"/>
      <c r="AP15" s="123"/>
      <c r="AQ15" s="140">
        <f>SUMIFS('Raw Data'!$AI:$AI, 'Raw Data'!$AN:$AN,"&lt;=" &amp;DATE(LEFT($AV$3, 4), MONTH("1 " &amp; AQ$6 &amp; " " &amp; LEFT($AV$3, 4)) + 1, 0 ), 'Raw Data'!$AN:$AN,"&gt;" &amp;DATE(LEFT($AV$3, 4), MONTH("1 " &amp; AQ$6 &amp; " " &amp; LEFT($AV$3, 4)), 0 ), 'Raw Data'!$O:$O,""&amp;'Raw Data'!$B$1,'Raw Data'!$D:$D,"&lt;&gt;*ithdr*",'Raw Data'!$D:$D,"&lt;&gt;*ancel*",'Raw Data'!$P:$P,"--", 'Raw Data'!$H:$H,"Non-Earning - Obligator*")
+
SUMIFS('Raw Data'!$AI:$AI, 'Raw Data'!$AN:$AN, "&lt;=" &amp;DATE(LEFT($AV$3, 4), MONTH("1 " &amp; AQ$6 &amp; " " &amp; LEFT($AV$3, 4)) + 1, 0 ), 'Raw Data'!$AN:$AN,"&gt;" &amp;DATE(LEFT($AV$3, 4), MONTH("1 " &amp; AQ$6 &amp; " " &amp; LEFT($AV$3, 4)), 0 ), 'Raw Data'!$P:$P,""&amp;'Raw Data'!$B$1,'Raw Data'!$D:$D,"&lt;&gt;*ithdr*",'Raw Data'!$D:$D,"&lt;&gt;*ancel*", 'Raw Data'!$H:$H,"Non-Earning - Obligator*")</f>
        <v>0</v>
      </c>
      <c r="AR15" s="117"/>
      <c r="AS15" s="117"/>
      <c r="AT15" s="123"/>
      <c r="AU15" s="140">
        <f>SUMIFS('Raw Data'!$AI:$AI, 'Raw Data'!$AN:$AN,"&lt;=" &amp;DATE(MID($AV$3, 15, 4), MONTH("1 " &amp; AU$6 &amp; " " &amp; MID($AV$3, 15, 4)) + 1, 0 ), 'Raw Data'!$AN:$AN,"&gt;" &amp;DATE(MID($AV$3, 15, 4), MONTH("1 " &amp; AU$6 &amp; " " &amp; MID($AV$3, 15, 4)), 0 ), 'Raw Data'!$O:$O,""&amp;'Raw Data'!$B$1,'Raw Data'!$D:$D,"&lt;&gt;*ithdr*",'Raw Data'!$D:$D,"&lt;&gt;*ancel*",'Raw Data'!$P:$P,"--", 'Raw Data'!$H:$H,"Non-Earning - Obligator*")
+
SUMIFS('Raw Data'!$AI:$AI, 'Raw Data'!$AN:$AN, "&lt;=" &amp;DATE(MID($AV$3, 15, 4), MONTH("1 " &amp; AU$6 &amp; " " &amp; MID($AV$3, 15, 4)) + 1, 0 ), 'Raw Data'!$AN:$AN,"&gt;" &amp;DATE(MID($AV$3, 15, 4), MONTH("1 " &amp; AU$6 &amp; " " &amp; MID($AV$3, 15, 4)), 0 ), 'Raw Data'!$P:$P,""&amp;'Raw Data'!$B$1,'Raw Data'!$D:$D,"&lt;&gt;*ithdr*",'Raw Data'!$D:$D,"&lt;&gt;*ancel*", 'Raw Data'!$H:$H,"Non-Earning - Obligator*")</f>
        <v>0</v>
      </c>
      <c r="AV15" s="117"/>
      <c r="AW15" s="117"/>
      <c r="AX15" s="123"/>
      <c r="AY15" s="140">
        <f>SUMIFS('Raw Data'!$AI:$AI, 'Raw Data'!$AN:$AN,"&lt;=" &amp;DATE(MID($AV$3, 15, 4), MONTH("1 " &amp; AY$6 &amp; " " &amp; MID($AV$3, 15, 4)) + 1, 0 ), 'Raw Data'!$AN:$AN,"&gt;" &amp;DATE(MID($AV$3, 15, 4), MONTH("1 " &amp; AY$6 &amp; " " &amp; MID($AV$3, 15, 4)), 0 ), 'Raw Data'!$O:$O,""&amp;'Raw Data'!$B$1,'Raw Data'!$D:$D,"&lt;&gt;*ithdr*",'Raw Data'!$D:$D,"&lt;&gt;*ancel*",'Raw Data'!$P:$P,"--", 'Raw Data'!$H:$H,"Non-Earning - Obligator*")
+
SUMIFS('Raw Data'!$AI:$AI, 'Raw Data'!$AN:$AN, "&lt;=" &amp;DATE(MID($AV$3, 15, 4), MONTH("1 " &amp; AY$6 &amp; " " &amp; MID($AV$3, 15, 4)) + 1, 0 ), 'Raw Data'!$AN:$AN,"&gt;" &amp;DATE(MID($AV$3, 15, 4), MONTH("1 " &amp; AY$6 &amp; " " &amp; MID($AV$3, 15, 4)), 0 ), 'Raw Data'!$P:$P,""&amp;'Raw Data'!$B$1,'Raw Data'!$D:$D,"&lt;&gt;*ithdr*",'Raw Data'!$D:$D,"&lt;&gt;*ancel*", 'Raw Data'!$H:$H,"Non-Earning - Obligator*")</f>
        <v>0</v>
      </c>
      <c r="AZ15" s="117"/>
      <c r="BA15" s="117"/>
      <c r="BB15" s="123"/>
      <c r="BC15" s="140">
        <f>SUMIFS('Raw Data'!$AI:$AI, 'Raw Data'!$AN:$AN,"&lt;=" &amp;DATE(MID($AV$3, 15, 4), MONTH("1 " &amp; BC$6 &amp; " " &amp; MID($AV$3, 15, 4)) + 1, 0 ), 'Raw Data'!$AN:$AN,"&gt;" &amp;DATE(MID($AV$3, 15, 4), MONTH("1 " &amp; BC$6 &amp; " " &amp; MID($AV$3, 15, 4)), 0 ), 'Raw Data'!$O:$O,""&amp;'Raw Data'!$B$1,'Raw Data'!$D:$D,"&lt;&gt;*ithdr*",'Raw Data'!$D:$D,"&lt;&gt;*ancel*",'Raw Data'!$P:$P,"--", 'Raw Data'!$H:$H,"Non-Earning - Obligator*")
+
SUMIFS('Raw Data'!$AI:$AI, 'Raw Data'!$AN:$AN, "&lt;=" &amp;DATE(MID($AV$3, 15, 4), MONTH("1 " &amp; BC$6 &amp; " " &amp; MID($AV$3, 15, 4)) + 1, 0 ), 'Raw Data'!$AN:$AN,"&gt;" &amp;DATE(MID($AV$3, 15, 4), MONTH("1 " &amp; BC$6 &amp; " " &amp; MID($AV$3, 15, 4)), 0 ), 'Raw Data'!$P:$P,""&amp;'Raw Data'!$B$1,'Raw Data'!$D:$D,"&lt;&gt;*ithdr*",'Raw Data'!$D:$D,"&lt;&gt;*ancel*", 'Raw Data'!$H:$H,"Non-Earning - Obligator*")</f>
        <v>0</v>
      </c>
      <c r="BD15" s="117"/>
      <c r="BE15" s="117"/>
      <c r="BF15" s="118"/>
    </row>
    <row r="16" spans="1:58" ht="12.75" customHeight="1" x14ac:dyDescent="0.2">
      <c r="A16" s="141" t="s">
        <v>126</v>
      </c>
      <c r="B16" s="117"/>
      <c r="C16" s="117"/>
      <c r="D16" s="117"/>
      <c r="E16" s="117"/>
      <c r="F16" s="117"/>
      <c r="G16" s="117"/>
      <c r="H16" s="117"/>
      <c r="I16" s="117"/>
      <c r="J16" s="123"/>
      <c r="K16" s="140">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'Raw Data'!$H:$H, "Non-Earning - Service*")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16" s="117"/>
      <c r="M16" s="117"/>
      <c r="N16" s="123"/>
      <c r="O16" s="140">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'Raw Data'!$H:$H, "Non-Earning - Service*")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16" s="117"/>
      <c r="Q16" s="117"/>
      <c r="R16" s="123"/>
      <c r="S16" s="140">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'Raw Data'!$H:$H, "Non-Earning - Service*")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16" s="117"/>
      <c r="U16" s="117"/>
      <c r="V16" s="123"/>
      <c r="W16" s="140">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'Raw Data'!$H:$H, "Non-Earning - Service*")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16" s="117"/>
      <c r="Y16" s="117"/>
      <c r="Z16" s="123"/>
      <c r="AA16" s="140">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'Raw Data'!$H:$H, "Non-Earning - Service*")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16" s="117"/>
      <c r="AC16" s="117"/>
      <c r="AD16" s="123"/>
      <c r="AE16" s="140">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'Raw Data'!$H:$H, "Non-Earning - Service*")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16" s="117"/>
      <c r="AG16" s="117"/>
      <c r="AH16" s="123"/>
      <c r="AI16" s="140">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'Raw Data'!$H:$H, "Non-Earning - Service*")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16" s="117"/>
      <c r="AK16" s="117"/>
      <c r="AL16" s="123"/>
      <c r="AM16" s="140">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'Raw Data'!$H:$H, "Non-Earning - Service*")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16" s="117"/>
      <c r="AO16" s="117"/>
      <c r="AP16" s="123"/>
      <c r="AQ16" s="140">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'Raw Data'!$H:$H, "Non-Earning - Service*")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16" s="117"/>
      <c r="AS16" s="117"/>
      <c r="AT16" s="123"/>
      <c r="AU16" s="140">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'Raw Data'!$H:$H, "Non-Earning - Service*")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16" s="117"/>
      <c r="AW16" s="117"/>
      <c r="AX16" s="123"/>
      <c r="AY16" s="140">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'Raw Data'!$H:$H, "Non-Earning - Service*")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16" s="117"/>
      <c r="BA16" s="117"/>
      <c r="BB16" s="123"/>
      <c r="BC16" s="140">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'Raw Data'!$H:$H, "Non-Earning - Service*")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16" s="117"/>
      <c r="BE16" s="117"/>
      <c r="BF16" s="118"/>
    </row>
    <row r="17" spans="1:58" ht="12.75" customHeight="1" x14ac:dyDescent="0.2">
      <c r="A17" s="141" t="s">
        <v>128</v>
      </c>
      <c r="B17" s="117"/>
      <c r="C17" s="117"/>
      <c r="D17" s="117"/>
      <c r="E17" s="117"/>
      <c r="F17" s="117"/>
      <c r="G17" s="117"/>
      <c r="H17" s="117"/>
      <c r="I17" s="117"/>
      <c r="J17" s="123"/>
      <c r="K17" s="140">
        <f>SUMIFS('Raw Data'!$AI:$AI, 'Raw Data'!$AN:$AN,"&lt;=" &amp;DATE(LEFT($AV$3, 4), MONTH("1 " &amp; K$6 &amp; " " &amp; LEFT($AV$3, 4)) + 1, 0 ), 'Raw Data'!$AN:$AN,"&gt;" &amp;DATE(LEFT($AV$3, 4), MONTH("1 " &amp; K$6 &amp; " " &amp; LEFT($AV$3, 4)), 0 ), 'Raw Data'!$O:$O,""&amp;'Raw Data'!$B$1,'Raw Data'!$D:$D,"&lt;&gt;*ithdr*",'Raw Data'!$D:$D,"&lt;&gt;*ancel*",'Raw Data'!$P:$P,"--", 'Raw Data'!$H:$H,"Non*", 'Raw Data'!$J:$J,"*uppor*")
+
SUMIFS('Raw Data'!$AI:$AI, 'Raw Data'!$AN:$AN, "&lt;=" &amp;DATE(LEFT($AV$3, 4), MONTH("1 " &amp; K$6 &amp; " " &amp; LEFT($AV$3, 4)) + 1, 0 ), 'Raw Data'!$AN:$AN,"&gt;" &amp;DATE(LEFT($AV$3, 4), MONTH("1 " &amp; K$6 &amp; " " &amp; LEFT($AV$3, 4)), 0 ), 'Raw Data'!$P:$P,""&amp;'Raw Data'!$B$1,'Raw Data'!$D:$D,"&lt;&gt;*ithdr*",'Raw Data'!$D:$D,"&lt;&gt;*ancel*", 'Raw Data'!$H:$H,"Non*", 'Raw Data'!$J:$J,"*uppor*")
+
 SUMIFS('Raw Data'!$AI:$AI, 'Raw Data'!$AN:$AN,"&lt;=" &amp;DATE(LEFT($AV$3, 4), MONTH("1 " &amp; K$6 &amp; " " &amp; LEFT($AV$3, 4)) + 1, 0 ), 'Raw Data'!$AN:$AN,"&gt;" &amp;DATE(LEFT($AV$3, 4), MONTH("1 " &amp; K$6 &amp; " " &amp; LEFT($AV$3, 4)), 0 ), 'Raw Data'!$O:$O,""&amp;'Raw Data'!$B$1,'Raw Data'!$D:$D,"&lt;&gt;*ithdr*",'Raw Data'!$D:$D,"&lt;&gt;*ancel*",'Raw Data'!$P:$P,"--", 'Raw Data'!$H:$H,"Non*", 'Raw Data'!$J:$J,"*tendanc*")
+
SUMIFS('Raw Data'!$AI:$AI, 'Raw Data'!$AN:$AN, "&lt;=" &amp;DATE(LEFT($AV$3, 4), MONTH("1 " &amp; K$6 &amp; " " &amp; LEFT($AV$3, 4)) + 1, 0 ), 'Raw Data'!$AN:$AN,"&gt;" &amp;DATE(LEFT($AV$3, 4), MONTH("1 " &amp; K$6 &amp; " " &amp; LEFT($AV$3, 4)), 0 ), 'Raw Data'!$P:$P,""&amp;'Raw Data'!$B$1,'Raw Data'!$D:$D,"&lt;&gt;*ithdr*",'Raw Data'!$D:$D,"&lt;&gt;*ancel*", 'Raw Data'!$H:$H,"Non*", 'Raw Data'!$J:$J,"*tendanc*")</f>
        <v>0</v>
      </c>
      <c r="L17" s="117"/>
      <c r="M17" s="117"/>
      <c r="N17" s="123"/>
      <c r="O17" s="140">
        <f>SUMIFS('Raw Data'!$AI:$AI, 'Raw Data'!$AN:$AN,"&lt;=" &amp;DATE(LEFT($AV$3, 4), MONTH("1 " &amp; O$6 &amp; " " &amp; LEFT($AV$3, 4)) + 1, 0 ), 'Raw Data'!$AN:$AN,"&gt;" &amp;DATE(LEFT($AV$3, 4), MONTH("1 " &amp; O$6 &amp; " " &amp; LEFT($AV$3, 4)), 0 ), 'Raw Data'!$O:$O,""&amp;'Raw Data'!$B$1,'Raw Data'!$D:$D,"&lt;&gt;*ithdr*",'Raw Data'!$D:$D,"&lt;&gt;*ancel*",'Raw Data'!$P:$P,"--", 'Raw Data'!$H:$H,"Non*", 'Raw Data'!$J:$J,"*uppor*")
+
SUMIFS('Raw Data'!$AI:$AI, 'Raw Data'!$AN:$AN, "&lt;=" &amp;DATE(LEFT($AV$3, 4), MONTH("1 " &amp; O$6 &amp; " " &amp; LEFT($AV$3, 4)) + 1, 0 ), 'Raw Data'!$AN:$AN,"&gt;" &amp;DATE(LEFT($AV$3, 4), MONTH("1 " &amp; O$6 &amp; " " &amp; LEFT($AV$3, 4)), 0 ), 'Raw Data'!$P:$P,""&amp;'Raw Data'!$B$1,'Raw Data'!$D:$D,"&lt;&gt;*ithdr*",'Raw Data'!$D:$D,"&lt;&gt;*ancel*", 'Raw Data'!$H:$H,"Non*", 'Raw Data'!$J:$J,"*uppor*")
+
 SUMIFS('Raw Data'!$AI:$AI, 'Raw Data'!$AN:$AN,"&lt;=" &amp;DATE(LEFT($AV$3, 4), MONTH("1 " &amp; O$6 &amp; " " &amp; LEFT($AV$3, 4)) + 1, 0 ), 'Raw Data'!$AN:$AN,"&gt;" &amp;DATE(LEFT($AV$3, 4), MONTH("1 " &amp; O$6 &amp; " " &amp; LEFT($AV$3, 4)), 0 ), 'Raw Data'!$O:$O,""&amp;'Raw Data'!$B$1,'Raw Data'!$D:$D,"&lt;&gt;*ithdr*",'Raw Data'!$D:$D,"&lt;&gt;*ancel*",'Raw Data'!$P:$P,"--", 'Raw Data'!$H:$H,"Non*", 'Raw Data'!$J:$J,"*tendanc*")
+
SUMIFS('Raw Data'!$AI:$AI, 'Raw Data'!$AN:$AN, "&lt;=" &amp;DATE(LEFT($AV$3, 4), MONTH("1 " &amp; O$6 &amp; " " &amp; LEFT($AV$3, 4)) + 1, 0 ), 'Raw Data'!$AN:$AN,"&gt;" &amp;DATE(LEFT($AV$3, 4), MONTH("1 " &amp; O$6 &amp; " " &amp; LEFT($AV$3, 4)), 0 ), 'Raw Data'!$P:$P,""&amp;'Raw Data'!$B$1,'Raw Data'!$D:$D,"&lt;&gt;*ithdr*",'Raw Data'!$D:$D,"&lt;&gt;*ancel*", 'Raw Data'!$H:$H,"Non*", 'Raw Data'!$J:$J,"*tendanc*")</f>
        <v>0</v>
      </c>
      <c r="P17" s="117"/>
      <c r="Q17" s="117"/>
      <c r="R17" s="123"/>
      <c r="S17" s="140">
        <f>SUMIFS('Raw Data'!$AI:$AI, 'Raw Data'!$AN:$AN,"&lt;=" &amp;DATE(LEFT($AV$3, 4), MONTH("1 " &amp; S$6 &amp; " " &amp; LEFT($AV$3, 4)) + 1, 0 ), 'Raw Data'!$AN:$AN,"&gt;" &amp;DATE(LEFT($AV$3, 4), MONTH("1 " &amp; S$6 &amp; " " &amp; LEFT($AV$3, 4)), 0 ), 'Raw Data'!$O:$O,""&amp;'Raw Data'!$B$1,'Raw Data'!$D:$D,"&lt;&gt;*ithdr*",'Raw Data'!$D:$D,"&lt;&gt;*ancel*",'Raw Data'!$P:$P,"--", 'Raw Data'!$H:$H,"Non*", 'Raw Data'!$J:$J,"*uppor*")
+
SUMIFS('Raw Data'!$AI:$AI, 'Raw Data'!$AN:$AN, "&lt;=" &amp;DATE(LEFT($AV$3, 4), MONTH("1 " &amp; S$6 &amp; " " &amp; LEFT($AV$3, 4)) + 1, 0 ), 'Raw Data'!$AN:$AN,"&gt;" &amp;DATE(LEFT($AV$3, 4), MONTH("1 " &amp; S$6 &amp; " " &amp; LEFT($AV$3, 4)), 0 ), 'Raw Data'!$P:$P,""&amp;'Raw Data'!$B$1,'Raw Data'!$D:$D,"&lt;&gt;*ithdr*",'Raw Data'!$D:$D,"&lt;&gt;*ancel*", 'Raw Data'!$H:$H,"Non*", 'Raw Data'!$J:$J,"*uppor*")
+
 SUMIFS('Raw Data'!$AI:$AI, 'Raw Data'!$AN:$AN,"&lt;=" &amp;DATE(LEFT($AV$3, 4), MONTH("1 " &amp; S$6 &amp; " " &amp; LEFT($AV$3, 4)) + 1, 0 ), 'Raw Data'!$AN:$AN,"&gt;" &amp;DATE(LEFT($AV$3, 4), MONTH("1 " &amp; S$6 &amp; " " &amp; LEFT($AV$3, 4)), 0 ), 'Raw Data'!$O:$O,""&amp;'Raw Data'!$B$1,'Raw Data'!$D:$D,"&lt;&gt;*ithdr*",'Raw Data'!$D:$D,"&lt;&gt;*ancel*",'Raw Data'!$P:$P,"--", 'Raw Data'!$H:$H,"Non*", 'Raw Data'!$J:$J,"*tendanc*")
+
SUMIFS('Raw Data'!$AI:$AI, 'Raw Data'!$AN:$AN, "&lt;=" &amp;DATE(LEFT($AV$3, 4), MONTH("1 " &amp; S$6 &amp; " " &amp; LEFT($AV$3, 4)) + 1, 0 ), 'Raw Data'!$AN:$AN,"&gt;" &amp;DATE(LEFT($AV$3, 4), MONTH("1 " &amp; S$6 &amp; " " &amp; LEFT($AV$3, 4)), 0 ), 'Raw Data'!$P:$P,""&amp;'Raw Data'!$B$1,'Raw Data'!$D:$D,"&lt;&gt;*ithdr*",'Raw Data'!$D:$D,"&lt;&gt;*ancel*", 'Raw Data'!$H:$H,"Non*", 'Raw Data'!$J:$J,"*tendanc*")</f>
        <v>0</v>
      </c>
      <c r="T17" s="117"/>
      <c r="U17" s="117"/>
      <c r="V17" s="123"/>
      <c r="W17" s="140">
        <f>SUMIFS('Raw Data'!$AI:$AI, 'Raw Data'!$AN:$AN,"&lt;=" &amp;DATE(LEFT($AV$3, 4), MONTH("1 " &amp; W$6 &amp; " " &amp; LEFT($AV$3, 4)) + 1, 0 ), 'Raw Data'!$AN:$AN,"&gt;" &amp;DATE(LEFT($AV$3, 4), MONTH("1 " &amp; W$6 &amp; " " &amp; LEFT($AV$3, 4)), 0 ), 'Raw Data'!$O:$O,""&amp;'Raw Data'!$B$1,'Raw Data'!$D:$D,"&lt;&gt;*ithdr*",'Raw Data'!$D:$D,"&lt;&gt;*ancel*",'Raw Data'!$P:$P,"--", 'Raw Data'!$H:$H,"Non*", 'Raw Data'!$J:$J,"*uppor*")
+
SUMIFS('Raw Data'!$AI:$AI, 'Raw Data'!$AN:$AN, "&lt;=" &amp;DATE(LEFT($AV$3, 4), MONTH("1 " &amp; W$6 &amp; " " &amp; LEFT($AV$3, 4)) + 1, 0 ), 'Raw Data'!$AN:$AN,"&gt;" &amp;DATE(LEFT($AV$3, 4), MONTH("1 " &amp; W$6 &amp; " " &amp; LEFT($AV$3, 4)), 0 ), 'Raw Data'!$P:$P,""&amp;'Raw Data'!$B$1,'Raw Data'!$D:$D,"&lt;&gt;*ithdr*",'Raw Data'!$D:$D,"&lt;&gt;*ancel*", 'Raw Data'!$H:$H,"Non*", 'Raw Data'!$J:$J,"*uppor*")
+
 SUMIFS('Raw Data'!$AI:$AI, 'Raw Data'!$AN:$AN,"&lt;=" &amp;DATE(LEFT($AV$3, 4), MONTH("1 " &amp; W$6 &amp; " " &amp; LEFT($AV$3, 4)) + 1, 0 ), 'Raw Data'!$AN:$AN,"&gt;" &amp;DATE(LEFT($AV$3, 4), MONTH("1 " &amp; W$6 &amp; " " &amp; LEFT($AV$3, 4)), 0 ), 'Raw Data'!$O:$O,""&amp;'Raw Data'!$B$1,'Raw Data'!$D:$D,"&lt;&gt;*ithdr*",'Raw Data'!$D:$D,"&lt;&gt;*ancel*",'Raw Data'!$P:$P,"--", 'Raw Data'!$H:$H,"Non*", 'Raw Data'!$J:$J,"*tendanc*")
+
SUMIFS('Raw Data'!$AI:$AI, 'Raw Data'!$AN:$AN, "&lt;=" &amp;DATE(LEFT($AV$3, 4), MONTH("1 " &amp; W$6 &amp; " " &amp; LEFT($AV$3, 4)) + 1, 0 ), 'Raw Data'!$AN:$AN,"&gt;" &amp;DATE(LEFT($AV$3, 4), MONTH("1 " &amp; W$6 &amp; " " &amp; LEFT($AV$3, 4)), 0 ), 'Raw Data'!$P:$P,""&amp;'Raw Data'!$B$1,'Raw Data'!$D:$D,"&lt;&gt;*ithdr*",'Raw Data'!$D:$D,"&lt;&gt;*ancel*", 'Raw Data'!$H:$H,"Non*", 'Raw Data'!$J:$J,"*tendanc*")</f>
        <v>0</v>
      </c>
      <c r="X17" s="117"/>
      <c r="Y17" s="117"/>
      <c r="Z17" s="123"/>
      <c r="AA17" s="140">
        <f>SUMIFS('Raw Data'!$AI:$AI, 'Raw Data'!$AN:$AN,"&lt;=" &amp;DATE(LEFT($AV$3, 4), MONTH("1 " &amp; AA$6 &amp; " " &amp; LEFT($AV$3, 4)) + 1, 0 ), 'Raw Data'!$AN:$AN,"&gt;" &amp;DATE(LEFT($AV$3, 4), MONTH("1 " &amp; AA$6 &amp; " " &amp; LEFT($AV$3, 4)), 0 ), 'Raw Data'!$O:$O,""&amp;'Raw Data'!$B$1,'Raw Data'!$D:$D,"&lt;&gt;*ithdr*",'Raw Data'!$D:$D,"&lt;&gt;*ancel*",'Raw Data'!$P:$P,"--", 'Raw Data'!$H:$H,"Non*", 'Raw Data'!$J:$J,"*uppor*")
+
SUMIFS('Raw Data'!$AI:$AI, 'Raw Data'!$AN:$AN, "&lt;=" &amp;DATE(LEFT($AV$3, 4), MONTH("1 " &amp; AA$6 &amp; " " &amp; LEFT($AV$3, 4)) + 1, 0 ), 'Raw Data'!$AN:$AN,"&gt;" &amp;DATE(LEFT($AV$3, 4), MONTH("1 " &amp; AA$6 &amp; " " &amp; LEFT($AV$3, 4)), 0 ), 'Raw Data'!$P:$P,""&amp;'Raw Data'!$B$1,'Raw Data'!$D:$D,"&lt;&gt;*ithdr*",'Raw Data'!$D:$D,"&lt;&gt;*ancel*", 'Raw Data'!$H:$H,"Non*", 'Raw Data'!$J:$J,"*uppor*")
+
 SUMIFS('Raw Data'!$AI:$AI, 'Raw Data'!$AN:$AN,"&lt;=" &amp;DATE(LEFT($AV$3, 4), MONTH("1 " &amp; AA$6 &amp; " " &amp; LEFT($AV$3, 4)) + 1, 0 ), 'Raw Data'!$AN:$AN,"&gt;" &amp;DATE(LEFT($AV$3, 4), MONTH("1 " &amp; AA$6 &amp; " " &amp; LEFT($AV$3, 4)), 0 ), 'Raw Data'!$O:$O,""&amp;'Raw Data'!$B$1,'Raw Data'!$D:$D,"&lt;&gt;*ithdr*",'Raw Data'!$D:$D,"&lt;&gt;*ancel*",'Raw Data'!$P:$P,"--", 'Raw Data'!$H:$H,"Non*", 'Raw Data'!$J:$J,"*tendanc*")
+
SUMIFS('Raw Data'!$AI:$AI, 'Raw Data'!$AN:$AN, "&lt;=" &amp;DATE(LEFT($AV$3, 4), MONTH("1 " &amp; AA$6 &amp; " " &amp; LEFT($AV$3, 4)) + 1, 0 ), 'Raw Data'!$AN:$AN,"&gt;" &amp;DATE(LEFT($AV$3, 4), MONTH("1 " &amp; AA$6 &amp; " " &amp; LEFT($AV$3, 4)), 0 ), 'Raw Data'!$P:$P,""&amp;'Raw Data'!$B$1,'Raw Data'!$D:$D,"&lt;&gt;*ithdr*",'Raw Data'!$D:$D,"&lt;&gt;*ancel*", 'Raw Data'!$H:$H,"Non*", 'Raw Data'!$J:$J,"*tendanc*")</f>
        <v>0</v>
      </c>
      <c r="AB17" s="117"/>
      <c r="AC17" s="117"/>
      <c r="AD17" s="123"/>
      <c r="AE17" s="140">
        <f>SUMIFS('Raw Data'!$AI:$AI, 'Raw Data'!$AN:$AN,"&lt;=" &amp;DATE(LEFT($AV$3, 4), MONTH("1 " &amp; AE$6 &amp; " " &amp; LEFT($AV$3, 4)) + 1, 0 ), 'Raw Data'!$AN:$AN,"&gt;" &amp;DATE(LEFT($AV$3, 4), MONTH("1 " &amp; AE$6 &amp; " " &amp; LEFT($AV$3, 4)), 0 ), 'Raw Data'!$O:$O,""&amp;'Raw Data'!$B$1,'Raw Data'!$D:$D,"&lt;&gt;*ithdr*",'Raw Data'!$D:$D,"&lt;&gt;*ancel*",'Raw Data'!$P:$P,"--", 'Raw Data'!$H:$H,"Non*", 'Raw Data'!$J:$J,"*uppor*")
+
SUMIFS('Raw Data'!$AI:$AI, 'Raw Data'!$AN:$AN, "&lt;=" &amp;DATE(LEFT($AV$3, 4), MONTH("1 " &amp; AE$6 &amp; " " &amp; LEFT($AV$3, 4)) + 1, 0 ), 'Raw Data'!$AN:$AN,"&gt;" &amp;DATE(LEFT($AV$3, 4), MONTH("1 " &amp; AE$6 &amp; " " &amp; LEFT($AV$3, 4)), 0 ), 'Raw Data'!$P:$P,""&amp;'Raw Data'!$B$1,'Raw Data'!$D:$D,"&lt;&gt;*ithdr*",'Raw Data'!$D:$D,"&lt;&gt;*ancel*", 'Raw Data'!$H:$H,"Non*", 'Raw Data'!$J:$J,"*uppor*")
+
 SUMIFS('Raw Data'!$AI:$AI, 'Raw Data'!$AN:$AN,"&lt;=" &amp;DATE(LEFT($AV$3, 4), MONTH("1 " &amp; AE$6 &amp; " " &amp; LEFT($AV$3, 4)) + 1, 0 ), 'Raw Data'!$AN:$AN,"&gt;" &amp;DATE(LEFT($AV$3, 4), MONTH("1 " &amp; AE$6 &amp; " " &amp; LEFT($AV$3, 4)), 0 ), 'Raw Data'!$O:$O,""&amp;'Raw Data'!$B$1,'Raw Data'!$D:$D,"&lt;&gt;*ithdr*",'Raw Data'!$D:$D,"&lt;&gt;*ancel*",'Raw Data'!$P:$P,"--", 'Raw Data'!$H:$H,"Non*", 'Raw Data'!$J:$J,"*tendanc*")
+
SUMIFS('Raw Data'!$AI:$AI, 'Raw Data'!$AN:$AN, "&lt;=" &amp;DATE(LEFT($AV$3, 4), MONTH("1 " &amp; AE$6 &amp; " " &amp; LEFT($AV$3, 4)) + 1, 0 ), 'Raw Data'!$AN:$AN,"&gt;" &amp;DATE(LEFT($AV$3, 4), MONTH("1 " &amp; AE$6 &amp; " " &amp; LEFT($AV$3, 4)), 0 ), 'Raw Data'!$P:$P,""&amp;'Raw Data'!$B$1,'Raw Data'!$D:$D,"&lt;&gt;*ithdr*",'Raw Data'!$D:$D,"&lt;&gt;*ancel*", 'Raw Data'!$H:$H,"Non*", 'Raw Data'!$J:$J,"*tendanc*")</f>
        <v>0</v>
      </c>
      <c r="AF17" s="117"/>
      <c r="AG17" s="117"/>
      <c r="AH17" s="123"/>
      <c r="AI17" s="140">
        <f>SUMIFS('Raw Data'!$AI:$AI, 'Raw Data'!$AN:$AN,"&lt;=" &amp;DATE(LEFT($AV$3, 4), MONTH("1 " &amp; AI$6 &amp; " " &amp; LEFT($AV$3, 4)) + 1, 0 ), 'Raw Data'!$AN:$AN,"&gt;" &amp;DATE(LEFT($AV$3, 4), MONTH("1 " &amp; AI$6 &amp; " " &amp; LEFT($AV$3, 4)), 0 ), 'Raw Data'!$O:$O,""&amp;'Raw Data'!$B$1,'Raw Data'!$D:$D,"&lt;&gt;*ithdr*",'Raw Data'!$D:$D,"&lt;&gt;*ancel*",'Raw Data'!$P:$P,"--", 'Raw Data'!$H:$H,"Non*", 'Raw Data'!$J:$J,"*uppor*")
+
SUMIFS('Raw Data'!$AI:$AI, 'Raw Data'!$AN:$AN, "&lt;=" &amp;DATE(LEFT($AV$3, 4), MONTH("1 " &amp; AI$6 &amp; " " &amp; LEFT($AV$3, 4)) + 1, 0 ), 'Raw Data'!$AN:$AN,"&gt;" &amp;DATE(LEFT($AV$3, 4), MONTH("1 " &amp; AI$6 &amp; " " &amp; LEFT($AV$3, 4)), 0 ), 'Raw Data'!$P:$P,""&amp;'Raw Data'!$B$1,'Raw Data'!$D:$D,"&lt;&gt;*ithdr*",'Raw Data'!$D:$D,"&lt;&gt;*ancel*", 'Raw Data'!$H:$H,"Non*", 'Raw Data'!$J:$J,"*uppor*")
+
 SUMIFS('Raw Data'!$AI:$AI, 'Raw Data'!$AN:$AN,"&lt;=" &amp;DATE(LEFT($AV$3, 4), MONTH("1 " &amp; AI$6 &amp; " " &amp; LEFT($AV$3, 4)) + 1, 0 ), 'Raw Data'!$AN:$AN,"&gt;" &amp;DATE(LEFT($AV$3, 4), MONTH("1 " &amp; AI$6 &amp; " " &amp; LEFT($AV$3, 4)), 0 ), 'Raw Data'!$O:$O,""&amp;'Raw Data'!$B$1,'Raw Data'!$D:$D,"&lt;&gt;*ithdr*",'Raw Data'!$D:$D,"&lt;&gt;*ancel*",'Raw Data'!$P:$P,"--", 'Raw Data'!$H:$H,"Non*", 'Raw Data'!$J:$J,"*tendanc*")
+
SUMIFS('Raw Data'!$AI:$AI, 'Raw Data'!$AN:$AN, "&lt;=" &amp;DATE(LEFT($AV$3, 4), MONTH("1 " &amp; AI$6 &amp; " " &amp; LEFT($AV$3, 4)) + 1, 0 ), 'Raw Data'!$AN:$AN,"&gt;" &amp;DATE(LEFT($AV$3, 4), MONTH("1 " &amp; AI$6 &amp; " " &amp; LEFT($AV$3, 4)), 0 ), 'Raw Data'!$P:$P,""&amp;'Raw Data'!$B$1,'Raw Data'!$D:$D,"&lt;&gt;*ithdr*",'Raw Data'!$D:$D,"&lt;&gt;*ancel*", 'Raw Data'!$H:$H,"Non*", 'Raw Data'!$J:$J,"*tendanc*")</f>
        <v>0</v>
      </c>
      <c r="AJ17" s="117"/>
      <c r="AK17" s="117"/>
      <c r="AL17" s="123"/>
      <c r="AM17" s="140">
        <f>SUMIFS('Raw Data'!$AI:$AI, 'Raw Data'!$AN:$AN,"&lt;=" &amp;DATE(LEFT($AV$3, 4), MONTH("1 " &amp; AM$6 &amp; " " &amp; LEFT($AV$3, 4)) + 1, 0 ), 'Raw Data'!$AN:$AN,"&gt;" &amp;DATE(LEFT($AV$3, 4), MONTH("1 " &amp; AM$6 &amp; " " &amp; LEFT($AV$3, 4)), 0 ), 'Raw Data'!$O:$O,""&amp;'Raw Data'!$B$1,'Raw Data'!$D:$D,"&lt;&gt;*ithdr*",'Raw Data'!$D:$D,"&lt;&gt;*ancel*",'Raw Data'!$P:$P,"--", 'Raw Data'!$H:$H,"Non*", 'Raw Data'!$J:$J,"*uppor*")
+
SUMIFS('Raw Data'!$AI:$AI, 'Raw Data'!$AN:$AN, "&lt;=" &amp;DATE(LEFT($AV$3, 4), MONTH("1 " &amp; AM$6 &amp; " " &amp; LEFT($AV$3, 4)) + 1, 0 ), 'Raw Data'!$AN:$AN,"&gt;" &amp;DATE(LEFT($AV$3, 4), MONTH("1 " &amp; AM$6 &amp; " " &amp; LEFT($AV$3, 4)), 0 ), 'Raw Data'!$P:$P,""&amp;'Raw Data'!$B$1,'Raw Data'!$D:$D,"&lt;&gt;*ithdr*",'Raw Data'!$D:$D,"&lt;&gt;*ancel*", 'Raw Data'!$H:$H,"Non*", 'Raw Data'!$J:$J,"*uppor*")
+
 SUMIFS('Raw Data'!$AI:$AI, 'Raw Data'!$AN:$AN,"&lt;=" &amp;DATE(LEFT($AV$3, 4), MONTH("1 " &amp; AM$6 &amp; " " &amp; LEFT($AV$3, 4)) + 1, 0 ), 'Raw Data'!$AN:$AN,"&gt;" &amp;DATE(LEFT($AV$3, 4), MONTH("1 " &amp; AM$6 &amp; " " &amp; LEFT($AV$3, 4)), 0 ), 'Raw Data'!$O:$O,""&amp;'Raw Data'!$B$1,'Raw Data'!$D:$D,"&lt;&gt;*ithdr*",'Raw Data'!$D:$D,"&lt;&gt;*ancel*",'Raw Data'!$P:$P,"--", 'Raw Data'!$H:$H,"Non*", 'Raw Data'!$J:$J,"*tendanc*")
+
SUMIFS('Raw Data'!$AI:$AI, 'Raw Data'!$AN:$AN, "&lt;=" &amp;DATE(LEFT($AV$3, 4), MONTH("1 " &amp; AM$6 &amp; " " &amp; LEFT($AV$3, 4)) + 1, 0 ), 'Raw Data'!$AN:$AN,"&gt;" &amp;DATE(LEFT($AV$3, 4), MONTH("1 " &amp; AM$6 &amp; " " &amp; LEFT($AV$3, 4)), 0 ), 'Raw Data'!$P:$P,""&amp;'Raw Data'!$B$1,'Raw Data'!$D:$D,"&lt;&gt;*ithdr*",'Raw Data'!$D:$D,"&lt;&gt;*ancel*", 'Raw Data'!$H:$H,"Non*", 'Raw Data'!$J:$J,"*tendanc*")</f>
        <v>0</v>
      </c>
      <c r="AN17" s="117"/>
      <c r="AO17" s="117"/>
      <c r="AP17" s="123"/>
      <c r="AQ17" s="140">
        <f>SUMIFS('Raw Data'!$AI:$AI, 'Raw Data'!$AN:$AN,"&lt;=" &amp;DATE(LEFT($AV$3, 4), MONTH("1 " &amp; AQ$6 &amp; " " &amp; LEFT($AV$3, 4)) + 1, 0 ), 'Raw Data'!$AN:$AN,"&gt;" &amp;DATE(LEFT($AV$3, 4), MONTH("1 " &amp; AQ$6 &amp; " " &amp; LEFT($AV$3, 4)), 0 ), 'Raw Data'!$O:$O,""&amp;'Raw Data'!$B$1,'Raw Data'!$D:$D,"&lt;&gt;*ithdr*",'Raw Data'!$D:$D,"&lt;&gt;*ancel*",'Raw Data'!$P:$P,"--", 'Raw Data'!$H:$H,"Non*", 'Raw Data'!$J:$J,"*uppor*")
+
SUMIFS('Raw Data'!$AI:$AI, 'Raw Data'!$AN:$AN, "&lt;=" &amp;DATE(LEFT($AV$3, 4), MONTH("1 " &amp; AQ$6 &amp; " " &amp; LEFT($AV$3, 4)) + 1, 0 ), 'Raw Data'!$AN:$AN,"&gt;" &amp;DATE(LEFT($AV$3, 4), MONTH("1 " &amp; AQ$6 &amp; " " &amp; LEFT($AV$3, 4)), 0 ), 'Raw Data'!$P:$P,""&amp;'Raw Data'!$B$1,'Raw Data'!$D:$D,"&lt;&gt;*ithdr*",'Raw Data'!$D:$D,"&lt;&gt;*ancel*", 'Raw Data'!$H:$H,"Non*", 'Raw Data'!$J:$J,"*uppor*")
+
 SUMIFS('Raw Data'!$AI:$AI, 'Raw Data'!$AN:$AN,"&lt;=" &amp;DATE(LEFT($AV$3, 4), MONTH("1 " &amp; AQ$6 &amp; " " &amp; LEFT($AV$3, 4)) + 1, 0 ), 'Raw Data'!$AN:$AN,"&gt;" &amp;DATE(LEFT($AV$3, 4), MONTH("1 " &amp; AQ$6 &amp; " " &amp; LEFT($AV$3, 4)), 0 ), 'Raw Data'!$O:$O,""&amp;'Raw Data'!$B$1,'Raw Data'!$D:$D,"&lt;&gt;*ithdr*",'Raw Data'!$D:$D,"&lt;&gt;*ancel*",'Raw Data'!$P:$P,"--", 'Raw Data'!$H:$H,"Non*", 'Raw Data'!$J:$J,"*tendanc*")
+
SUMIFS('Raw Data'!$AI:$AI, 'Raw Data'!$AN:$AN, "&lt;=" &amp;DATE(LEFT($AV$3, 4), MONTH("1 " &amp; AQ$6 &amp; " " &amp; LEFT($AV$3, 4)) + 1, 0 ), 'Raw Data'!$AN:$AN,"&gt;" &amp;DATE(LEFT($AV$3, 4), MONTH("1 " &amp; AQ$6 &amp; " " &amp; LEFT($AV$3, 4)), 0 ), 'Raw Data'!$P:$P,""&amp;'Raw Data'!$B$1,'Raw Data'!$D:$D,"&lt;&gt;*ithdr*",'Raw Data'!$D:$D,"&lt;&gt;*ancel*", 'Raw Data'!$H:$H,"Non*", 'Raw Data'!$J:$J,"*tendanc*")</f>
        <v>0</v>
      </c>
      <c r="AR17" s="117"/>
      <c r="AS17" s="117"/>
      <c r="AT17" s="123"/>
      <c r="AU17" s="140">
        <f>SUMIFS('Raw Data'!$AI:$AI, 'Raw Data'!$AN:$AN,"&lt;=" &amp;DATE(MID($AV$3, 15, 4), MONTH("1 " &amp; AU$6 &amp; " " &amp; MID($AV$3, 15, 4)) + 1, 0 ), 'Raw Data'!$AN:$AN,"&gt;" &amp;DATE(MID($AV$3, 15, 4), MONTH("1 " &amp; AU$6 &amp; " " &amp; MID($AV$3, 15, 4)), 0 ), 'Raw Data'!$O:$O,""&amp;'Raw Data'!$B$1,'Raw Data'!$D:$D,"&lt;&gt;*ithdr*",'Raw Data'!$D:$D,"&lt;&gt;*ancel*",'Raw Data'!$P:$P,"--", 'Raw Data'!$H:$H,"Non*", 'Raw Data'!$J:$J,"*uppor*")
+
SUMIFS('Raw Data'!$AI:$AI, 'Raw Data'!$AN:$AN, "&lt;=" &amp;DATE(MID($AV$3, 15, 4), MONTH("1 " &amp; AU$6 &amp; " " &amp; MID($AV$3, 15, 4)) + 1, 0 ), 'Raw Data'!$AN:$AN,"&gt;" &amp;DATE(MID($AV$3, 15, 4), MONTH("1 " &amp; AU$6 &amp; " " &amp; MID($AV$3, 15, 4)), 0 ), 'Raw Data'!$P:$P,""&amp;'Raw Data'!$B$1,'Raw Data'!$D:$D,"&lt;&gt;*ithdr*",'Raw Data'!$D:$D,"&lt;&gt;*ancel*", 'Raw Data'!$H:$H,"Non*", 'Raw Data'!$J:$J,"*uppor*")
+
 SUMIFS('Raw Data'!$AI:$AI, 'Raw Data'!$AN:$AN,"&lt;=" &amp;DATE(MID($AV$3, 15, 4), MONTH("1 " &amp; AU$6 &amp; " " &amp; MID($AV$3, 15, 4)) + 1, 0 ), 'Raw Data'!$AN:$AN,"&gt;" &amp;DATE(MID($AV$3, 15, 4), MONTH("1 " &amp; AU$6 &amp; " " &amp; MID($AV$3, 15, 4)), 0 ), 'Raw Data'!$O:$O,""&amp;'Raw Data'!$B$1,'Raw Data'!$D:$D,"&lt;&gt;*ithdr*",'Raw Data'!$D:$D,"&lt;&gt;*ancel*",'Raw Data'!$P:$P,"--", 'Raw Data'!$H:$H,"Non*", 'Raw Data'!$J:$J,"*tendanc*")
+
SUMIFS('Raw Data'!$AI:$AI, 'Raw Data'!$AN:$AN, "&lt;=" &amp;DATE(MID($AV$3, 15, 4), MONTH("1 " &amp; AU$6 &amp; " " &amp; MID($AV$3, 15, 4)) + 1, 0 ), 'Raw Data'!$AN:$AN,"&gt;" &amp;DATE(MID($AV$3, 15, 4), MONTH("1 " &amp; AU$6 &amp; " " &amp; MID($AV$3, 15, 4)), 0 ), 'Raw Data'!$P:$P,""&amp;'Raw Data'!$B$1,'Raw Data'!$D:$D,"&lt;&gt;*ithdr*",'Raw Data'!$D:$D,"&lt;&gt;*ancel*", 'Raw Data'!$H:$H,"Non*", 'Raw Data'!$J:$J,"*tendanc*")</f>
        <v>0</v>
      </c>
      <c r="AV17" s="117"/>
      <c r="AW17" s="117"/>
      <c r="AX17" s="123"/>
      <c r="AY17" s="140">
        <f>SUMIFS('Raw Data'!$AI:$AI, 'Raw Data'!$AN:$AN,"&lt;=" &amp;DATE(MID($AV$3, 15, 4), MONTH("1 " &amp; AY$6 &amp; " " &amp; MID($AV$3, 15, 4)) + 1, 0 ), 'Raw Data'!$AN:$AN,"&gt;" &amp;DATE(MID($AV$3, 15, 4), MONTH("1 " &amp; AY$6 &amp; " " &amp; MID($AV$3, 15, 4)), 0 ), 'Raw Data'!$O:$O,""&amp;'Raw Data'!$B$1,'Raw Data'!$D:$D,"&lt;&gt;*ithdr*",'Raw Data'!$D:$D,"&lt;&gt;*ancel*",'Raw Data'!$P:$P,"--", 'Raw Data'!$H:$H,"Non*", 'Raw Data'!$J:$J,"*uppor*")
+
SUMIFS('Raw Data'!$AI:$AI, 'Raw Data'!$AN:$AN, "&lt;=" &amp;DATE(MID($AV$3, 15, 4), MONTH("1 " &amp; AY$6 &amp; " " &amp; MID($AV$3, 15, 4)) + 1, 0 ), 'Raw Data'!$AN:$AN,"&gt;" &amp;DATE(MID($AV$3, 15, 4), MONTH("1 " &amp; AY$6 &amp; " " &amp; MID($AV$3, 15, 4)), 0 ), 'Raw Data'!$P:$P,""&amp;'Raw Data'!$B$1,'Raw Data'!$D:$D,"&lt;&gt;*ithdr*",'Raw Data'!$D:$D,"&lt;&gt;*ancel*", 'Raw Data'!$H:$H,"Non*", 'Raw Data'!$J:$J,"*uppor*")
+
 SUMIFS('Raw Data'!$AI:$AI, 'Raw Data'!$AN:$AN,"&lt;=" &amp;DATE(MID($AV$3, 15, 4), MONTH("1 " &amp; AY$6 &amp; " " &amp; MID($AV$3, 15, 4)) + 1, 0 ), 'Raw Data'!$AN:$AN,"&gt;" &amp;DATE(MID($AV$3, 15, 4), MONTH("1 " &amp; AY$6 &amp; " " &amp; MID($AV$3, 15, 4)), 0 ), 'Raw Data'!$O:$O,""&amp;'Raw Data'!$B$1,'Raw Data'!$D:$D,"&lt;&gt;*ithdr*",'Raw Data'!$D:$D,"&lt;&gt;*ancel*",'Raw Data'!$P:$P,"--", 'Raw Data'!$H:$H,"Non*", 'Raw Data'!$J:$J,"*tendanc*")
+
SUMIFS('Raw Data'!$AI:$AI, 'Raw Data'!$AN:$AN, "&lt;=" &amp;DATE(MID($AV$3, 15, 4), MONTH("1 " &amp; AY$6 &amp; " " &amp; MID($AV$3, 15, 4)) + 1, 0 ), 'Raw Data'!$AN:$AN,"&gt;" &amp;DATE(MID($AV$3, 15, 4), MONTH("1 " &amp; AY$6 &amp; " " &amp; MID($AV$3, 15, 4)), 0 ), 'Raw Data'!$P:$P,""&amp;'Raw Data'!$B$1,'Raw Data'!$D:$D,"&lt;&gt;*ithdr*",'Raw Data'!$D:$D,"&lt;&gt;*ancel*", 'Raw Data'!$H:$H,"Non*", 'Raw Data'!$J:$J,"*tendanc*")</f>
        <v>0</v>
      </c>
      <c r="AZ17" s="117"/>
      <c r="BA17" s="117"/>
      <c r="BB17" s="123"/>
      <c r="BC17" s="140">
        <f>SUMIFS('Raw Data'!$AI:$AI, 'Raw Data'!$AN:$AN,"&lt;=" &amp;DATE(MID($AV$3, 15, 4), MONTH("1 " &amp; BC$6 &amp; " " &amp; MID($AV$3, 15, 4)) + 1, 0 ), 'Raw Data'!$AN:$AN,"&gt;" &amp;DATE(MID($AV$3, 15, 4), MONTH("1 " &amp; BC$6 &amp; " " &amp; MID($AV$3, 15, 4)), 0 ), 'Raw Data'!$O:$O,""&amp;'Raw Data'!$B$1,'Raw Data'!$D:$D,"&lt;&gt;*ithdr*",'Raw Data'!$D:$D,"&lt;&gt;*ancel*",'Raw Data'!$P:$P,"--", 'Raw Data'!$H:$H,"Non*", 'Raw Data'!$J:$J,"*uppor*")
+
SUMIFS('Raw Data'!$AI:$AI, 'Raw Data'!$AN:$AN, "&lt;=" &amp;DATE(MID($AV$3, 15, 4), MONTH("1 " &amp; BC$6 &amp; " " &amp; MID($AV$3, 15, 4)) + 1, 0 ), 'Raw Data'!$AN:$AN,"&gt;" &amp;DATE(MID($AV$3, 15, 4), MONTH("1 " &amp; BC$6 &amp; " " &amp; MID($AV$3, 15, 4)), 0 ), 'Raw Data'!$P:$P,""&amp;'Raw Data'!$B$1,'Raw Data'!$D:$D,"&lt;&gt;*ithdr*",'Raw Data'!$D:$D,"&lt;&gt;*ancel*", 'Raw Data'!$H:$H,"Non*", 'Raw Data'!$J:$J,"*uppor*")
+
 SUMIFS('Raw Data'!$AI:$AI, 'Raw Data'!$AN:$AN,"&lt;=" &amp;DATE(MID($AV$3, 15, 4), MONTH("1 " &amp; BC$6 &amp; " " &amp; MID($AV$3, 15, 4)) + 1, 0 ), 'Raw Data'!$AN:$AN,"&gt;" &amp;DATE(MID($AV$3, 15, 4), MONTH("1 " &amp; BC$6 &amp; " " &amp; MID($AV$3, 15, 4)), 0 ), 'Raw Data'!$O:$O,""&amp;'Raw Data'!$B$1,'Raw Data'!$D:$D,"&lt;&gt;*ithdr*",'Raw Data'!$D:$D,"&lt;&gt;*ancel*",'Raw Data'!$P:$P,"--", 'Raw Data'!$H:$H,"Non*", 'Raw Data'!$J:$J,"*tendanc*")
+
SUMIFS('Raw Data'!$AI:$AI, 'Raw Data'!$AN:$AN, "&lt;=" &amp;DATE(MID($AV$3, 15, 4), MONTH("1 " &amp; BC$6 &amp; " " &amp; MID($AV$3, 15, 4)) + 1, 0 ), 'Raw Data'!$AN:$AN,"&gt;" &amp;DATE(MID($AV$3, 15, 4), MONTH("1 " &amp; BC$6 &amp; " " &amp; MID($AV$3, 15, 4)), 0 ), 'Raw Data'!$P:$P,""&amp;'Raw Data'!$B$1,'Raw Data'!$D:$D,"&lt;&gt;*ithdr*",'Raw Data'!$D:$D,"&lt;&gt;*ancel*", 'Raw Data'!$H:$H,"Non*", 'Raw Data'!$J:$J,"*tendanc*")</f>
        <v>0</v>
      </c>
      <c r="BD17" s="117"/>
      <c r="BE17" s="117"/>
      <c r="BF17" s="118"/>
    </row>
    <row r="18" spans="1:58" ht="12.75" customHeight="1" x14ac:dyDescent="0.2">
      <c r="A18" s="143" t="s">
        <v>131</v>
      </c>
      <c r="B18" s="117"/>
      <c r="C18" s="117"/>
      <c r="D18" s="117"/>
      <c r="E18" s="117"/>
      <c r="F18" s="117"/>
      <c r="G18" s="117"/>
      <c r="H18" s="117"/>
      <c r="I18" s="117"/>
      <c r="J18" s="123"/>
      <c r="K18" s="142">
        <f>SUMIFS('Raw Data'!$AI:$AI, 'Raw Data'!$AN:$AN,"&lt;=" &amp;DATE(LEFT($AV$3, 4), MONTH("1 " &amp; K$6 &amp; " " &amp; LEFT($AV$3, 4)) + 1, 0 ), 'Raw Data'!$AN:$AN,"&gt;" &amp;DATE(LEFT($AV$3, 4), MONTH("1 " &amp; K$6 &amp; " " &amp; LEFT($AV$3, 4)), 0 ), 'Raw Data'!$O:$O,""&amp;'Raw Data'!$B$1,'Raw Data'!$D:$D,"&lt;&gt;*ithdr*",'Raw Data'!$D:$D,"&lt;&gt;*ancel*",'Raw Data'!$P:$P,"--", 'Raw Data'!$H:$H,"Non*", 'Raw Data'!$J:$J, $A18)
+
SUMIFS('Raw Data'!$AI:$AI, 'Raw Data'!$AN:$AN, "&lt;=" &amp;DATE(LEFT($AV$3, 4), MONTH("1 " &amp; K$6 &amp; " " &amp; LEFT($AV$3, 4)) + 1, 0 ), 'Raw Data'!$AN:$AN,"&gt;" &amp;DATE(LEFT($AV$3, 4), MONTH("1 " &amp; K$6 &amp; " " &amp; LEFT($AV$3, 4)), 0 ), 'Raw Data'!$P:$P,""&amp;'Raw Data'!$B$1,'Raw Data'!$D:$D,"&lt;&gt;*ithdr*",'Raw Data'!$D:$D,"&lt;&gt;*ancel*", 'Raw Data'!$H:$H,"Non*", 'Raw Data'!$J:$J,$A18)</f>
        <v>0</v>
      </c>
      <c r="L18" s="117"/>
      <c r="M18" s="117"/>
      <c r="N18" s="123"/>
      <c r="O18" s="142">
        <f>SUMIFS('Raw Data'!$AI:$AI, 'Raw Data'!$AN:$AN,"&lt;=" &amp;DATE(LEFT($AV$3, 4), MONTH("1 " &amp; O$6 &amp; " " &amp; LEFT($AV$3, 4)) + 1, 0 ), 'Raw Data'!$AN:$AN,"&gt;" &amp;DATE(LEFT($AV$3, 4), MONTH("1 " &amp; O$6 &amp; " " &amp; LEFT($AV$3, 4)), 0 ), 'Raw Data'!$O:$O,""&amp;'Raw Data'!$B$1,'Raw Data'!$D:$D,"&lt;&gt;*ithdr*",'Raw Data'!$D:$D,"&lt;&gt;*ancel*",'Raw Data'!$P:$P,"--", 'Raw Data'!$H:$H,"Non*", 'Raw Data'!$J:$J, $A18)
+
SUMIFS('Raw Data'!$AI:$AI, 'Raw Data'!$AN:$AN, "&lt;=" &amp;DATE(LEFT($AV$3, 4), MONTH("1 " &amp; O$6 &amp; " " &amp; LEFT($AV$3, 4)) + 1, 0 ), 'Raw Data'!$AN:$AN,"&gt;" &amp;DATE(LEFT($AV$3, 4), MONTH("1 " &amp; O$6 &amp; " " &amp; LEFT($AV$3, 4)), 0 ), 'Raw Data'!$P:$P,""&amp;'Raw Data'!$B$1,'Raw Data'!$D:$D,"&lt;&gt;*ithdr*",'Raw Data'!$D:$D,"&lt;&gt;*ancel*", 'Raw Data'!$H:$H,"Non*", 'Raw Data'!$J:$J,$A18)</f>
        <v>0</v>
      </c>
      <c r="P18" s="117"/>
      <c r="Q18" s="117"/>
      <c r="R18" s="123"/>
      <c r="S18" s="142">
        <f>SUMIFS('Raw Data'!$AI:$AI, 'Raw Data'!$AN:$AN,"&lt;=" &amp;DATE(LEFT($AV$3, 4), MONTH("1 " &amp; S$6 &amp; " " &amp; LEFT($AV$3, 4)) + 1, 0 ), 'Raw Data'!$AN:$AN,"&gt;" &amp;DATE(LEFT($AV$3, 4), MONTH("1 " &amp; S$6 &amp; " " &amp; LEFT($AV$3, 4)), 0 ), 'Raw Data'!$O:$O,""&amp;'Raw Data'!$B$1,'Raw Data'!$D:$D,"&lt;&gt;*ithdr*",'Raw Data'!$D:$D,"&lt;&gt;*ancel*",'Raw Data'!$P:$P,"--", 'Raw Data'!$H:$H,"Non*", 'Raw Data'!$J:$J, $A18)
+
SUMIFS('Raw Data'!$AI:$AI, 'Raw Data'!$AN:$AN, "&lt;=" &amp;DATE(LEFT($AV$3, 4), MONTH("1 " &amp; S$6 &amp; " " &amp; LEFT($AV$3, 4)) + 1, 0 ), 'Raw Data'!$AN:$AN,"&gt;" &amp;DATE(LEFT($AV$3, 4), MONTH("1 " &amp; S$6 &amp; " " &amp; LEFT($AV$3, 4)), 0 ), 'Raw Data'!$P:$P,""&amp;'Raw Data'!$B$1,'Raw Data'!$D:$D,"&lt;&gt;*ithdr*",'Raw Data'!$D:$D,"&lt;&gt;*ancel*", 'Raw Data'!$H:$H,"Non*", 'Raw Data'!$J:$J,$A18)</f>
        <v>0</v>
      </c>
      <c r="T18" s="117"/>
      <c r="U18" s="117"/>
      <c r="V18" s="123"/>
      <c r="W18" s="142">
        <f>SUMIFS('Raw Data'!$AI:$AI, 'Raw Data'!$AN:$AN,"&lt;=" &amp;DATE(LEFT($AV$3, 4), MONTH("1 " &amp; W$6 &amp; " " &amp; LEFT($AV$3, 4)) + 1, 0 ), 'Raw Data'!$AN:$AN,"&gt;" &amp;DATE(LEFT($AV$3, 4), MONTH("1 " &amp; W$6 &amp; " " &amp; LEFT($AV$3, 4)), 0 ), 'Raw Data'!$O:$O,""&amp;'Raw Data'!$B$1,'Raw Data'!$D:$D,"&lt;&gt;*ithdr*",'Raw Data'!$D:$D,"&lt;&gt;*ancel*",'Raw Data'!$P:$P,"--", 'Raw Data'!$H:$H,"Non*", 'Raw Data'!$J:$J, $A18)
+
SUMIFS('Raw Data'!$AI:$AI, 'Raw Data'!$AN:$AN, "&lt;=" &amp;DATE(LEFT($AV$3, 4), MONTH("1 " &amp; W$6 &amp; " " &amp; LEFT($AV$3, 4)) + 1, 0 ), 'Raw Data'!$AN:$AN,"&gt;" &amp;DATE(LEFT($AV$3, 4), MONTH("1 " &amp; W$6 &amp; " " &amp; LEFT($AV$3, 4)), 0 ), 'Raw Data'!$P:$P,""&amp;'Raw Data'!$B$1,'Raw Data'!$D:$D,"&lt;&gt;*ithdr*",'Raw Data'!$D:$D,"&lt;&gt;*ancel*", 'Raw Data'!$H:$H,"Non*", 'Raw Data'!$J:$J,$A18)</f>
        <v>0</v>
      </c>
      <c r="X18" s="117"/>
      <c r="Y18" s="117"/>
      <c r="Z18" s="123"/>
      <c r="AA18" s="142">
        <f>SUMIFS('Raw Data'!$AI:$AI, 'Raw Data'!$AN:$AN,"&lt;=" &amp;DATE(LEFT($AV$3, 4), MONTH("1 " &amp; AA$6 &amp; " " &amp; LEFT($AV$3, 4)) + 1, 0 ), 'Raw Data'!$AN:$AN,"&gt;" &amp;DATE(LEFT($AV$3, 4), MONTH("1 " &amp; AA$6 &amp; " " &amp; LEFT($AV$3, 4)), 0 ), 'Raw Data'!$O:$O,""&amp;'Raw Data'!$B$1,'Raw Data'!$D:$D,"&lt;&gt;*ithdr*",'Raw Data'!$D:$D,"&lt;&gt;*ancel*",'Raw Data'!$P:$P,"--", 'Raw Data'!$H:$H,"Non*", 'Raw Data'!$J:$J, $A18)
+
SUMIFS('Raw Data'!$AI:$AI, 'Raw Data'!$AN:$AN, "&lt;=" &amp;DATE(LEFT($AV$3, 4), MONTH("1 " &amp; AA$6 &amp; " " &amp; LEFT($AV$3, 4)) + 1, 0 ), 'Raw Data'!$AN:$AN,"&gt;" &amp;DATE(LEFT($AV$3, 4), MONTH("1 " &amp; AA$6 &amp; " " &amp; LEFT($AV$3, 4)), 0 ), 'Raw Data'!$P:$P,""&amp;'Raw Data'!$B$1,'Raw Data'!$D:$D,"&lt;&gt;*ithdr*",'Raw Data'!$D:$D,"&lt;&gt;*ancel*", 'Raw Data'!$H:$H,"Non*", 'Raw Data'!$J:$J,$A18)</f>
        <v>0</v>
      </c>
      <c r="AB18" s="117"/>
      <c r="AC18" s="117"/>
      <c r="AD18" s="123"/>
      <c r="AE18" s="142">
        <f>SUMIFS('Raw Data'!$AI:$AI, 'Raw Data'!$AN:$AN,"&lt;=" &amp;DATE(LEFT($AV$3, 4), MONTH("1 " &amp; AE$6 &amp; " " &amp; LEFT($AV$3, 4)) + 1, 0 ), 'Raw Data'!$AN:$AN,"&gt;" &amp;DATE(LEFT($AV$3, 4), MONTH("1 " &amp; AE$6 &amp; " " &amp; LEFT($AV$3, 4)), 0 ), 'Raw Data'!$O:$O,""&amp;'Raw Data'!$B$1,'Raw Data'!$D:$D,"&lt;&gt;*ithdr*",'Raw Data'!$D:$D,"&lt;&gt;*ancel*",'Raw Data'!$P:$P,"--", 'Raw Data'!$H:$H,"Non*", 'Raw Data'!$J:$J, $A18)
+
SUMIFS('Raw Data'!$AI:$AI, 'Raw Data'!$AN:$AN, "&lt;=" &amp;DATE(LEFT($AV$3, 4), MONTH("1 " &amp; AE$6 &amp; " " &amp; LEFT($AV$3, 4)) + 1, 0 ), 'Raw Data'!$AN:$AN,"&gt;" &amp;DATE(LEFT($AV$3, 4), MONTH("1 " &amp; AE$6 &amp; " " &amp; LEFT($AV$3, 4)), 0 ), 'Raw Data'!$P:$P,""&amp;'Raw Data'!$B$1,'Raw Data'!$D:$D,"&lt;&gt;*ithdr*",'Raw Data'!$D:$D,"&lt;&gt;*ancel*", 'Raw Data'!$H:$H,"Non*", 'Raw Data'!$J:$J,$A18)</f>
        <v>0</v>
      </c>
      <c r="AF18" s="117"/>
      <c r="AG18" s="117"/>
      <c r="AH18" s="123"/>
      <c r="AI18" s="142">
        <f>SUMIFS('Raw Data'!$AI:$AI, 'Raw Data'!$AN:$AN,"&lt;=" &amp;DATE(LEFT($AV$3, 4), MONTH("1 " &amp; AI$6 &amp; " " &amp; LEFT($AV$3, 4)) + 1, 0 ), 'Raw Data'!$AN:$AN,"&gt;" &amp;DATE(LEFT($AV$3, 4), MONTH("1 " &amp; AI$6 &amp; " " &amp; LEFT($AV$3, 4)), 0 ), 'Raw Data'!$O:$O,""&amp;'Raw Data'!$B$1,'Raw Data'!$D:$D,"&lt;&gt;*ithdr*",'Raw Data'!$D:$D,"&lt;&gt;*ancel*",'Raw Data'!$P:$P,"--", 'Raw Data'!$H:$H,"Non*", 'Raw Data'!$J:$J, $A18)
+
SUMIFS('Raw Data'!$AI:$AI, 'Raw Data'!$AN:$AN, "&lt;=" &amp;DATE(LEFT($AV$3, 4), MONTH("1 " &amp; AI$6 &amp; " " &amp; LEFT($AV$3, 4)) + 1, 0 ), 'Raw Data'!$AN:$AN,"&gt;" &amp;DATE(LEFT($AV$3, 4), MONTH("1 " &amp; AI$6 &amp; " " &amp; LEFT($AV$3, 4)), 0 ), 'Raw Data'!$P:$P,""&amp;'Raw Data'!$B$1,'Raw Data'!$D:$D,"&lt;&gt;*ithdr*",'Raw Data'!$D:$D,"&lt;&gt;*ancel*", 'Raw Data'!$H:$H,"Non*", 'Raw Data'!$J:$J,$A18)</f>
        <v>0</v>
      </c>
      <c r="AJ18" s="117"/>
      <c r="AK18" s="117"/>
      <c r="AL18" s="123"/>
      <c r="AM18" s="142">
        <f>SUMIFS('Raw Data'!$AI:$AI, 'Raw Data'!$AN:$AN,"&lt;=" &amp;DATE(LEFT($AV$3, 4), MONTH("1 " &amp; AM$6 &amp; " " &amp; LEFT($AV$3, 4)) + 1, 0 ), 'Raw Data'!$AN:$AN,"&gt;" &amp;DATE(LEFT($AV$3, 4), MONTH("1 " &amp; AM$6 &amp; " " &amp; LEFT($AV$3, 4)), 0 ), 'Raw Data'!$O:$O,""&amp;'Raw Data'!$B$1,'Raw Data'!$D:$D,"&lt;&gt;*ithdr*",'Raw Data'!$D:$D,"&lt;&gt;*ancel*",'Raw Data'!$P:$P,"--", 'Raw Data'!$H:$H,"Non*", 'Raw Data'!$J:$J, $A18)
+
SUMIFS('Raw Data'!$AI:$AI, 'Raw Data'!$AN:$AN, "&lt;=" &amp;DATE(LEFT($AV$3, 4), MONTH("1 " &amp; AM$6 &amp; " " &amp; LEFT($AV$3, 4)) + 1, 0 ), 'Raw Data'!$AN:$AN,"&gt;" &amp;DATE(LEFT($AV$3, 4), MONTH("1 " &amp; AM$6 &amp; " " &amp; LEFT($AV$3, 4)), 0 ), 'Raw Data'!$P:$P,""&amp;'Raw Data'!$B$1,'Raw Data'!$D:$D,"&lt;&gt;*ithdr*",'Raw Data'!$D:$D,"&lt;&gt;*ancel*", 'Raw Data'!$H:$H,"Non*", 'Raw Data'!$J:$J,$A18)</f>
        <v>0</v>
      </c>
      <c r="AN18" s="117"/>
      <c r="AO18" s="117"/>
      <c r="AP18" s="123"/>
      <c r="AQ18" s="142">
        <f>SUMIFS('Raw Data'!$AI:$AI, 'Raw Data'!$AN:$AN,"&lt;=" &amp;DATE(LEFT($AV$3, 4), MONTH("1 " &amp; AQ$6 &amp; " " &amp; LEFT($AV$3, 4)) + 1, 0 ), 'Raw Data'!$AN:$AN,"&gt;" &amp;DATE(LEFT($AV$3, 4), MONTH("1 " &amp; AQ$6 &amp; " " &amp; LEFT($AV$3, 4)), 0 ), 'Raw Data'!$O:$O,""&amp;'Raw Data'!$B$1,'Raw Data'!$D:$D,"&lt;&gt;*ithdr*",'Raw Data'!$D:$D,"&lt;&gt;*ancel*",'Raw Data'!$P:$P,"--", 'Raw Data'!$H:$H,"Non*", 'Raw Data'!$J:$J, $A18)
+
SUMIFS('Raw Data'!$AI:$AI, 'Raw Data'!$AN:$AN, "&lt;=" &amp;DATE(LEFT($AV$3, 4), MONTH("1 " &amp; AQ$6 &amp; " " &amp; LEFT($AV$3, 4)) + 1, 0 ), 'Raw Data'!$AN:$AN,"&gt;" &amp;DATE(LEFT($AV$3, 4), MONTH("1 " &amp; AQ$6 &amp; " " &amp; LEFT($AV$3, 4)), 0 ), 'Raw Data'!$P:$P,""&amp;'Raw Data'!$B$1,'Raw Data'!$D:$D,"&lt;&gt;*ithdr*",'Raw Data'!$D:$D,"&lt;&gt;*ancel*", 'Raw Data'!$H:$H,"Non*", 'Raw Data'!$J:$J,$A18)</f>
        <v>0</v>
      </c>
      <c r="AR18" s="117"/>
      <c r="AS18" s="117"/>
      <c r="AT18" s="123"/>
      <c r="AU18" s="142">
        <f>SUMIFS('Raw Data'!$AI:$AI, 'Raw Data'!$AN:$AN,"&lt;=" &amp;DATE(MID($AV$3, 15, 4), MONTH("1 " &amp; AU$6 &amp; " " &amp; MID($AV$3, 15, 4)) + 1, 0 ), 'Raw Data'!$AN:$AN,"&gt;" &amp;DATE(MID($AV$3, 15, 4), MONTH("1 " &amp; AU$6 &amp; " " &amp; MID($AV$3, 15, 4)), 0 ), 'Raw Data'!$O:$O,""&amp;'Raw Data'!$B$1,'Raw Data'!$D:$D,"&lt;&gt;*ithdr*",'Raw Data'!$D:$D,"&lt;&gt;*ancel*",'Raw Data'!$P:$P,"--", 'Raw Data'!$H:$H,"Non*", 'Raw Data'!$J:$J, $A18)
+
SUMIFS('Raw Data'!$AI:$AI, 'Raw Data'!$AN:$AN, "&lt;=" &amp;DATE(MID($AV$3, 15, 4), MONTH("1 " &amp; AU$6 &amp; " " &amp; MID($AV$3, 15, 4)) + 1, 0 ), 'Raw Data'!$AN:$AN,"&gt;" &amp;DATE(MID($AV$3, 15, 4), MONTH("1 " &amp; AU$6 &amp; " " &amp; MID($AV$3, 15, 4)), 0 ), 'Raw Data'!$P:$P,""&amp;'Raw Data'!$B$1,'Raw Data'!$D:$D,"&lt;&gt;*ithdr*",'Raw Data'!$D:$D,"&lt;&gt;*ancel*", 'Raw Data'!$H:$H,"Non*", 'Raw Data'!$J:$J,$A18)</f>
        <v>0</v>
      </c>
      <c r="AV18" s="117"/>
      <c r="AW18" s="117"/>
      <c r="AX18" s="123"/>
      <c r="AY18" s="142">
        <f>SUMIFS('Raw Data'!$AI:$AI, 'Raw Data'!$AN:$AN,"&lt;=" &amp;DATE(MID($AV$3, 15, 4), MONTH("1 " &amp; AY$6 &amp; " " &amp; MID($AV$3, 15, 4)) + 1, 0 ), 'Raw Data'!$AN:$AN,"&gt;" &amp;DATE(MID($AV$3, 15, 4), MONTH("1 " &amp; AY$6 &amp; " " &amp; MID($AV$3, 15, 4)), 0 ), 'Raw Data'!$O:$O,""&amp;'Raw Data'!$B$1,'Raw Data'!$D:$D,"&lt;&gt;*ithdr*",'Raw Data'!$D:$D,"&lt;&gt;*ancel*",'Raw Data'!$P:$P,"--", 'Raw Data'!$H:$H,"Non*", 'Raw Data'!$J:$J, $A18)
+
SUMIFS('Raw Data'!$AI:$AI, 'Raw Data'!$AN:$AN, "&lt;=" &amp;DATE(MID($AV$3, 15, 4), MONTH("1 " &amp; AY$6 &amp; " " &amp; MID($AV$3, 15, 4)) + 1, 0 ), 'Raw Data'!$AN:$AN,"&gt;" &amp;DATE(MID($AV$3, 15, 4), MONTH("1 " &amp; AY$6 &amp; " " &amp; MID($AV$3, 15, 4)), 0 ), 'Raw Data'!$P:$P,""&amp;'Raw Data'!$B$1,'Raw Data'!$D:$D,"&lt;&gt;*ithdr*",'Raw Data'!$D:$D,"&lt;&gt;*ancel*", 'Raw Data'!$H:$H,"Non*", 'Raw Data'!$J:$J,$A18)</f>
        <v>0</v>
      </c>
      <c r="AZ18" s="117"/>
      <c r="BA18" s="117"/>
      <c r="BB18" s="123"/>
      <c r="BC18" s="142">
        <f>SUMIFS('Raw Data'!$AI:$AI, 'Raw Data'!$AN:$AN,"&lt;=" &amp;DATE(MID($AV$3, 15, 4), MONTH("1 " &amp; BC$6 &amp; " " &amp; MID($AV$3, 15, 4)) + 1, 0 ), 'Raw Data'!$AN:$AN,"&gt;" &amp;DATE(MID($AV$3, 15, 4), MONTH("1 " &amp; BC$6 &amp; " " &amp; MID($AV$3, 15, 4)), 0 ), 'Raw Data'!$O:$O,""&amp;'Raw Data'!$B$1,'Raw Data'!$D:$D,"&lt;&gt;*ithdr*",'Raw Data'!$D:$D,"&lt;&gt;*ancel*",'Raw Data'!$P:$P,"--", 'Raw Data'!$H:$H,"Non*", 'Raw Data'!$J:$J, $A18)
+
SUMIFS('Raw Data'!$AI:$AI, 'Raw Data'!$AN:$AN, "&lt;=" &amp;DATE(MID($AV$3, 15, 4), MONTH("1 " &amp; BC$6 &amp; " " &amp; MID($AV$3, 15, 4)) + 1, 0 ), 'Raw Data'!$AN:$AN,"&gt;" &amp;DATE(MID($AV$3, 15, 4), MONTH("1 " &amp; BC$6 &amp; " " &amp; MID($AV$3, 15, 4)), 0 ), 'Raw Data'!$P:$P,""&amp;'Raw Data'!$B$1,'Raw Data'!$D:$D,"&lt;&gt;*ithdr*",'Raw Data'!$D:$D,"&lt;&gt;*ancel*", 'Raw Data'!$H:$H,"Non*", 'Raw Data'!$J:$J,$A18)</f>
        <v>0</v>
      </c>
      <c r="BD18" s="117"/>
      <c r="BE18" s="117"/>
      <c r="BF18" s="118"/>
    </row>
    <row r="19" spans="1:58" ht="12.75" customHeight="1" x14ac:dyDescent="0.2">
      <c r="A19" s="143" t="s">
        <v>134</v>
      </c>
      <c r="B19" s="117"/>
      <c r="C19" s="117"/>
      <c r="D19" s="117"/>
      <c r="E19" s="117"/>
      <c r="F19" s="117"/>
      <c r="G19" s="117"/>
      <c r="H19" s="117"/>
      <c r="I19" s="117"/>
      <c r="J19" s="123"/>
      <c r="K19" s="142">
        <f>SUMIFS('Raw Data'!$AI:$AI, 'Raw Data'!$AN:$AN,"&lt;=" &amp;DATE(LEFT($AV$3, 4), MONTH("1 " &amp; K$6 &amp; " " &amp; LEFT($AV$3, 4)) + 1, 0 ), 'Raw Data'!$AN:$AN,"&gt;" &amp;DATE(LEFT($AV$3, 4), MONTH("1 " &amp; K$6 &amp; " " &amp; LEFT($AV$3, 4)), 0 ), 'Raw Data'!$O:$O,""&amp;'Raw Data'!$B$1,'Raw Data'!$D:$D,"&lt;&gt;*ithdr*",'Raw Data'!$D:$D,"&lt;&gt;*ancel*",'Raw Data'!$P:$P,"--", 'Raw Data'!$H:$H,"Non*", 'Raw Data'!$J:$J, $A19)
+
SUMIFS('Raw Data'!$AI:$AI, 'Raw Data'!$AN:$AN, "&lt;=" &amp;DATE(LEFT($AV$3, 4), MONTH("1 " &amp; K$6 &amp; " " &amp; LEFT($AV$3, 4)) + 1, 0 ), 'Raw Data'!$AN:$AN,"&gt;" &amp;DATE(LEFT($AV$3, 4), MONTH("1 " &amp; K$6 &amp; " " &amp; LEFT($AV$3, 4)), 0 ), 'Raw Data'!$P:$P,""&amp;'Raw Data'!$B$1,'Raw Data'!$D:$D,"&lt;&gt;*ithdr*",'Raw Data'!$D:$D,"&lt;&gt;*ancel*", 'Raw Data'!$H:$H,"Non*", 'Raw Data'!$J:$J,$A19)</f>
        <v>0</v>
      </c>
      <c r="L19" s="117"/>
      <c r="M19" s="117"/>
      <c r="N19" s="123"/>
      <c r="O19" s="142">
        <f>SUMIFS('Raw Data'!$AI:$AI, 'Raw Data'!$AN:$AN,"&lt;=" &amp;DATE(LEFT($AV$3, 4), MONTH("1 " &amp; O$6 &amp; " " &amp; LEFT($AV$3, 4)) + 1, 0 ), 'Raw Data'!$AN:$AN,"&gt;" &amp;DATE(LEFT($AV$3, 4), MONTH("1 " &amp; O$6 &amp; " " &amp; LEFT($AV$3, 4)), 0 ), 'Raw Data'!$O:$O,""&amp;'Raw Data'!$B$1,'Raw Data'!$D:$D,"&lt;&gt;*ithdr*",'Raw Data'!$D:$D,"&lt;&gt;*ancel*",'Raw Data'!$P:$P,"--", 'Raw Data'!$H:$H,"Non*", 'Raw Data'!$J:$J, $A19)
+
SUMIFS('Raw Data'!$AI:$AI, 'Raw Data'!$AN:$AN, "&lt;=" &amp;DATE(LEFT($AV$3, 4), MONTH("1 " &amp; O$6 &amp; " " &amp; LEFT($AV$3, 4)) + 1, 0 ), 'Raw Data'!$AN:$AN,"&gt;" &amp;DATE(LEFT($AV$3, 4), MONTH("1 " &amp; O$6 &amp; " " &amp; LEFT($AV$3, 4)), 0 ), 'Raw Data'!$P:$P,""&amp;'Raw Data'!$B$1,'Raw Data'!$D:$D,"&lt;&gt;*ithdr*",'Raw Data'!$D:$D,"&lt;&gt;*ancel*", 'Raw Data'!$H:$H,"Non*", 'Raw Data'!$J:$J,$A19)</f>
        <v>0</v>
      </c>
      <c r="P19" s="117"/>
      <c r="Q19" s="117"/>
      <c r="R19" s="123"/>
      <c r="S19" s="142">
        <f>SUMIFS('Raw Data'!$AI:$AI, 'Raw Data'!$AN:$AN,"&lt;=" &amp;DATE(LEFT($AV$3, 4), MONTH("1 " &amp; S$6 &amp; " " &amp; LEFT($AV$3, 4)) + 1, 0 ), 'Raw Data'!$AN:$AN,"&gt;" &amp;DATE(LEFT($AV$3, 4), MONTH("1 " &amp; S$6 &amp; " " &amp; LEFT($AV$3, 4)), 0 ), 'Raw Data'!$O:$O,""&amp;'Raw Data'!$B$1,'Raw Data'!$D:$D,"&lt;&gt;*ithdr*",'Raw Data'!$D:$D,"&lt;&gt;*ancel*",'Raw Data'!$P:$P,"--", 'Raw Data'!$H:$H,"Non*", 'Raw Data'!$J:$J, $A19)
+
SUMIFS('Raw Data'!$AI:$AI, 'Raw Data'!$AN:$AN, "&lt;=" &amp;DATE(LEFT($AV$3, 4), MONTH("1 " &amp; S$6 &amp; " " &amp; LEFT($AV$3, 4)) + 1, 0 ), 'Raw Data'!$AN:$AN,"&gt;" &amp;DATE(LEFT($AV$3, 4), MONTH("1 " &amp; S$6 &amp; " " &amp; LEFT($AV$3, 4)), 0 ), 'Raw Data'!$P:$P,""&amp;'Raw Data'!$B$1,'Raw Data'!$D:$D,"&lt;&gt;*ithdr*",'Raw Data'!$D:$D,"&lt;&gt;*ancel*", 'Raw Data'!$H:$H,"Non*", 'Raw Data'!$J:$J,$A19)</f>
        <v>0</v>
      </c>
      <c r="T19" s="117"/>
      <c r="U19" s="117"/>
      <c r="V19" s="123"/>
      <c r="W19" s="142">
        <f>SUMIFS('Raw Data'!$AI:$AI, 'Raw Data'!$AN:$AN,"&lt;=" &amp;DATE(LEFT($AV$3, 4), MONTH("1 " &amp; W$6 &amp; " " &amp; LEFT($AV$3, 4)) + 1, 0 ), 'Raw Data'!$AN:$AN,"&gt;" &amp;DATE(LEFT($AV$3, 4), MONTH("1 " &amp; W$6 &amp; " " &amp; LEFT($AV$3, 4)), 0 ), 'Raw Data'!$O:$O,""&amp;'Raw Data'!$B$1,'Raw Data'!$D:$D,"&lt;&gt;*ithdr*",'Raw Data'!$D:$D,"&lt;&gt;*ancel*",'Raw Data'!$P:$P,"--", 'Raw Data'!$H:$H,"Non*", 'Raw Data'!$J:$J, $A19)
+
SUMIFS('Raw Data'!$AI:$AI, 'Raw Data'!$AN:$AN, "&lt;=" &amp;DATE(LEFT($AV$3, 4), MONTH("1 " &amp; W$6 &amp; " " &amp; LEFT($AV$3, 4)) + 1, 0 ), 'Raw Data'!$AN:$AN,"&gt;" &amp;DATE(LEFT($AV$3, 4), MONTH("1 " &amp; W$6 &amp; " " &amp; LEFT($AV$3, 4)), 0 ), 'Raw Data'!$P:$P,""&amp;'Raw Data'!$B$1,'Raw Data'!$D:$D,"&lt;&gt;*ithdr*",'Raw Data'!$D:$D,"&lt;&gt;*ancel*", 'Raw Data'!$H:$H,"Non*", 'Raw Data'!$J:$J,$A19)</f>
        <v>0</v>
      </c>
      <c r="X19" s="117"/>
      <c r="Y19" s="117"/>
      <c r="Z19" s="123"/>
      <c r="AA19" s="142">
        <f>SUMIFS('Raw Data'!$AI:$AI, 'Raw Data'!$AN:$AN,"&lt;=" &amp;DATE(LEFT($AV$3, 4), MONTH("1 " &amp; AA$6 &amp; " " &amp; LEFT($AV$3, 4)) + 1, 0 ), 'Raw Data'!$AN:$AN,"&gt;" &amp;DATE(LEFT($AV$3, 4), MONTH("1 " &amp; AA$6 &amp; " " &amp; LEFT($AV$3, 4)), 0 ), 'Raw Data'!$O:$O,""&amp;'Raw Data'!$B$1,'Raw Data'!$D:$D,"&lt;&gt;*ithdr*",'Raw Data'!$D:$D,"&lt;&gt;*ancel*",'Raw Data'!$P:$P,"--", 'Raw Data'!$H:$H,"Non*", 'Raw Data'!$J:$J, $A19)
+
SUMIFS('Raw Data'!$AI:$AI, 'Raw Data'!$AN:$AN, "&lt;=" &amp;DATE(LEFT($AV$3, 4), MONTH("1 " &amp; AA$6 &amp; " " &amp; LEFT($AV$3, 4)) + 1, 0 ), 'Raw Data'!$AN:$AN,"&gt;" &amp;DATE(LEFT($AV$3, 4), MONTH("1 " &amp; AA$6 &amp; " " &amp; LEFT($AV$3, 4)), 0 ), 'Raw Data'!$P:$P,""&amp;'Raw Data'!$B$1,'Raw Data'!$D:$D,"&lt;&gt;*ithdr*",'Raw Data'!$D:$D,"&lt;&gt;*ancel*", 'Raw Data'!$H:$H,"Non*", 'Raw Data'!$J:$J,$A19)</f>
        <v>0</v>
      </c>
      <c r="AB19" s="117"/>
      <c r="AC19" s="117"/>
      <c r="AD19" s="123"/>
      <c r="AE19" s="142">
        <f>SUMIFS('Raw Data'!$AI:$AI, 'Raw Data'!$AN:$AN,"&lt;=" &amp;DATE(LEFT($AV$3, 4), MONTH("1 " &amp; AE$6 &amp; " " &amp; LEFT($AV$3, 4)) + 1, 0 ), 'Raw Data'!$AN:$AN,"&gt;" &amp;DATE(LEFT($AV$3, 4), MONTH("1 " &amp; AE$6 &amp; " " &amp; LEFT($AV$3, 4)), 0 ), 'Raw Data'!$O:$O,""&amp;'Raw Data'!$B$1,'Raw Data'!$D:$D,"&lt;&gt;*ithdr*",'Raw Data'!$D:$D,"&lt;&gt;*ancel*",'Raw Data'!$P:$P,"--", 'Raw Data'!$H:$H,"Non*", 'Raw Data'!$J:$J, $A19)
+
SUMIFS('Raw Data'!$AI:$AI, 'Raw Data'!$AN:$AN, "&lt;=" &amp;DATE(LEFT($AV$3, 4), MONTH("1 " &amp; AE$6 &amp; " " &amp; LEFT($AV$3, 4)) + 1, 0 ), 'Raw Data'!$AN:$AN,"&gt;" &amp;DATE(LEFT($AV$3, 4), MONTH("1 " &amp; AE$6 &amp; " " &amp; LEFT($AV$3, 4)), 0 ), 'Raw Data'!$P:$P,""&amp;'Raw Data'!$B$1,'Raw Data'!$D:$D,"&lt;&gt;*ithdr*",'Raw Data'!$D:$D,"&lt;&gt;*ancel*", 'Raw Data'!$H:$H,"Non*", 'Raw Data'!$J:$J,$A19)</f>
        <v>0</v>
      </c>
      <c r="AF19" s="117"/>
      <c r="AG19" s="117"/>
      <c r="AH19" s="123"/>
      <c r="AI19" s="142">
        <f>SUMIFS('Raw Data'!$AI:$AI, 'Raw Data'!$AN:$AN,"&lt;=" &amp;DATE(LEFT($AV$3, 4), MONTH("1 " &amp; AI$6 &amp; " " &amp; LEFT($AV$3, 4)) + 1, 0 ), 'Raw Data'!$AN:$AN,"&gt;" &amp;DATE(LEFT($AV$3, 4), MONTH("1 " &amp; AI$6 &amp; " " &amp; LEFT($AV$3, 4)), 0 ), 'Raw Data'!$O:$O,""&amp;'Raw Data'!$B$1,'Raw Data'!$D:$D,"&lt;&gt;*ithdr*",'Raw Data'!$D:$D,"&lt;&gt;*ancel*",'Raw Data'!$P:$P,"--", 'Raw Data'!$H:$H,"Non*", 'Raw Data'!$J:$J, $A19)
+
SUMIFS('Raw Data'!$AI:$AI, 'Raw Data'!$AN:$AN, "&lt;=" &amp;DATE(LEFT($AV$3, 4), MONTH("1 " &amp; AI$6 &amp; " " &amp; LEFT($AV$3, 4)) + 1, 0 ), 'Raw Data'!$AN:$AN,"&gt;" &amp;DATE(LEFT($AV$3, 4), MONTH("1 " &amp; AI$6 &amp; " " &amp; LEFT($AV$3, 4)), 0 ), 'Raw Data'!$P:$P,""&amp;'Raw Data'!$B$1,'Raw Data'!$D:$D,"&lt;&gt;*ithdr*",'Raw Data'!$D:$D,"&lt;&gt;*ancel*", 'Raw Data'!$H:$H,"Non*", 'Raw Data'!$J:$J,$A19)</f>
        <v>0</v>
      </c>
      <c r="AJ19" s="117"/>
      <c r="AK19" s="117"/>
      <c r="AL19" s="123"/>
      <c r="AM19" s="142">
        <f>SUMIFS('Raw Data'!$AI:$AI, 'Raw Data'!$AN:$AN,"&lt;=" &amp;DATE(LEFT($AV$3, 4), MONTH("1 " &amp; AM$6 &amp; " " &amp; LEFT($AV$3, 4)) + 1, 0 ), 'Raw Data'!$AN:$AN,"&gt;" &amp;DATE(LEFT($AV$3, 4), MONTH("1 " &amp; AM$6 &amp; " " &amp; LEFT($AV$3, 4)), 0 ), 'Raw Data'!$O:$O,""&amp;'Raw Data'!$B$1,'Raw Data'!$D:$D,"&lt;&gt;*ithdr*",'Raw Data'!$D:$D,"&lt;&gt;*ancel*",'Raw Data'!$P:$P,"--", 'Raw Data'!$H:$H,"Non*", 'Raw Data'!$J:$J, $A19)
+
SUMIFS('Raw Data'!$AI:$AI, 'Raw Data'!$AN:$AN, "&lt;=" &amp;DATE(LEFT($AV$3, 4), MONTH("1 " &amp; AM$6 &amp; " " &amp; LEFT($AV$3, 4)) + 1, 0 ), 'Raw Data'!$AN:$AN,"&gt;" &amp;DATE(LEFT($AV$3, 4), MONTH("1 " &amp; AM$6 &amp; " " &amp; LEFT($AV$3, 4)), 0 ), 'Raw Data'!$P:$P,""&amp;'Raw Data'!$B$1,'Raw Data'!$D:$D,"&lt;&gt;*ithdr*",'Raw Data'!$D:$D,"&lt;&gt;*ancel*", 'Raw Data'!$H:$H,"Non*", 'Raw Data'!$J:$J,$A19)</f>
        <v>0</v>
      </c>
      <c r="AN19" s="117"/>
      <c r="AO19" s="117"/>
      <c r="AP19" s="123"/>
      <c r="AQ19" s="142">
        <f>SUMIFS('Raw Data'!$AI:$AI, 'Raw Data'!$AN:$AN,"&lt;=" &amp;DATE(LEFT($AV$3, 4), MONTH("1 " &amp; AQ$6 &amp; " " &amp; LEFT($AV$3, 4)) + 1, 0 ), 'Raw Data'!$AN:$AN,"&gt;" &amp;DATE(LEFT($AV$3, 4), MONTH("1 " &amp; AQ$6 &amp; " " &amp; LEFT($AV$3, 4)), 0 ), 'Raw Data'!$O:$O,""&amp;'Raw Data'!$B$1,'Raw Data'!$D:$D,"&lt;&gt;*ithdr*",'Raw Data'!$D:$D,"&lt;&gt;*ancel*",'Raw Data'!$P:$P,"--", 'Raw Data'!$H:$H,"Non*", 'Raw Data'!$J:$J, $A19)
+
SUMIFS('Raw Data'!$AI:$AI, 'Raw Data'!$AN:$AN, "&lt;=" &amp;DATE(LEFT($AV$3, 4), MONTH("1 " &amp; AQ$6 &amp; " " &amp; LEFT($AV$3, 4)) + 1, 0 ), 'Raw Data'!$AN:$AN,"&gt;" &amp;DATE(LEFT($AV$3, 4), MONTH("1 " &amp; AQ$6 &amp; " " &amp; LEFT($AV$3, 4)), 0 ), 'Raw Data'!$P:$P,""&amp;'Raw Data'!$B$1,'Raw Data'!$D:$D,"&lt;&gt;*ithdr*",'Raw Data'!$D:$D,"&lt;&gt;*ancel*", 'Raw Data'!$H:$H,"Non*", 'Raw Data'!$J:$J,$A19)</f>
        <v>0</v>
      </c>
      <c r="AR19" s="117"/>
      <c r="AS19" s="117"/>
      <c r="AT19" s="123"/>
      <c r="AU19" s="142">
        <f>SUMIFS('Raw Data'!$AI:$AI, 'Raw Data'!$AN:$AN,"&lt;=" &amp;DATE(MID($AV$3, 15, 4), MONTH("1 " &amp; AU$6 &amp; " " &amp; MID($AV$3, 15, 4)) + 1, 0 ), 'Raw Data'!$AN:$AN,"&gt;" &amp;DATE(MID($AV$3, 15, 4), MONTH("1 " &amp; AU$6 &amp; " " &amp; MID($AV$3, 15, 4)), 0 ), 'Raw Data'!$O:$O,""&amp;'Raw Data'!$B$1,'Raw Data'!$D:$D,"&lt;&gt;*ithdr*",'Raw Data'!$D:$D,"&lt;&gt;*ancel*",'Raw Data'!$P:$P,"--", 'Raw Data'!$H:$H,"Non*", 'Raw Data'!$J:$J, $A19)
+
SUMIFS('Raw Data'!$AI:$AI, 'Raw Data'!$AN:$AN, "&lt;=" &amp;DATE(MID($AV$3, 15, 4), MONTH("1 " &amp; AU$6 &amp; " " &amp; MID($AV$3, 15, 4)) + 1, 0 ), 'Raw Data'!$AN:$AN,"&gt;" &amp;DATE(MID($AV$3, 15, 4), MONTH("1 " &amp; AU$6 &amp; " " &amp; MID($AV$3, 15, 4)), 0 ), 'Raw Data'!$P:$P,""&amp;'Raw Data'!$B$1,'Raw Data'!$D:$D,"&lt;&gt;*ithdr*",'Raw Data'!$D:$D,"&lt;&gt;*ancel*", 'Raw Data'!$H:$H,"Non*", 'Raw Data'!$J:$J,$A19)</f>
        <v>0</v>
      </c>
      <c r="AV19" s="117"/>
      <c r="AW19" s="117"/>
      <c r="AX19" s="123"/>
      <c r="AY19" s="142">
        <f>SUMIFS('Raw Data'!$AI:$AI, 'Raw Data'!$AN:$AN,"&lt;=" &amp;DATE(MID($AV$3, 15, 4), MONTH("1 " &amp; AY$6 &amp; " " &amp; MID($AV$3, 15, 4)) + 1, 0 ), 'Raw Data'!$AN:$AN,"&gt;" &amp;DATE(MID($AV$3, 15, 4), MONTH("1 " &amp; AY$6 &amp; " " &amp; MID($AV$3, 15, 4)), 0 ), 'Raw Data'!$O:$O,""&amp;'Raw Data'!$B$1,'Raw Data'!$D:$D,"&lt;&gt;*ithdr*",'Raw Data'!$D:$D,"&lt;&gt;*ancel*",'Raw Data'!$P:$P,"--", 'Raw Data'!$H:$H,"Non*", 'Raw Data'!$J:$J, $A19)
+
SUMIFS('Raw Data'!$AI:$AI, 'Raw Data'!$AN:$AN, "&lt;=" &amp;DATE(MID($AV$3, 15, 4), MONTH("1 " &amp; AY$6 &amp; " " &amp; MID($AV$3, 15, 4)) + 1, 0 ), 'Raw Data'!$AN:$AN,"&gt;" &amp;DATE(MID($AV$3, 15, 4), MONTH("1 " &amp; AY$6 &amp; " " &amp; MID($AV$3, 15, 4)), 0 ), 'Raw Data'!$P:$P,""&amp;'Raw Data'!$B$1,'Raw Data'!$D:$D,"&lt;&gt;*ithdr*",'Raw Data'!$D:$D,"&lt;&gt;*ancel*", 'Raw Data'!$H:$H,"Non*", 'Raw Data'!$J:$J,$A19)</f>
        <v>0</v>
      </c>
      <c r="AZ19" s="117"/>
      <c r="BA19" s="117"/>
      <c r="BB19" s="123"/>
      <c r="BC19" s="142">
        <f>SUMIFS('Raw Data'!$AI:$AI, 'Raw Data'!$AN:$AN,"&lt;=" &amp;DATE(MID($AV$3, 15, 4), MONTH("1 " &amp; BC$6 &amp; " " &amp; MID($AV$3, 15, 4)) + 1, 0 ), 'Raw Data'!$AN:$AN,"&gt;" &amp;DATE(MID($AV$3, 15, 4), MONTH("1 " &amp; BC$6 &amp; " " &amp; MID($AV$3, 15, 4)), 0 ), 'Raw Data'!$O:$O,""&amp;'Raw Data'!$B$1,'Raw Data'!$D:$D,"&lt;&gt;*ithdr*",'Raw Data'!$D:$D,"&lt;&gt;*ancel*",'Raw Data'!$P:$P,"--", 'Raw Data'!$H:$H,"Non*", 'Raw Data'!$J:$J, $A19)
+
SUMIFS('Raw Data'!$AI:$AI, 'Raw Data'!$AN:$AN, "&lt;=" &amp;DATE(MID($AV$3, 15, 4), MONTH("1 " &amp; BC$6 &amp; " " &amp; MID($AV$3, 15, 4)) + 1, 0 ), 'Raw Data'!$AN:$AN,"&gt;" &amp;DATE(MID($AV$3, 15, 4), MONTH("1 " &amp; BC$6 &amp; " " &amp; MID($AV$3, 15, 4)), 0 ), 'Raw Data'!$P:$P,""&amp;'Raw Data'!$B$1,'Raw Data'!$D:$D,"&lt;&gt;*ithdr*",'Raw Data'!$D:$D,"&lt;&gt;*ancel*", 'Raw Data'!$H:$H,"Non*", 'Raw Data'!$J:$J,$A19)</f>
        <v>0</v>
      </c>
      <c r="BD19" s="117"/>
      <c r="BE19" s="117"/>
      <c r="BF19" s="118"/>
    </row>
    <row r="20" spans="1:58" ht="12.75" customHeight="1" x14ac:dyDescent="0.2">
      <c r="A20" s="143" t="s">
        <v>137</v>
      </c>
      <c r="B20" s="117"/>
      <c r="C20" s="117"/>
      <c r="D20" s="117"/>
      <c r="E20" s="117"/>
      <c r="F20" s="117"/>
      <c r="G20" s="117"/>
      <c r="H20" s="117"/>
      <c r="I20" s="117"/>
      <c r="J20" s="123"/>
      <c r="K20" s="142">
        <f>SUMIFS('Raw Data'!$AI:$AI, 'Raw Data'!$AN:$AN,"&lt;=" &amp;DATE(LEFT($AV$3, 4), MONTH("1 " &amp; K$6 &amp; " " &amp; LEFT($AV$3, 4)) + 1, 0 ), 'Raw Data'!$AN:$AN,"&gt;" &amp;DATE(LEFT($AV$3, 4), MONTH("1 " &amp; K$6 &amp; " " &amp; LEFT($AV$3, 4)), 0 ), 'Raw Data'!$O:$O,""&amp;'Raw Data'!$B$1,'Raw Data'!$D:$D,"&lt;&gt;*ithdr*",'Raw Data'!$D:$D,"&lt;&gt;*ancel*",'Raw Data'!$P:$P,"--", 'Raw Data'!$H:$H,"Non*", 'Raw Data'!$J:$J, $A20)
+
SUMIFS('Raw Data'!$AI:$AI, 'Raw Data'!$AN:$AN, "&lt;=" &amp;DATE(LEFT($AV$3, 4), MONTH("1 " &amp; K$6 &amp; " " &amp; LEFT($AV$3, 4)) + 1, 0 ), 'Raw Data'!$AN:$AN,"&gt;" &amp;DATE(LEFT($AV$3, 4), MONTH("1 " &amp; K$6 &amp; " " &amp; LEFT($AV$3, 4)), 0 ), 'Raw Data'!$P:$P,""&amp;'Raw Data'!$B$1,'Raw Data'!$D:$D,"&lt;&gt;*ithdr*",'Raw Data'!$D:$D,"&lt;&gt;*ancel*", 'Raw Data'!$H:$H,"Non*", 'Raw Data'!$J:$J,$A20)</f>
        <v>0</v>
      </c>
      <c r="L20" s="117"/>
      <c r="M20" s="117"/>
      <c r="N20" s="123"/>
      <c r="O20" s="142">
        <f>SUMIFS('Raw Data'!$AI:$AI, 'Raw Data'!$AN:$AN,"&lt;=" &amp;DATE(LEFT($AV$3, 4), MONTH("1 " &amp; O$6 &amp; " " &amp; LEFT($AV$3, 4)) + 1, 0 ), 'Raw Data'!$AN:$AN,"&gt;" &amp;DATE(LEFT($AV$3, 4), MONTH("1 " &amp; O$6 &amp; " " &amp; LEFT($AV$3, 4)), 0 ), 'Raw Data'!$O:$O,""&amp;'Raw Data'!$B$1,'Raw Data'!$D:$D,"&lt;&gt;*ithdr*",'Raw Data'!$D:$D,"&lt;&gt;*ancel*",'Raw Data'!$P:$P,"--", 'Raw Data'!$H:$H,"Non*", 'Raw Data'!$J:$J, $A20)
+
SUMIFS('Raw Data'!$AI:$AI, 'Raw Data'!$AN:$AN, "&lt;=" &amp;DATE(LEFT($AV$3, 4), MONTH("1 " &amp; O$6 &amp; " " &amp; LEFT($AV$3, 4)) + 1, 0 ), 'Raw Data'!$AN:$AN,"&gt;" &amp;DATE(LEFT($AV$3, 4), MONTH("1 " &amp; O$6 &amp; " " &amp; LEFT($AV$3, 4)), 0 ), 'Raw Data'!$P:$P,""&amp;'Raw Data'!$B$1,'Raw Data'!$D:$D,"&lt;&gt;*ithdr*",'Raw Data'!$D:$D,"&lt;&gt;*ancel*", 'Raw Data'!$H:$H,"Non*", 'Raw Data'!$J:$J,$A20)</f>
        <v>0</v>
      </c>
      <c r="P20" s="117"/>
      <c r="Q20" s="117"/>
      <c r="R20" s="123"/>
      <c r="S20" s="142">
        <f>SUMIFS('Raw Data'!$AI:$AI, 'Raw Data'!$AN:$AN,"&lt;=" &amp;DATE(LEFT($AV$3, 4), MONTH("1 " &amp; S$6 &amp; " " &amp; LEFT($AV$3, 4)) + 1, 0 ), 'Raw Data'!$AN:$AN,"&gt;" &amp;DATE(LEFT($AV$3, 4), MONTH("1 " &amp; S$6 &amp; " " &amp; LEFT($AV$3, 4)), 0 ), 'Raw Data'!$O:$O,""&amp;'Raw Data'!$B$1,'Raw Data'!$D:$D,"&lt;&gt;*ithdr*",'Raw Data'!$D:$D,"&lt;&gt;*ancel*",'Raw Data'!$P:$P,"--", 'Raw Data'!$H:$H,"Non*", 'Raw Data'!$J:$J, $A20)
+
SUMIFS('Raw Data'!$AI:$AI, 'Raw Data'!$AN:$AN, "&lt;=" &amp;DATE(LEFT($AV$3, 4), MONTH("1 " &amp; S$6 &amp; " " &amp; LEFT($AV$3, 4)) + 1, 0 ), 'Raw Data'!$AN:$AN,"&gt;" &amp;DATE(LEFT($AV$3, 4), MONTH("1 " &amp; S$6 &amp; " " &amp; LEFT($AV$3, 4)), 0 ), 'Raw Data'!$P:$P,""&amp;'Raw Data'!$B$1,'Raw Data'!$D:$D,"&lt;&gt;*ithdr*",'Raw Data'!$D:$D,"&lt;&gt;*ancel*", 'Raw Data'!$H:$H,"Non*", 'Raw Data'!$J:$J,$A20)</f>
        <v>0</v>
      </c>
      <c r="T20" s="117"/>
      <c r="U20" s="117"/>
      <c r="V20" s="123"/>
      <c r="W20" s="142">
        <f>SUMIFS('Raw Data'!$AI:$AI, 'Raw Data'!$AN:$AN,"&lt;=" &amp;DATE(LEFT($AV$3, 4), MONTH("1 " &amp; W$6 &amp; " " &amp; LEFT($AV$3, 4)) + 1, 0 ), 'Raw Data'!$AN:$AN,"&gt;" &amp;DATE(LEFT($AV$3, 4), MONTH("1 " &amp; W$6 &amp; " " &amp; LEFT($AV$3, 4)), 0 ), 'Raw Data'!$O:$O,""&amp;'Raw Data'!$B$1,'Raw Data'!$D:$D,"&lt;&gt;*ithdr*",'Raw Data'!$D:$D,"&lt;&gt;*ancel*",'Raw Data'!$P:$P,"--", 'Raw Data'!$H:$H,"Non*", 'Raw Data'!$J:$J, $A20)
+
SUMIFS('Raw Data'!$AI:$AI, 'Raw Data'!$AN:$AN, "&lt;=" &amp;DATE(LEFT($AV$3, 4), MONTH("1 " &amp; W$6 &amp; " " &amp; LEFT($AV$3, 4)) + 1, 0 ), 'Raw Data'!$AN:$AN,"&gt;" &amp;DATE(LEFT($AV$3, 4), MONTH("1 " &amp; W$6 &amp; " " &amp; LEFT($AV$3, 4)), 0 ), 'Raw Data'!$P:$P,""&amp;'Raw Data'!$B$1,'Raw Data'!$D:$D,"&lt;&gt;*ithdr*",'Raw Data'!$D:$D,"&lt;&gt;*ancel*", 'Raw Data'!$H:$H,"Non*", 'Raw Data'!$J:$J,$A20)</f>
        <v>0</v>
      </c>
      <c r="X20" s="117"/>
      <c r="Y20" s="117"/>
      <c r="Z20" s="123"/>
      <c r="AA20" s="142">
        <f>SUMIFS('Raw Data'!$AI:$AI, 'Raw Data'!$AN:$AN,"&lt;=" &amp;DATE(LEFT($AV$3, 4), MONTH("1 " &amp; AA$6 &amp; " " &amp; LEFT($AV$3, 4)) + 1, 0 ), 'Raw Data'!$AN:$AN,"&gt;" &amp;DATE(LEFT($AV$3, 4), MONTH("1 " &amp; AA$6 &amp; " " &amp; LEFT($AV$3, 4)), 0 ), 'Raw Data'!$O:$O,""&amp;'Raw Data'!$B$1,'Raw Data'!$D:$D,"&lt;&gt;*ithdr*",'Raw Data'!$D:$D,"&lt;&gt;*ancel*",'Raw Data'!$P:$P,"--", 'Raw Data'!$H:$H,"Non*", 'Raw Data'!$J:$J, $A20)
+
SUMIFS('Raw Data'!$AI:$AI, 'Raw Data'!$AN:$AN, "&lt;=" &amp;DATE(LEFT($AV$3, 4), MONTH("1 " &amp; AA$6 &amp; " " &amp; LEFT($AV$3, 4)) + 1, 0 ), 'Raw Data'!$AN:$AN,"&gt;" &amp;DATE(LEFT($AV$3, 4), MONTH("1 " &amp; AA$6 &amp; " " &amp; LEFT($AV$3, 4)), 0 ), 'Raw Data'!$P:$P,""&amp;'Raw Data'!$B$1,'Raw Data'!$D:$D,"&lt;&gt;*ithdr*",'Raw Data'!$D:$D,"&lt;&gt;*ancel*", 'Raw Data'!$H:$H,"Non*", 'Raw Data'!$J:$J,$A20)</f>
        <v>0</v>
      </c>
      <c r="AB20" s="117"/>
      <c r="AC20" s="117"/>
      <c r="AD20" s="123"/>
      <c r="AE20" s="142">
        <f>SUMIFS('Raw Data'!$AI:$AI, 'Raw Data'!$AN:$AN,"&lt;=" &amp;DATE(LEFT($AV$3, 4), MONTH("1 " &amp; AE$6 &amp; " " &amp; LEFT($AV$3, 4)) + 1, 0 ), 'Raw Data'!$AN:$AN,"&gt;" &amp;DATE(LEFT($AV$3, 4), MONTH("1 " &amp; AE$6 &amp; " " &amp; LEFT($AV$3, 4)), 0 ), 'Raw Data'!$O:$O,""&amp;'Raw Data'!$B$1,'Raw Data'!$D:$D,"&lt;&gt;*ithdr*",'Raw Data'!$D:$D,"&lt;&gt;*ancel*",'Raw Data'!$P:$P,"--", 'Raw Data'!$H:$H,"Non*", 'Raw Data'!$J:$J, $A20)
+
SUMIFS('Raw Data'!$AI:$AI, 'Raw Data'!$AN:$AN, "&lt;=" &amp;DATE(LEFT($AV$3, 4), MONTH("1 " &amp; AE$6 &amp; " " &amp; LEFT($AV$3, 4)) + 1, 0 ), 'Raw Data'!$AN:$AN,"&gt;" &amp;DATE(LEFT($AV$3, 4), MONTH("1 " &amp; AE$6 &amp; " " &amp; LEFT($AV$3, 4)), 0 ), 'Raw Data'!$P:$P,""&amp;'Raw Data'!$B$1,'Raw Data'!$D:$D,"&lt;&gt;*ithdr*",'Raw Data'!$D:$D,"&lt;&gt;*ancel*", 'Raw Data'!$H:$H,"Non*", 'Raw Data'!$J:$J,$A20)</f>
        <v>0</v>
      </c>
      <c r="AF20" s="117"/>
      <c r="AG20" s="117"/>
      <c r="AH20" s="123"/>
      <c r="AI20" s="142">
        <f>SUMIFS('Raw Data'!$AI:$AI, 'Raw Data'!$AN:$AN,"&lt;=" &amp;DATE(LEFT($AV$3, 4), MONTH("1 " &amp; AI$6 &amp; " " &amp; LEFT($AV$3, 4)) + 1, 0 ), 'Raw Data'!$AN:$AN,"&gt;" &amp;DATE(LEFT($AV$3, 4), MONTH("1 " &amp; AI$6 &amp; " " &amp; LEFT($AV$3, 4)), 0 ), 'Raw Data'!$O:$O,""&amp;'Raw Data'!$B$1,'Raw Data'!$D:$D,"&lt;&gt;*ithdr*",'Raw Data'!$D:$D,"&lt;&gt;*ancel*",'Raw Data'!$P:$P,"--", 'Raw Data'!$H:$H,"Non*", 'Raw Data'!$J:$J, $A20)
+
SUMIFS('Raw Data'!$AI:$AI, 'Raw Data'!$AN:$AN, "&lt;=" &amp;DATE(LEFT($AV$3, 4), MONTH("1 " &amp; AI$6 &amp; " " &amp; LEFT($AV$3, 4)) + 1, 0 ), 'Raw Data'!$AN:$AN,"&gt;" &amp;DATE(LEFT($AV$3, 4), MONTH("1 " &amp; AI$6 &amp; " " &amp; LEFT($AV$3, 4)), 0 ), 'Raw Data'!$P:$P,""&amp;'Raw Data'!$B$1,'Raw Data'!$D:$D,"&lt;&gt;*ithdr*",'Raw Data'!$D:$D,"&lt;&gt;*ancel*", 'Raw Data'!$H:$H,"Non*", 'Raw Data'!$J:$J,$A20)</f>
        <v>0</v>
      </c>
      <c r="AJ20" s="117"/>
      <c r="AK20" s="117"/>
      <c r="AL20" s="123"/>
      <c r="AM20" s="142">
        <f>SUMIFS('Raw Data'!$AI:$AI, 'Raw Data'!$AN:$AN,"&lt;=" &amp;DATE(LEFT($AV$3, 4), MONTH("1 " &amp; AM$6 &amp; " " &amp; LEFT($AV$3, 4)) + 1, 0 ), 'Raw Data'!$AN:$AN,"&gt;" &amp;DATE(LEFT($AV$3, 4), MONTH("1 " &amp; AM$6 &amp; " " &amp; LEFT($AV$3, 4)), 0 ), 'Raw Data'!$O:$O,""&amp;'Raw Data'!$B$1,'Raw Data'!$D:$D,"&lt;&gt;*ithdr*",'Raw Data'!$D:$D,"&lt;&gt;*ancel*",'Raw Data'!$P:$P,"--", 'Raw Data'!$H:$H,"Non*", 'Raw Data'!$J:$J, $A20)
+
SUMIFS('Raw Data'!$AI:$AI, 'Raw Data'!$AN:$AN, "&lt;=" &amp;DATE(LEFT($AV$3, 4), MONTH("1 " &amp; AM$6 &amp; " " &amp; LEFT($AV$3, 4)) + 1, 0 ), 'Raw Data'!$AN:$AN,"&gt;" &amp;DATE(LEFT($AV$3, 4), MONTH("1 " &amp; AM$6 &amp; " " &amp; LEFT($AV$3, 4)), 0 ), 'Raw Data'!$P:$P,""&amp;'Raw Data'!$B$1,'Raw Data'!$D:$D,"&lt;&gt;*ithdr*",'Raw Data'!$D:$D,"&lt;&gt;*ancel*", 'Raw Data'!$H:$H,"Non*", 'Raw Data'!$J:$J,$A20)</f>
        <v>0</v>
      </c>
      <c r="AN20" s="117"/>
      <c r="AO20" s="117"/>
      <c r="AP20" s="123"/>
      <c r="AQ20" s="142">
        <f>SUMIFS('Raw Data'!$AI:$AI, 'Raw Data'!$AN:$AN,"&lt;=" &amp;DATE(LEFT($AV$3, 4), MONTH("1 " &amp; AQ$6 &amp; " " &amp; LEFT($AV$3, 4)) + 1, 0 ), 'Raw Data'!$AN:$AN,"&gt;" &amp;DATE(LEFT($AV$3, 4), MONTH("1 " &amp; AQ$6 &amp; " " &amp; LEFT($AV$3, 4)), 0 ), 'Raw Data'!$O:$O,""&amp;'Raw Data'!$B$1,'Raw Data'!$D:$D,"&lt;&gt;*ithdr*",'Raw Data'!$D:$D,"&lt;&gt;*ancel*",'Raw Data'!$P:$P,"--", 'Raw Data'!$H:$H,"Non*", 'Raw Data'!$J:$J, $A20)
+
SUMIFS('Raw Data'!$AI:$AI, 'Raw Data'!$AN:$AN, "&lt;=" &amp;DATE(LEFT($AV$3, 4), MONTH("1 " &amp; AQ$6 &amp; " " &amp; LEFT($AV$3, 4)) + 1, 0 ), 'Raw Data'!$AN:$AN,"&gt;" &amp;DATE(LEFT($AV$3, 4), MONTH("1 " &amp; AQ$6 &amp; " " &amp; LEFT($AV$3, 4)), 0 ), 'Raw Data'!$P:$P,""&amp;'Raw Data'!$B$1,'Raw Data'!$D:$D,"&lt;&gt;*ithdr*",'Raw Data'!$D:$D,"&lt;&gt;*ancel*", 'Raw Data'!$H:$H,"Non*", 'Raw Data'!$J:$J,$A20)</f>
        <v>0</v>
      </c>
      <c r="AR20" s="117"/>
      <c r="AS20" s="117"/>
      <c r="AT20" s="123"/>
      <c r="AU20" s="142">
        <f>SUMIFS('Raw Data'!$AI:$AI, 'Raw Data'!$AN:$AN,"&lt;=" &amp;DATE(MID($AV$3, 15, 4), MONTH("1 " &amp; AU$6 &amp; " " &amp; MID($AV$3, 15, 4)) + 1, 0 ), 'Raw Data'!$AN:$AN,"&gt;" &amp;DATE(MID($AV$3, 15, 4), MONTH("1 " &amp; AU$6 &amp; " " &amp; MID($AV$3, 15, 4)), 0 ), 'Raw Data'!$O:$O,""&amp;'Raw Data'!$B$1,'Raw Data'!$D:$D,"&lt;&gt;*ithdr*",'Raw Data'!$D:$D,"&lt;&gt;*ancel*",'Raw Data'!$P:$P,"--", 'Raw Data'!$H:$H,"Non*", 'Raw Data'!$J:$J, $A20)
+
SUMIFS('Raw Data'!$AI:$AI, 'Raw Data'!$AN:$AN, "&lt;=" &amp;DATE(MID($AV$3, 15, 4), MONTH("1 " &amp; AU$6 &amp; " " &amp; MID($AV$3, 15, 4)) + 1, 0 ), 'Raw Data'!$AN:$AN,"&gt;" &amp;DATE(MID($AV$3, 15, 4), MONTH("1 " &amp; AU$6 &amp; " " &amp; MID($AV$3, 15, 4)), 0 ), 'Raw Data'!$P:$P,""&amp;'Raw Data'!$B$1,'Raw Data'!$D:$D,"&lt;&gt;*ithdr*",'Raw Data'!$D:$D,"&lt;&gt;*ancel*", 'Raw Data'!$H:$H,"Non*", 'Raw Data'!$J:$J,$A20)</f>
        <v>0</v>
      </c>
      <c r="AV20" s="117"/>
      <c r="AW20" s="117"/>
      <c r="AX20" s="123"/>
      <c r="AY20" s="142">
        <f>SUMIFS('Raw Data'!$AI:$AI, 'Raw Data'!$AN:$AN,"&lt;=" &amp;DATE(MID($AV$3, 15, 4), MONTH("1 " &amp; AY$6 &amp; " " &amp; MID($AV$3, 15, 4)) + 1, 0 ), 'Raw Data'!$AN:$AN,"&gt;" &amp;DATE(MID($AV$3, 15, 4), MONTH("1 " &amp; AY$6 &amp; " " &amp; MID($AV$3, 15, 4)), 0 ), 'Raw Data'!$O:$O,""&amp;'Raw Data'!$B$1,'Raw Data'!$D:$D,"&lt;&gt;*ithdr*",'Raw Data'!$D:$D,"&lt;&gt;*ancel*",'Raw Data'!$P:$P,"--", 'Raw Data'!$H:$H,"Non*", 'Raw Data'!$J:$J, $A20)
+
SUMIFS('Raw Data'!$AI:$AI, 'Raw Data'!$AN:$AN, "&lt;=" &amp;DATE(MID($AV$3, 15, 4), MONTH("1 " &amp; AY$6 &amp; " " &amp; MID($AV$3, 15, 4)) + 1, 0 ), 'Raw Data'!$AN:$AN,"&gt;" &amp;DATE(MID($AV$3, 15, 4), MONTH("1 " &amp; AY$6 &amp; " " &amp; MID($AV$3, 15, 4)), 0 ), 'Raw Data'!$P:$P,""&amp;'Raw Data'!$B$1,'Raw Data'!$D:$D,"&lt;&gt;*ithdr*",'Raw Data'!$D:$D,"&lt;&gt;*ancel*", 'Raw Data'!$H:$H,"Non*", 'Raw Data'!$J:$J,$A20)</f>
        <v>0</v>
      </c>
      <c r="AZ20" s="117"/>
      <c r="BA20" s="117"/>
      <c r="BB20" s="123"/>
      <c r="BC20" s="142">
        <f>SUMIFS('Raw Data'!$AI:$AI, 'Raw Data'!$AN:$AN,"&lt;=" &amp;DATE(MID($AV$3, 15, 4), MONTH("1 " &amp; BC$6 &amp; " " &amp; MID($AV$3, 15, 4)) + 1, 0 ), 'Raw Data'!$AN:$AN,"&gt;" &amp;DATE(MID($AV$3, 15, 4), MONTH("1 " &amp; BC$6 &amp; " " &amp; MID($AV$3, 15, 4)), 0 ), 'Raw Data'!$O:$O,""&amp;'Raw Data'!$B$1,'Raw Data'!$D:$D,"&lt;&gt;*ithdr*",'Raw Data'!$D:$D,"&lt;&gt;*ancel*",'Raw Data'!$P:$P,"--", 'Raw Data'!$H:$H,"Non*", 'Raw Data'!$J:$J, $A20)
+
SUMIFS('Raw Data'!$AI:$AI, 'Raw Data'!$AN:$AN, "&lt;=" &amp;DATE(MID($AV$3, 15, 4), MONTH("1 " &amp; BC$6 &amp; " " &amp; MID($AV$3, 15, 4)) + 1, 0 ), 'Raw Data'!$AN:$AN,"&gt;" &amp;DATE(MID($AV$3, 15, 4), MONTH("1 " &amp; BC$6 &amp; " " &amp; MID($AV$3, 15, 4)), 0 ), 'Raw Data'!$P:$P,""&amp;'Raw Data'!$B$1,'Raw Data'!$D:$D,"&lt;&gt;*ithdr*",'Raw Data'!$D:$D,"&lt;&gt;*ancel*", 'Raw Data'!$H:$H,"Non*", 'Raw Data'!$J:$J,$A20)</f>
        <v>0</v>
      </c>
      <c r="BD20" s="117"/>
      <c r="BE20" s="117"/>
      <c r="BF20" s="118"/>
    </row>
    <row r="21" spans="1:58" ht="12.75" customHeight="1" x14ac:dyDescent="0.2">
      <c r="A21" s="143" t="s">
        <v>139</v>
      </c>
      <c r="B21" s="117"/>
      <c r="C21" s="117"/>
      <c r="D21" s="117"/>
      <c r="E21" s="117"/>
      <c r="F21" s="117"/>
      <c r="G21" s="117"/>
      <c r="H21" s="117"/>
      <c r="I21" s="117"/>
      <c r="J21" s="123"/>
      <c r="K21" s="142">
        <f>SUMIFS('Raw Data'!$AI:$AI, 'Raw Data'!$AN:$AN,"&lt;=" &amp;DATE(LEFT($AV$3, 4), MONTH("1 " &amp; K$6 &amp; " " &amp; LEFT($AV$3, 4)) + 1, 0 ), 'Raw Data'!$AN:$AN,"&gt;" &amp;DATE(LEFT($AV$3, 4), MONTH("1 " &amp; K$6 &amp; " " &amp; LEFT($AV$3, 4)), 0 ), 'Raw Data'!$O:$O,""&amp;'Raw Data'!$B$1,'Raw Data'!$D:$D,"&lt;&gt;*ithdr*",'Raw Data'!$D:$D,"&lt;&gt;*ancel*",'Raw Data'!$P:$P,"--", 'Raw Data'!$H:$H,"Non*", 'Raw Data'!$J:$J, $A21)
+
SUMIFS('Raw Data'!$AI:$AI, 'Raw Data'!$AN:$AN, "&lt;=" &amp;DATE(LEFT($AV$3, 4), MONTH("1 " &amp; K$6 &amp; " " &amp; LEFT($AV$3, 4)) + 1, 0 ), 'Raw Data'!$AN:$AN,"&gt;" &amp;DATE(LEFT($AV$3, 4), MONTH("1 " &amp; K$6 &amp; " " &amp; LEFT($AV$3, 4)), 0 ), 'Raw Data'!$P:$P,""&amp;'Raw Data'!$B$1,'Raw Data'!$D:$D,"&lt;&gt;*ithdr*",'Raw Data'!$D:$D,"&lt;&gt;*ancel*", 'Raw Data'!$H:$H,"Non*", 'Raw Data'!$J:$J,$A21)</f>
        <v>0</v>
      </c>
      <c r="L21" s="117"/>
      <c r="M21" s="117"/>
      <c r="N21" s="123"/>
      <c r="O21" s="142">
        <f>SUMIFS('Raw Data'!$AI:$AI, 'Raw Data'!$AN:$AN,"&lt;=" &amp;DATE(LEFT($AV$3, 4), MONTH("1 " &amp; O$6 &amp; " " &amp; LEFT($AV$3, 4)) + 1, 0 ), 'Raw Data'!$AN:$AN,"&gt;" &amp;DATE(LEFT($AV$3, 4), MONTH("1 " &amp; O$6 &amp; " " &amp; LEFT($AV$3, 4)), 0 ), 'Raw Data'!$O:$O,""&amp;'Raw Data'!$B$1,'Raw Data'!$D:$D,"&lt;&gt;*ithdr*",'Raw Data'!$D:$D,"&lt;&gt;*ancel*",'Raw Data'!$P:$P,"--", 'Raw Data'!$H:$H,"Non*", 'Raw Data'!$J:$J, $A21)
+
SUMIFS('Raw Data'!$AI:$AI, 'Raw Data'!$AN:$AN, "&lt;=" &amp;DATE(LEFT($AV$3, 4), MONTH("1 " &amp; O$6 &amp; " " &amp; LEFT($AV$3, 4)) + 1, 0 ), 'Raw Data'!$AN:$AN,"&gt;" &amp;DATE(LEFT($AV$3, 4), MONTH("1 " &amp; O$6 &amp; " " &amp; LEFT($AV$3, 4)), 0 ), 'Raw Data'!$P:$P,""&amp;'Raw Data'!$B$1,'Raw Data'!$D:$D,"&lt;&gt;*ithdr*",'Raw Data'!$D:$D,"&lt;&gt;*ancel*", 'Raw Data'!$H:$H,"Non*", 'Raw Data'!$J:$J,$A21)</f>
        <v>0</v>
      </c>
      <c r="P21" s="117"/>
      <c r="Q21" s="117"/>
      <c r="R21" s="123"/>
      <c r="S21" s="142">
        <f>SUMIFS('Raw Data'!$AI:$AI, 'Raw Data'!$AN:$AN,"&lt;=" &amp;DATE(LEFT($AV$3, 4), MONTH("1 " &amp; S$6 &amp; " " &amp; LEFT($AV$3, 4)) + 1, 0 ), 'Raw Data'!$AN:$AN,"&gt;" &amp;DATE(LEFT($AV$3, 4), MONTH("1 " &amp; S$6 &amp; " " &amp; LEFT($AV$3, 4)), 0 ), 'Raw Data'!$O:$O,""&amp;'Raw Data'!$B$1,'Raw Data'!$D:$D,"&lt;&gt;*ithdr*",'Raw Data'!$D:$D,"&lt;&gt;*ancel*",'Raw Data'!$P:$P,"--", 'Raw Data'!$H:$H,"Non*", 'Raw Data'!$J:$J, $A21)
+
SUMIFS('Raw Data'!$AI:$AI, 'Raw Data'!$AN:$AN, "&lt;=" &amp;DATE(LEFT($AV$3, 4), MONTH("1 " &amp; S$6 &amp; " " &amp; LEFT($AV$3, 4)) + 1, 0 ), 'Raw Data'!$AN:$AN,"&gt;" &amp;DATE(LEFT($AV$3, 4), MONTH("1 " &amp; S$6 &amp; " " &amp; LEFT($AV$3, 4)), 0 ), 'Raw Data'!$P:$P,""&amp;'Raw Data'!$B$1,'Raw Data'!$D:$D,"&lt;&gt;*ithdr*",'Raw Data'!$D:$D,"&lt;&gt;*ancel*", 'Raw Data'!$H:$H,"Non*", 'Raw Data'!$J:$J,$A21)</f>
        <v>0</v>
      </c>
      <c r="T21" s="117"/>
      <c r="U21" s="117"/>
      <c r="V21" s="123"/>
      <c r="W21" s="142">
        <f>SUMIFS('Raw Data'!$AI:$AI, 'Raw Data'!$AN:$AN,"&lt;=" &amp;DATE(LEFT($AV$3, 4), MONTH("1 " &amp; W$6 &amp; " " &amp; LEFT($AV$3, 4)) + 1, 0 ), 'Raw Data'!$AN:$AN,"&gt;" &amp;DATE(LEFT($AV$3, 4), MONTH("1 " &amp; W$6 &amp; " " &amp; LEFT($AV$3, 4)), 0 ), 'Raw Data'!$O:$O,""&amp;'Raw Data'!$B$1,'Raw Data'!$D:$D,"&lt;&gt;*ithdr*",'Raw Data'!$D:$D,"&lt;&gt;*ancel*",'Raw Data'!$P:$P,"--", 'Raw Data'!$H:$H,"Non*", 'Raw Data'!$J:$J, $A21)
+
SUMIFS('Raw Data'!$AI:$AI, 'Raw Data'!$AN:$AN, "&lt;=" &amp;DATE(LEFT($AV$3, 4), MONTH("1 " &amp; W$6 &amp; " " &amp; LEFT($AV$3, 4)) + 1, 0 ), 'Raw Data'!$AN:$AN,"&gt;" &amp;DATE(LEFT($AV$3, 4), MONTH("1 " &amp; W$6 &amp; " " &amp; LEFT($AV$3, 4)), 0 ), 'Raw Data'!$P:$P,""&amp;'Raw Data'!$B$1,'Raw Data'!$D:$D,"&lt;&gt;*ithdr*",'Raw Data'!$D:$D,"&lt;&gt;*ancel*", 'Raw Data'!$H:$H,"Non*", 'Raw Data'!$J:$J,$A21)</f>
        <v>0</v>
      </c>
      <c r="X21" s="117"/>
      <c r="Y21" s="117"/>
      <c r="Z21" s="123"/>
      <c r="AA21" s="142">
        <f>SUMIFS('Raw Data'!$AI:$AI, 'Raw Data'!$AN:$AN,"&lt;=" &amp;DATE(LEFT($AV$3, 4), MONTH("1 " &amp; AA$6 &amp; " " &amp; LEFT($AV$3, 4)) + 1, 0 ), 'Raw Data'!$AN:$AN,"&gt;" &amp;DATE(LEFT($AV$3, 4), MONTH("1 " &amp; AA$6 &amp; " " &amp; LEFT($AV$3, 4)), 0 ), 'Raw Data'!$O:$O,""&amp;'Raw Data'!$B$1,'Raw Data'!$D:$D,"&lt;&gt;*ithdr*",'Raw Data'!$D:$D,"&lt;&gt;*ancel*",'Raw Data'!$P:$P,"--", 'Raw Data'!$H:$H,"Non*", 'Raw Data'!$J:$J, $A21)
+
SUMIFS('Raw Data'!$AI:$AI, 'Raw Data'!$AN:$AN, "&lt;=" &amp;DATE(LEFT($AV$3, 4), MONTH("1 " &amp; AA$6 &amp; " " &amp; LEFT($AV$3, 4)) + 1, 0 ), 'Raw Data'!$AN:$AN,"&gt;" &amp;DATE(LEFT($AV$3, 4), MONTH("1 " &amp; AA$6 &amp; " " &amp; LEFT($AV$3, 4)), 0 ), 'Raw Data'!$P:$P,""&amp;'Raw Data'!$B$1,'Raw Data'!$D:$D,"&lt;&gt;*ithdr*",'Raw Data'!$D:$D,"&lt;&gt;*ancel*", 'Raw Data'!$H:$H,"Non*", 'Raw Data'!$J:$J,$A21)</f>
        <v>0</v>
      </c>
      <c r="AB21" s="117"/>
      <c r="AC21" s="117"/>
      <c r="AD21" s="123"/>
      <c r="AE21" s="142">
        <f>SUMIFS('Raw Data'!$AI:$AI, 'Raw Data'!$AN:$AN,"&lt;=" &amp;DATE(LEFT($AV$3, 4), MONTH("1 " &amp; AE$6 &amp; " " &amp; LEFT($AV$3, 4)) + 1, 0 ), 'Raw Data'!$AN:$AN,"&gt;" &amp;DATE(LEFT($AV$3, 4), MONTH("1 " &amp; AE$6 &amp; " " &amp; LEFT($AV$3, 4)), 0 ), 'Raw Data'!$O:$O,""&amp;'Raw Data'!$B$1,'Raw Data'!$D:$D,"&lt;&gt;*ithdr*",'Raw Data'!$D:$D,"&lt;&gt;*ancel*",'Raw Data'!$P:$P,"--", 'Raw Data'!$H:$H,"Non*", 'Raw Data'!$J:$J, $A21)
+
SUMIFS('Raw Data'!$AI:$AI, 'Raw Data'!$AN:$AN, "&lt;=" &amp;DATE(LEFT($AV$3, 4), MONTH("1 " &amp; AE$6 &amp; " " &amp; LEFT($AV$3, 4)) + 1, 0 ), 'Raw Data'!$AN:$AN,"&gt;" &amp;DATE(LEFT($AV$3, 4), MONTH("1 " &amp; AE$6 &amp; " " &amp; LEFT($AV$3, 4)), 0 ), 'Raw Data'!$P:$P,""&amp;'Raw Data'!$B$1,'Raw Data'!$D:$D,"&lt;&gt;*ithdr*",'Raw Data'!$D:$D,"&lt;&gt;*ancel*", 'Raw Data'!$H:$H,"Non*", 'Raw Data'!$J:$J,$A21)</f>
        <v>0</v>
      </c>
      <c r="AF21" s="117"/>
      <c r="AG21" s="117"/>
      <c r="AH21" s="123"/>
      <c r="AI21" s="142">
        <f>SUMIFS('Raw Data'!$AI:$AI, 'Raw Data'!$AN:$AN,"&lt;=" &amp;DATE(LEFT($AV$3, 4), MONTH("1 " &amp; AI$6 &amp; " " &amp; LEFT($AV$3, 4)) + 1, 0 ), 'Raw Data'!$AN:$AN,"&gt;" &amp;DATE(LEFT($AV$3, 4), MONTH("1 " &amp; AI$6 &amp; " " &amp; LEFT($AV$3, 4)), 0 ), 'Raw Data'!$O:$O,""&amp;'Raw Data'!$B$1,'Raw Data'!$D:$D,"&lt;&gt;*ithdr*",'Raw Data'!$D:$D,"&lt;&gt;*ancel*",'Raw Data'!$P:$P,"--", 'Raw Data'!$H:$H,"Non*", 'Raw Data'!$J:$J, $A21)
+
SUMIFS('Raw Data'!$AI:$AI, 'Raw Data'!$AN:$AN, "&lt;=" &amp;DATE(LEFT($AV$3, 4), MONTH("1 " &amp; AI$6 &amp; " " &amp; LEFT($AV$3, 4)) + 1, 0 ), 'Raw Data'!$AN:$AN,"&gt;" &amp;DATE(LEFT($AV$3, 4), MONTH("1 " &amp; AI$6 &amp; " " &amp; LEFT($AV$3, 4)), 0 ), 'Raw Data'!$P:$P,""&amp;'Raw Data'!$B$1,'Raw Data'!$D:$D,"&lt;&gt;*ithdr*",'Raw Data'!$D:$D,"&lt;&gt;*ancel*", 'Raw Data'!$H:$H,"Non*", 'Raw Data'!$J:$J,$A21)</f>
        <v>0</v>
      </c>
      <c r="AJ21" s="117"/>
      <c r="AK21" s="117"/>
      <c r="AL21" s="123"/>
      <c r="AM21" s="142">
        <f>SUMIFS('Raw Data'!$AI:$AI, 'Raw Data'!$AN:$AN,"&lt;=" &amp;DATE(LEFT($AV$3, 4), MONTH("1 " &amp; AM$6 &amp; " " &amp; LEFT($AV$3, 4)) + 1, 0 ), 'Raw Data'!$AN:$AN,"&gt;" &amp;DATE(LEFT($AV$3, 4), MONTH("1 " &amp; AM$6 &amp; " " &amp; LEFT($AV$3, 4)), 0 ), 'Raw Data'!$O:$O,""&amp;'Raw Data'!$B$1,'Raw Data'!$D:$D,"&lt;&gt;*ithdr*",'Raw Data'!$D:$D,"&lt;&gt;*ancel*",'Raw Data'!$P:$P,"--", 'Raw Data'!$H:$H,"Non*", 'Raw Data'!$J:$J, $A21)
+
SUMIFS('Raw Data'!$AI:$AI, 'Raw Data'!$AN:$AN, "&lt;=" &amp;DATE(LEFT($AV$3, 4), MONTH("1 " &amp; AM$6 &amp; " " &amp; LEFT($AV$3, 4)) + 1, 0 ), 'Raw Data'!$AN:$AN,"&gt;" &amp;DATE(LEFT($AV$3, 4), MONTH("1 " &amp; AM$6 &amp; " " &amp; LEFT($AV$3, 4)), 0 ), 'Raw Data'!$P:$P,""&amp;'Raw Data'!$B$1,'Raw Data'!$D:$D,"&lt;&gt;*ithdr*",'Raw Data'!$D:$D,"&lt;&gt;*ancel*", 'Raw Data'!$H:$H,"Non*", 'Raw Data'!$J:$J,$A21)</f>
        <v>0</v>
      </c>
      <c r="AN21" s="117"/>
      <c r="AO21" s="117"/>
      <c r="AP21" s="123"/>
      <c r="AQ21" s="142">
        <f>SUMIFS('Raw Data'!$AI:$AI, 'Raw Data'!$AN:$AN,"&lt;=" &amp;DATE(LEFT($AV$3, 4), MONTH("1 " &amp; AQ$6 &amp; " " &amp; LEFT($AV$3, 4)) + 1, 0 ), 'Raw Data'!$AN:$AN,"&gt;" &amp;DATE(LEFT($AV$3, 4), MONTH("1 " &amp; AQ$6 &amp; " " &amp; LEFT($AV$3, 4)), 0 ), 'Raw Data'!$O:$O,""&amp;'Raw Data'!$B$1,'Raw Data'!$D:$D,"&lt;&gt;*ithdr*",'Raw Data'!$D:$D,"&lt;&gt;*ancel*",'Raw Data'!$P:$P,"--", 'Raw Data'!$H:$H,"Non*", 'Raw Data'!$J:$J, $A21)
+
SUMIFS('Raw Data'!$AI:$AI, 'Raw Data'!$AN:$AN, "&lt;=" &amp;DATE(LEFT($AV$3, 4), MONTH("1 " &amp; AQ$6 &amp; " " &amp; LEFT($AV$3, 4)) + 1, 0 ), 'Raw Data'!$AN:$AN,"&gt;" &amp;DATE(LEFT($AV$3, 4), MONTH("1 " &amp; AQ$6 &amp; " " &amp; LEFT($AV$3, 4)), 0 ), 'Raw Data'!$P:$P,""&amp;'Raw Data'!$B$1,'Raw Data'!$D:$D,"&lt;&gt;*ithdr*",'Raw Data'!$D:$D,"&lt;&gt;*ancel*", 'Raw Data'!$H:$H,"Non*", 'Raw Data'!$J:$J,$A21)</f>
        <v>0</v>
      </c>
      <c r="AR21" s="117"/>
      <c r="AS21" s="117"/>
      <c r="AT21" s="123"/>
      <c r="AU21" s="142">
        <f>SUMIFS('Raw Data'!$AI:$AI, 'Raw Data'!$AN:$AN,"&lt;=" &amp;DATE(MID($AV$3, 15, 4), MONTH("1 " &amp; AU$6 &amp; " " &amp; MID($AV$3, 15, 4)) + 1, 0 ), 'Raw Data'!$AN:$AN,"&gt;" &amp;DATE(MID($AV$3, 15, 4), MONTH("1 " &amp; AU$6 &amp; " " &amp; MID($AV$3, 15, 4)), 0 ), 'Raw Data'!$O:$O,""&amp;'Raw Data'!$B$1,'Raw Data'!$D:$D,"&lt;&gt;*ithdr*",'Raw Data'!$D:$D,"&lt;&gt;*ancel*",'Raw Data'!$P:$P,"--", 'Raw Data'!$H:$H,"Non*", 'Raw Data'!$J:$J, $A21)
+
SUMIFS('Raw Data'!$AI:$AI, 'Raw Data'!$AN:$AN, "&lt;=" &amp;DATE(MID($AV$3, 15, 4), MONTH("1 " &amp; AU$6 &amp; " " &amp; MID($AV$3, 15, 4)) + 1, 0 ), 'Raw Data'!$AN:$AN,"&gt;" &amp;DATE(MID($AV$3, 15, 4), MONTH("1 " &amp; AU$6 &amp; " " &amp; MID($AV$3, 15, 4)), 0 ), 'Raw Data'!$P:$P,""&amp;'Raw Data'!$B$1,'Raw Data'!$D:$D,"&lt;&gt;*ithdr*",'Raw Data'!$D:$D,"&lt;&gt;*ancel*", 'Raw Data'!$H:$H,"Non*", 'Raw Data'!$J:$J,$A21)</f>
        <v>0</v>
      </c>
      <c r="AV21" s="117"/>
      <c r="AW21" s="117"/>
      <c r="AX21" s="123"/>
      <c r="AY21" s="142">
        <f>SUMIFS('Raw Data'!$AI:$AI, 'Raw Data'!$AN:$AN,"&lt;=" &amp;DATE(MID($AV$3, 15, 4), MONTH("1 " &amp; AY$6 &amp; " " &amp; MID($AV$3, 15, 4)) + 1, 0 ), 'Raw Data'!$AN:$AN,"&gt;" &amp;DATE(MID($AV$3, 15, 4), MONTH("1 " &amp; AY$6 &amp; " " &amp; MID($AV$3, 15, 4)), 0 ), 'Raw Data'!$O:$O,""&amp;'Raw Data'!$B$1,'Raw Data'!$D:$D,"&lt;&gt;*ithdr*",'Raw Data'!$D:$D,"&lt;&gt;*ancel*",'Raw Data'!$P:$P,"--", 'Raw Data'!$H:$H,"Non*", 'Raw Data'!$J:$J, $A21)
+
SUMIFS('Raw Data'!$AI:$AI, 'Raw Data'!$AN:$AN, "&lt;=" &amp;DATE(MID($AV$3, 15, 4), MONTH("1 " &amp; AY$6 &amp; " " &amp; MID($AV$3, 15, 4)) + 1, 0 ), 'Raw Data'!$AN:$AN,"&gt;" &amp;DATE(MID($AV$3, 15, 4), MONTH("1 " &amp; AY$6 &amp; " " &amp; MID($AV$3, 15, 4)), 0 ), 'Raw Data'!$P:$P,""&amp;'Raw Data'!$B$1,'Raw Data'!$D:$D,"&lt;&gt;*ithdr*",'Raw Data'!$D:$D,"&lt;&gt;*ancel*", 'Raw Data'!$H:$H,"Non*", 'Raw Data'!$J:$J,$A21)</f>
        <v>0</v>
      </c>
      <c r="AZ21" s="117"/>
      <c r="BA21" s="117"/>
      <c r="BB21" s="123"/>
      <c r="BC21" s="142">
        <f>SUMIFS('Raw Data'!$AI:$AI, 'Raw Data'!$AN:$AN,"&lt;=" &amp;DATE(MID($AV$3, 15, 4), MONTH("1 " &amp; BC$6 &amp; " " &amp; MID($AV$3, 15, 4)) + 1, 0 ), 'Raw Data'!$AN:$AN,"&gt;" &amp;DATE(MID($AV$3, 15, 4), MONTH("1 " &amp; BC$6 &amp; " " &amp; MID($AV$3, 15, 4)), 0 ), 'Raw Data'!$O:$O,""&amp;'Raw Data'!$B$1,'Raw Data'!$D:$D,"&lt;&gt;*ithdr*",'Raw Data'!$D:$D,"&lt;&gt;*ancel*",'Raw Data'!$P:$P,"--", 'Raw Data'!$H:$H,"Non*", 'Raw Data'!$J:$J, $A21)
+
SUMIFS('Raw Data'!$AI:$AI, 'Raw Data'!$AN:$AN, "&lt;=" &amp;DATE(MID($AV$3, 15, 4), MONTH("1 " &amp; BC$6 &amp; " " &amp; MID($AV$3, 15, 4)) + 1, 0 ), 'Raw Data'!$AN:$AN,"&gt;" &amp;DATE(MID($AV$3, 15, 4), MONTH("1 " &amp; BC$6 &amp; " " &amp; MID($AV$3, 15, 4)), 0 ), 'Raw Data'!$P:$P,""&amp;'Raw Data'!$B$1,'Raw Data'!$D:$D,"&lt;&gt;*ithdr*",'Raw Data'!$D:$D,"&lt;&gt;*ancel*", 'Raw Data'!$H:$H,"Non*", 'Raw Data'!$J:$J,$A21)</f>
        <v>0</v>
      </c>
      <c r="BD21" s="117"/>
      <c r="BE21" s="117"/>
      <c r="BF21" s="118"/>
    </row>
    <row r="22" spans="1:58" ht="12.75" customHeight="1" x14ac:dyDescent="0.2">
      <c r="A22" s="143" t="s">
        <v>142</v>
      </c>
      <c r="B22" s="117"/>
      <c r="C22" s="117"/>
      <c r="D22" s="117"/>
      <c r="E22" s="117"/>
      <c r="F22" s="117"/>
      <c r="G22" s="117"/>
      <c r="H22" s="117"/>
      <c r="I22" s="117"/>
      <c r="J22" s="123"/>
      <c r="K22" s="142">
        <f>SUMIFS('Raw Data'!$AI:$AI, 'Raw Data'!$AN:$AN,"&lt;=" &amp;DATE(LEFT($AV$3, 4), MONTH("1 " &amp; K$6 &amp; " " &amp; LEFT($AV$3, 4)) + 1, 0 ), 'Raw Data'!$AN:$AN,"&gt;" &amp;DATE(LEFT($AV$3, 4), MONTH("1 " &amp; K$6 &amp; " " &amp; LEFT($AV$3, 4)), 0 ), 'Raw Data'!$O:$O,""&amp;'Raw Data'!$B$1,'Raw Data'!$D:$D,"&lt;&gt;*ithdr*",'Raw Data'!$D:$D,"&lt;&gt;*ancel*",'Raw Data'!$P:$P,"--", 'Raw Data'!$H:$H,"Non*", 'Raw Data'!$J:$J, $A22)
+
SUMIFS('Raw Data'!$AI:$AI, 'Raw Data'!$AN:$AN, "&lt;=" &amp;DATE(LEFT($AV$3, 4), MONTH("1 " &amp; K$6 &amp; " " &amp; LEFT($AV$3, 4)) + 1, 0 ), 'Raw Data'!$AN:$AN,"&gt;" &amp;DATE(LEFT($AV$3, 4), MONTH("1 " &amp; K$6 &amp; " " &amp; LEFT($AV$3, 4)), 0 ), 'Raw Data'!$P:$P,""&amp;'Raw Data'!$B$1,'Raw Data'!$D:$D,"&lt;&gt;*ithdr*",'Raw Data'!$D:$D,"&lt;&gt;*ancel*", 'Raw Data'!$H:$H,"Non*", 'Raw Data'!$J:$J,$A22)</f>
        <v>0</v>
      </c>
      <c r="L22" s="117"/>
      <c r="M22" s="117"/>
      <c r="N22" s="123"/>
      <c r="O22" s="142">
        <f>SUMIFS('Raw Data'!$AI:$AI, 'Raw Data'!$AN:$AN,"&lt;=" &amp;DATE(LEFT($AV$3, 4), MONTH("1 " &amp; O$6 &amp; " " &amp; LEFT($AV$3, 4)) + 1, 0 ), 'Raw Data'!$AN:$AN,"&gt;" &amp;DATE(LEFT($AV$3, 4), MONTH("1 " &amp; O$6 &amp; " " &amp; LEFT($AV$3, 4)), 0 ), 'Raw Data'!$O:$O,""&amp;'Raw Data'!$B$1,'Raw Data'!$D:$D,"&lt;&gt;*ithdr*",'Raw Data'!$D:$D,"&lt;&gt;*ancel*",'Raw Data'!$P:$P,"--", 'Raw Data'!$H:$H,"Non*", 'Raw Data'!$J:$J, $A22)
+
SUMIFS('Raw Data'!$AI:$AI, 'Raw Data'!$AN:$AN, "&lt;=" &amp;DATE(LEFT($AV$3, 4), MONTH("1 " &amp; O$6 &amp; " " &amp; LEFT($AV$3, 4)) + 1, 0 ), 'Raw Data'!$AN:$AN,"&gt;" &amp;DATE(LEFT($AV$3, 4), MONTH("1 " &amp; O$6 &amp; " " &amp; LEFT($AV$3, 4)), 0 ), 'Raw Data'!$P:$P,""&amp;'Raw Data'!$B$1,'Raw Data'!$D:$D,"&lt;&gt;*ithdr*",'Raw Data'!$D:$D,"&lt;&gt;*ancel*", 'Raw Data'!$H:$H,"Non*", 'Raw Data'!$J:$J,$A22)</f>
        <v>0</v>
      </c>
      <c r="P22" s="117"/>
      <c r="Q22" s="117"/>
      <c r="R22" s="123"/>
      <c r="S22" s="142">
        <f>SUMIFS('Raw Data'!$AI:$AI, 'Raw Data'!$AN:$AN,"&lt;=" &amp;DATE(LEFT($AV$3, 4), MONTH("1 " &amp; S$6 &amp; " " &amp; LEFT($AV$3, 4)) + 1, 0 ), 'Raw Data'!$AN:$AN,"&gt;" &amp;DATE(LEFT($AV$3, 4), MONTH("1 " &amp; S$6 &amp; " " &amp; LEFT($AV$3, 4)), 0 ), 'Raw Data'!$O:$O,""&amp;'Raw Data'!$B$1,'Raw Data'!$D:$D,"&lt;&gt;*ithdr*",'Raw Data'!$D:$D,"&lt;&gt;*ancel*",'Raw Data'!$P:$P,"--", 'Raw Data'!$H:$H,"Non*", 'Raw Data'!$J:$J, $A22)
+
SUMIFS('Raw Data'!$AI:$AI, 'Raw Data'!$AN:$AN, "&lt;=" &amp;DATE(LEFT($AV$3, 4), MONTH("1 " &amp; S$6 &amp; " " &amp; LEFT($AV$3, 4)) + 1, 0 ), 'Raw Data'!$AN:$AN,"&gt;" &amp;DATE(LEFT($AV$3, 4), MONTH("1 " &amp; S$6 &amp; " " &amp; LEFT($AV$3, 4)), 0 ), 'Raw Data'!$P:$P,""&amp;'Raw Data'!$B$1,'Raw Data'!$D:$D,"&lt;&gt;*ithdr*",'Raw Data'!$D:$D,"&lt;&gt;*ancel*", 'Raw Data'!$H:$H,"Non*", 'Raw Data'!$J:$J,$A22)</f>
        <v>0</v>
      </c>
      <c r="T22" s="117"/>
      <c r="U22" s="117"/>
      <c r="V22" s="123"/>
      <c r="W22" s="142">
        <f>SUMIFS('Raw Data'!$AI:$AI, 'Raw Data'!$AN:$AN,"&lt;=" &amp;DATE(LEFT($AV$3, 4), MONTH("1 " &amp; W$6 &amp; " " &amp; LEFT($AV$3, 4)) + 1, 0 ), 'Raw Data'!$AN:$AN,"&gt;" &amp;DATE(LEFT($AV$3, 4), MONTH("1 " &amp; W$6 &amp; " " &amp; LEFT($AV$3, 4)), 0 ), 'Raw Data'!$O:$O,""&amp;'Raw Data'!$B$1,'Raw Data'!$D:$D,"&lt;&gt;*ithdr*",'Raw Data'!$D:$D,"&lt;&gt;*ancel*",'Raw Data'!$P:$P,"--", 'Raw Data'!$H:$H,"Non*", 'Raw Data'!$J:$J, $A22)
+
SUMIFS('Raw Data'!$AI:$AI, 'Raw Data'!$AN:$AN, "&lt;=" &amp;DATE(LEFT($AV$3, 4), MONTH("1 " &amp; W$6 &amp; " " &amp; LEFT($AV$3, 4)) + 1, 0 ), 'Raw Data'!$AN:$AN,"&gt;" &amp;DATE(LEFT($AV$3, 4), MONTH("1 " &amp; W$6 &amp; " " &amp; LEFT($AV$3, 4)), 0 ), 'Raw Data'!$P:$P,""&amp;'Raw Data'!$B$1,'Raw Data'!$D:$D,"&lt;&gt;*ithdr*",'Raw Data'!$D:$D,"&lt;&gt;*ancel*", 'Raw Data'!$H:$H,"Non*", 'Raw Data'!$J:$J,$A22)</f>
        <v>0</v>
      </c>
      <c r="X22" s="117"/>
      <c r="Y22" s="117"/>
      <c r="Z22" s="123"/>
      <c r="AA22" s="142">
        <f>SUMIFS('Raw Data'!$AI:$AI, 'Raw Data'!$AN:$AN,"&lt;=" &amp;DATE(LEFT($AV$3, 4), MONTH("1 " &amp; AA$6 &amp; " " &amp; LEFT($AV$3, 4)) + 1, 0 ), 'Raw Data'!$AN:$AN,"&gt;" &amp;DATE(LEFT($AV$3, 4), MONTH("1 " &amp; AA$6 &amp; " " &amp; LEFT($AV$3, 4)), 0 ), 'Raw Data'!$O:$O,""&amp;'Raw Data'!$B$1,'Raw Data'!$D:$D,"&lt;&gt;*ithdr*",'Raw Data'!$D:$D,"&lt;&gt;*ancel*",'Raw Data'!$P:$P,"--", 'Raw Data'!$H:$H,"Non*", 'Raw Data'!$J:$J, $A22)
+
SUMIFS('Raw Data'!$AI:$AI, 'Raw Data'!$AN:$AN, "&lt;=" &amp;DATE(LEFT($AV$3, 4), MONTH("1 " &amp; AA$6 &amp; " " &amp; LEFT($AV$3, 4)) + 1, 0 ), 'Raw Data'!$AN:$AN,"&gt;" &amp;DATE(LEFT($AV$3, 4), MONTH("1 " &amp; AA$6 &amp; " " &amp; LEFT($AV$3, 4)), 0 ), 'Raw Data'!$P:$P,""&amp;'Raw Data'!$B$1,'Raw Data'!$D:$D,"&lt;&gt;*ithdr*",'Raw Data'!$D:$D,"&lt;&gt;*ancel*", 'Raw Data'!$H:$H,"Non*", 'Raw Data'!$J:$J,$A22)</f>
        <v>0</v>
      </c>
      <c r="AB22" s="117"/>
      <c r="AC22" s="117"/>
      <c r="AD22" s="123"/>
      <c r="AE22" s="142">
        <f>SUMIFS('Raw Data'!$AI:$AI, 'Raw Data'!$AN:$AN,"&lt;=" &amp;DATE(LEFT($AV$3, 4), MONTH("1 " &amp; AE$6 &amp; " " &amp; LEFT($AV$3, 4)) + 1, 0 ), 'Raw Data'!$AN:$AN,"&gt;" &amp;DATE(LEFT($AV$3, 4), MONTH("1 " &amp; AE$6 &amp; " " &amp; LEFT($AV$3, 4)), 0 ), 'Raw Data'!$O:$O,""&amp;'Raw Data'!$B$1,'Raw Data'!$D:$D,"&lt;&gt;*ithdr*",'Raw Data'!$D:$D,"&lt;&gt;*ancel*",'Raw Data'!$P:$P,"--", 'Raw Data'!$H:$H,"Non*", 'Raw Data'!$J:$J, $A22)
+
SUMIFS('Raw Data'!$AI:$AI, 'Raw Data'!$AN:$AN, "&lt;=" &amp;DATE(LEFT($AV$3, 4), MONTH("1 " &amp; AE$6 &amp; " " &amp; LEFT($AV$3, 4)) + 1, 0 ), 'Raw Data'!$AN:$AN,"&gt;" &amp;DATE(LEFT($AV$3, 4), MONTH("1 " &amp; AE$6 &amp; " " &amp; LEFT($AV$3, 4)), 0 ), 'Raw Data'!$P:$P,""&amp;'Raw Data'!$B$1,'Raw Data'!$D:$D,"&lt;&gt;*ithdr*",'Raw Data'!$D:$D,"&lt;&gt;*ancel*", 'Raw Data'!$H:$H,"Non*", 'Raw Data'!$J:$J,$A22)</f>
        <v>0</v>
      </c>
      <c r="AF22" s="117"/>
      <c r="AG22" s="117"/>
      <c r="AH22" s="123"/>
      <c r="AI22" s="142">
        <f>SUMIFS('Raw Data'!$AI:$AI, 'Raw Data'!$AN:$AN,"&lt;=" &amp;DATE(LEFT($AV$3, 4), MONTH("1 " &amp; AI$6 &amp; " " &amp; LEFT($AV$3, 4)) + 1, 0 ), 'Raw Data'!$AN:$AN,"&gt;" &amp;DATE(LEFT($AV$3, 4), MONTH("1 " &amp; AI$6 &amp; " " &amp; LEFT($AV$3, 4)), 0 ), 'Raw Data'!$O:$O,""&amp;'Raw Data'!$B$1,'Raw Data'!$D:$D,"&lt;&gt;*ithdr*",'Raw Data'!$D:$D,"&lt;&gt;*ancel*",'Raw Data'!$P:$P,"--", 'Raw Data'!$H:$H,"Non*", 'Raw Data'!$J:$J, $A22)
+
SUMIFS('Raw Data'!$AI:$AI, 'Raw Data'!$AN:$AN, "&lt;=" &amp;DATE(LEFT($AV$3, 4), MONTH("1 " &amp; AI$6 &amp; " " &amp; LEFT($AV$3, 4)) + 1, 0 ), 'Raw Data'!$AN:$AN,"&gt;" &amp;DATE(LEFT($AV$3, 4), MONTH("1 " &amp; AI$6 &amp; " " &amp; LEFT($AV$3, 4)), 0 ), 'Raw Data'!$P:$P,""&amp;'Raw Data'!$B$1,'Raw Data'!$D:$D,"&lt;&gt;*ithdr*",'Raw Data'!$D:$D,"&lt;&gt;*ancel*", 'Raw Data'!$H:$H,"Non*", 'Raw Data'!$J:$J,$A22)</f>
        <v>0</v>
      </c>
      <c r="AJ22" s="117"/>
      <c r="AK22" s="117"/>
      <c r="AL22" s="123"/>
      <c r="AM22" s="142">
        <f>SUMIFS('Raw Data'!$AI:$AI, 'Raw Data'!$AN:$AN,"&lt;=" &amp;DATE(LEFT($AV$3, 4), MONTH("1 " &amp; AM$6 &amp; " " &amp; LEFT($AV$3, 4)) + 1, 0 ), 'Raw Data'!$AN:$AN,"&gt;" &amp;DATE(LEFT($AV$3, 4), MONTH("1 " &amp; AM$6 &amp; " " &amp; LEFT($AV$3, 4)), 0 ), 'Raw Data'!$O:$O,""&amp;'Raw Data'!$B$1,'Raw Data'!$D:$D,"&lt;&gt;*ithdr*",'Raw Data'!$D:$D,"&lt;&gt;*ancel*",'Raw Data'!$P:$P,"--", 'Raw Data'!$H:$H,"Non*", 'Raw Data'!$J:$J, $A22)
+
SUMIFS('Raw Data'!$AI:$AI, 'Raw Data'!$AN:$AN, "&lt;=" &amp;DATE(LEFT($AV$3, 4), MONTH("1 " &amp; AM$6 &amp; " " &amp; LEFT($AV$3, 4)) + 1, 0 ), 'Raw Data'!$AN:$AN,"&gt;" &amp;DATE(LEFT($AV$3, 4), MONTH("1 " &amp; AM$6 &amp; " " &amp; LEFT($AV$3, 4)), 0 ), 'Raw Data'!$P:$P,""&amp;'Raw Data'!$B$1,'Raw Data'!$D:$D,"&lt;&gt;*ithdr*",'Raw Data'!$D:$D,"&lt;&gt;*ancel*", 'Raw Data'!$H:$H,"Non*", 'Raw Data'!$J:$J,$A22)</f>
        <v>0</v>
      </c>
      <c r="AN22" s="117"/>
      <c r="AO22" s="117"/>
      <c r="AP22" s="123"/>
      <c r="AQ22" s="142">
        <f>SUMIFS('Raw Data'!$AI:$AI, 'Raw Data'!$AN:$AN,"&lt;=" &amp;DATE(LEFT($AV$3, 4), MONTH("1 " &amp; AQ$6 &amp; " " &amp; LEFT($AV$3, 4)) + 1, 0 ), 'Raw Data'!$AN:$AN,"&gt;" &amp;DATE(LEFT($AV$3, 4), MONTH("1 " &amp; AQ$6 &amp; " " &amp; LEFT($AV$3, 4)), 0 ), 'Raw Data'!$O:$O,""&amp;'Raw Data'!$B$1,'Raw Data'!$D:$D,"&lt;&gt;*ithdr*",'Raw Data'!$D:$D,"&lt;&gt;*ancel*",'Raw Data'!$P:$P,"--", 'Raw Data'!$H:$H,"Non*", 'Raw Data'!$J:$J, $A22)
+
SUMIFS('Raw Data'!$AI:$AI, 'Raw Data'!$AN:$AN, "&lt;=" &amp;DATE(LEFT($AV$3, 4), MONTH("1 " &amp; AQ$6 &amp; " " &amp; LEFT($AV$3, 4)) + 1, 0 ), 'Raw Data'!$AN:$AN,"&gt;" &amp;DATE(LEFT($AV$3, 4), MONTH("1 " &amp; AQ$6 &amp; " " &amp; LEFT($AV$3, 4)), 0 ), 'Raw Data'!$P:$P,""&amp;'Raw Data'!$B$1,'Raw Data'!$D:$D,"&lt;&gt;*ithdr*",'Raw Data'!$D:$D,"&lt;&gt;*ancel*", 'Raw Data'!$H:$H,"Non*", 'Raw Data'!$J:$J,$A22)</f>
        <v>0</v>
      </c>
      <c r="AR22" s="117"/>
      <c r="AS22" s="117"/>
      <c r="AT22" s="123"/>
      <c r="AU22" s="142">
        <f>SUMIFS('Raw Data'!$AI:$AI, 'Raw Data'!$AN:$AN,"&lt;=" &amp;DATE(MID($AV$3, 15, 4), MONTH("1 " &amp; AU$6 &amp; " " &amp; MID($AV$3, 15, 4)) + 1, 0 ), 'Raw Data'!$AN:$AN,"&gt;" &amp;DATE(MID($AV$3, 15, 4), MONTH("1 " &amp; AU$6 &amp; " " &amp; MID($AV$3, 15, 4)), 0 ), 'Raw Data'!$O:$O,""&amp;'Raw Data'!$B$1,'Raw Data'!$D:$D,"&lt;&gt;*ithdr*",'Raw Data'!$D:$D,"&lt;&gt;*ancel*",'Raw Data'!$P:$P,"--", 'Raw Data'!$H:$H,"Non*", 'Raw Data'!$J:$J, $A22)
+
SUMIFS('Raw Data'!$AI:$AI, 'Raw Data'!$AN:$AN, "&lt;=" &amp;DATE(MID($AV$3, 15, 4), MONTH("1 " &amp; AU$6 &amp; " " &amp; MID($AV$3, 15, 4)) + 1, 0 ), 'Raw Data'!$AN:$AN,"&gt;" &amp;DATE(MID($AV$3, 15, 4), MONTH("1 " &amp; AU$6 &amp; " " &amp; MID($AV$3, 15, 4)), 0 ), 'Raw Data'!$P:$P,""&amp;'Raw Data'!$B$1,'Raw Data'!$D:$D,"&lt;&gt;*ithdr*",'Raw Data'!$D:$D,"&lt;&gt;*ancel*", 'Raw Data'!$H:$H,"Non*", 'Raw Data'!$J:$J,$A22)</f>
        <v>0</v>
      </c>
      <c r="AV22" s="117"/>
      <c r="AW22" s="117"/>
      <c r="AX22" s="123"/>
      <c r="AY22" s="142">
        <f>SUMIFS('Raw Data'!$AI:$AI, 'Raw Data'!$AN:$AN,"&lt;=" &amp;DATE(MID($AV$3, 15, 4), MONTH("1 " &amp; AY$6 &amp; " " &amp; MID($AV$3, 15, 4)) + 1, 0 ), 'Raw Data'!$AN:$AN,"&gt;" &amp;DATE(MID($AV$3, 15, 4), MONTH("1 " &amp; AY$6 &amp; " " &amp; MID($AV$3, 15, 4)), 0 ), 'Raw Data'!$O:$O,""&amp;'Raw Data'!$B$1,'Raw Data'!$D:$D,"&lt;&gt;*ithdr*",'Raw Data'!$D:$D,"&lt;&gt;*ancel*",'Raw Data'!$P:$P,"--", 'Raw Data'!$H:$H,"Non*", 'Raw Data'!$J:$J, $A22)
+
SUMIFS('Raw Data'!$AI:$AI, 'Raw Data'!$AN:$AN, "&lt;=" &amp;DATE(MID($AV$3, 15, 4), MONTH("1 " &amp; AY$6 &amp; " " &amp; MID($AV$3, 15, 4)) + 1, 0 ), 'Raw Data'!$AN:$AN,"&gt;" &amp;DATE(MID($AV$3, 15, 4), MONTH("1 " &amp; AY$6 &amp; " " &amp; MID($AV$3, 15, 4)), 0 ), 'Raw Data'!$P:$P,""&amp;'Raw Data'!$B$1,'Raw Data'!$D:$D,"&lt;&gt;*ithdr*",'Raw Data'!$D:$D,"&lt;&gt;*ancel*", 'Raw Data'!$H:$H,"Non*", 'Raw Data'!$J:$J,$A22)</f>
        <v>0</v>
      </c>
      <c r="AZ22" s="117"/>
      <c r="BA22" s="117"/>
      <c r="BB22" s="123"/>
      <c r="BC22" s="142">
        <f>SUMIFS('Raw Data'!$AI:$AI, 'Raw Data'!$AN:$AN,"&lt;=" &amp;DATE(MID($AV$3, 15, 4), MONTH("1 " &amp; BC$6 &amp; " " &amp; MID($AV$3, 15, 4)) + 1, 0 ), 'Raw Data'!$AN:$AN,"&gt;" &amp;DATE(MID($AV$3, 15, 4), MONTH("1 " &amp; BC$6 &amp; " " &amp; MID($AV$3, 15, 4)), 0 ), 'Raw Data'!$O:$O,""&amp;'Raw Data'!$B$1,'Raw Data'!$D:$D,"&lt;&gt;*ithdr*",'Raw Data'!$D:$D,"&lt;&gt;*ancel*",'Raw Data'!$P:$P,"--", 'Raw Data'!$H:$H,"Non*", 'Raw Data'!$J:$J, $A22)
+
SUMIFS('Raw Data'!$AI:$AI, 'Raw Data'!$AN:$AN, "&lt;=" &amp;DATE(MID($AV$3, 15, 4), MONTH("1 " &amp; BC$6 &amp; " " &amp; MID($AV$3, 15, 4)) + 1, 0 ), 'Raw Data'!$AN:$AN,"&gt;" &amp;DATE(MID($AV$3, 15, 4), MONTH("1 " &amp; BC$6 &amp; " " &amp; MID($AV$3, 15, 4)), 0 ), 'Raw Data'!$P:$P,""&amp;'Raw Data'!$B$1,'Raw Data'!$D:$D,"&lt;&gt;*ithdr*",'Raw Data'!$D:$D,"&lt;&gt;*ancel*", 'Raw Data'!$H:$H,"Non*", 'Raw Data'!$J:$J,$A22)</f>
        <v>0</v>
      </c>
      <c r="BD22" s="117"/>
      <c r="BE22" s="117"/>
      <c r="BF22" s="118"/>
    </row>
    <row r="23" spans="1:58" ht="12.75" customHeight="1" x14ac:dyDescent="0.2">
      <c r="A23" s="143" t="s">
        <v>145</v>
      </c>
      <c r="B23" s="117"/>
      <c r="C23" s="117"/>
      <c r="D23" s="117"/>
      <c r="E23" s="117"/>
      <c r="F23" s="117"/>
      <c r="G23" s="117"/>
      <c r="H23" s="117"/>
      <c r="I23" s="117"/>
      <c r="J23" s="123"/>
      <c r="K23" s="142">
        <f>SUMIFS('Raw Data'!$AI:$AI, 'Raw Data'!$AN:$AN,"&lt;=" &amp;DATE(LEFT($AV$3, 4), MONTH("1 " &amp; K$6 &amp; " " &amp; LEFT($AV$3, 4)) + 1, 0 ), 'Raw Data'!$AN:$AN,"&gt;" &amp;DATE(LEFT($AV$3, 4), MONTH("1 " &amp; K$6 &amp; " " &amp; LEFT($AV$3, 4)), 0 ), 'Raw Data'!$O:$O,""&amp;'Raw Data'!$B$1,'Raw Data'!$D:$D,"&lt;&gt;*ithdr*",'Raw Data'!$D:$D,"&lt;&gt;*ancel*",'Raw Data'!$P:$P,"--", 'Raw Data'!$H:$H,"Non*", 'Raw Data'!$J:$J, $A23)
+
SUMIFS('Raw Data'!$AI:$AI, 'Raw Data'!$AN:$AN, "&lt;=" &amp;DATE(LEFT($AV$3, 4), MONTH("1 " &amp; K$6 &amp; " " &amp; LEFT($AV$3, 4)) + 1, 0 ), 'Raw Data'!$AN:$AN,"&gt;" &amp;DATE(LEFT($AV$3, 4), MONTH("1 " &amp; K$6 &amp; " " &amp; LEFT($AV$3, 4)), 0 ), 'Raw Data'!$P:$P,""&amp;'Raw Data'!$B$1,'Raw Data'!$D:$D,"&lt;&gt;*ithdr*",'Raw Data'!$D:$D,"&lt;&gt;*ancel*", 'Raw Data'!$H:$H,"Non*", 'Raw Data'!$J:$J,$A23)</f>
        <v>0</v>
      </c>
      <c r="L23" s="117"/>
      <c r="M23" s="117"/>
      <c r="N23" s="123"/>
      <c r="O23" s="142">
        <f>SUMIFS('Raw Data'!$AI:$AI, 'Raw Data'!$AN:$AN,"&lt;=" &amp;DATE(LEFT($AV$3, 4), MONTH("1 " &amp; O$6 &amp; " " &amp; LEFT($AV$3, 4)) + 1, 0 ), 'Raw Data'!$AN:$AN,"&gt;" &amp;DATE(LEFT($AV$3, 4), MONTH("1 " &amp; O$6 &amp; " " &amp; LEFT($AV$3, 4)), 0 ), 'Raw Data'!$O:$O,""&amp;'Raw Data'!$B$1,'Raw Data'!$D:$D,"&lt;&gt;*ithdr*",'Raw Data'!$D:$D,"&lt;&gt;*ancel*",'Raw Data'!$P:$P,"--", 'Raw Data'!$H:$H,"Non*", 'Raw Data'!$J:$J, $A23)
+
SUMIFS('Raw Data'!$AI:$AI, 'Raw Data'!$AN:$AN, "&lt;=" &amp;DATE(LEFT($AV$3, 4), MONTH("1 " &amp; O$6 &amp; " " &amp; LEFT($AV$3, 4)) + 1, 0 ), 'Raw Data'!$AN:$AN,"&gt;" &amp;DATE(LEFT($AV$3, 4), MONTH("1 " &amp; O$6 &amp; " " &amp; LEFT($AV$3, 4)), 0 ), 'Raw Data'!$P:$P,""&amp;'Raw Data'!$B$1,'Raw Data'!$D:$D,"&lt;&gt;*ithdr*",'Raw Data'!$D:$D,"&lt;&gt;*ancel*", 'Raw Data'!$H:$H,"Non*", 'Raw Data'!$J:$J,$A23)</f>
        <v>0</v>
      </c>
      <c r="P23" s="117"/>
      <c r="Q23" s="117"/>
      <c r="R23" s="123"/>
      <c r="S23" s="142">
        <f>SUMIFS('Raw Data'!$AI:$AI, 'Raw Data'!$AN:$AN,"&lt;=" &amp;DATE(LEFT($AV$3, 4), MONTH("1 " &amp; S$6 &amp; " " &amp; LEFT($AV$3, 4)) + 1, 0 ), 'Raw Data'!$AN:$AN,"&gt;" &amp;DATE(LEFT($AV$3, 4), MONTH("1 " &amp; S$6 &amp; " " &amp; LEFT($AV$3, 4)), 0 ), 'Raw Data'!$O:$O,""&amp;'Raw Data'!$B$1,'Raw Data'!$D:$D,"&lt;&gt;*ithdr*",'Raw Data'!$D:$D,"&lt;&gt;*ancel*",'Raw Data'!$P:$P,"--", 'Raw Data'!$H:$H,"Non*", 'Raw Data'!$J:$J, $A23)
+
SUMIFS('Raw Data'!$AI:$AI, 'Raw Data'!$AN:$AN, "&lt;=" &amp;DATE(LEFT($AV$3, 4), MONTH("1 " &amp; S$6 &amp; " " &amp; LEFT($AV$3, 4)) + 1, 0 ), 'Raw Data'!$AN:$AN,"&gt;" &amp;DATE(LEFT($AV$3, 4), MONTH("1 " &amp; S$6 &amp; " " &amp; LEFT($AV$3, 4)), 0 ), 'Raw Data'!$P:$P,""&amp;'Raw Data'!$B$1,'Raw Data'!$D:$D,"&lt;&gt;*ithdr*",'Raw Data'!$D:$D,"&lt;&gt;*ancel*", 'Raw Data'!$H:$H,"Non*", 'Raw Data'!$J:$J,$A23)</f>
        <v>0</v>
      </c>
      <c r="T23" s="117"/>
      <c r="U23" s="117"/>
      <c r="V23" s="123"/>
      <c r="W23" s="142">
        <f>SUMIFS('Raw Data'!$AI:$AI, 'Raw Data'!$AN:$AN,"&lt;=" &amp;DATE(LEFT($AV$3, 4), MONTH("1 " &amp; W$6 &amp; " " &amp; LEFT($AV$3, 4)) + 1, 0 ), 'Raw Data'!$AN:$AN,"&gt;" &amp;DATE(LEFT($AV$3, 4), MONTH("1 " &amp; W$6 &amp; " " &amp; LEFT($AV$3, 4)), 0 ), 'Raw Data'!$O:$O,""&amp;'Raw Data'!$B$1,'Raw Data'!$D:$D,"&lt;&gt;*ithdr*",'Raw Data'!$D:$D,"&lt;&gt;*ancel*",'Raw Data'!$P:$P,"--", 'Raw Data'!$H:$H,"Non*", 'Raw Data'!$J:$J, $A23)
+
SUMIFS('Raw Data'!$AI:$AI, 'Raw Data'!$AN:$AN, "&lt;=" &amp;DATE(LEFT($AV$3, 4), MONTH("1 " &amp; W$6 &amp; " " &amp; LEFT($AV$3, 4)) + 1, 0 ), 'Raw Data'!$AN:$AN,"&gt;" &amp;DATE(LEFT($AV$3, 4), MONTH("1 " &amp; W$6 &amp; " " &amp; LEFT($AV$3, 4)), 0 ), 'Raw Data'!$P:$P,""&amp;'Raw Data'!$B$1,'Raw Data'!$D:$D,"&lt;&gt;*ithdr*",'Raw Data'!$D:$D,"&lt;&gt;*ancel*", 'Raw Data'!$H:$H,"Non*", 'Raw Data'!$J:$J,$A23)</f>
        <v>0</v>
      </c>
      <c r="X23" s="117"/>
      <c r="Y23" s="117"/>
      <c r="Z23" s="123"/>
      <c r="AA23" s="142">
        <f>SUMIFS('Raw Data'!$AI:$AI, 'Raw Data'!$AN:$AN,"&lt;=" &amp;DATE(LEFT($AV$3, 4), MONTH("1 " &amp; AA$6 &amp; " " &amp; LEFT($AV$3, 4)) + 1, 0 ), 'Raw Data'!$AN:$AN,"&gt;" &amp;DATE(LEFT($AV$3, 4), MONTH("1 " &amp; AA$6 &amp; " " &amp; LEFT($AV$3, 4)), 0 ), 'Raw Data'!$O:$O,""&amp;'Raw Data'!$B$1,'Raw Data'!$D:$D,"&lt;&gt;*ithdr*",'Raw Data'!$D:$D,"&lt;&gt;*ancel*",'Raw Data'!$P:$P,"--", 'Raw Data'!$H:$H,"Non*", 'Raw Data'!$J:$J, $A23)
+
SUMIFS('Raw Data'!$AI:$AI, 'Raw Data'!$AN:$AN, "&lt;=" &amp;DATE(LEFT($AV$3, 4), MONTH("1 " &amp; AA$6 &amp; " " &amp; LEFT($AV$3, 4)) + 1, 0 ), 'Raw Data'!$AN:$AN,"&gt;" &amp;DATE(LEFT($AV$3, 4), MONTH("1 " &amp; AA$6 &amp; " " &amp; LEFT($AV$3, 4)), 0 ), 'Raw Data'!$P:$P,""&amp;'Raw Data'!$B$1,'Raw Data'!$D:$D,"&lt;&gt;*ithdr*",'Raw Data'!$D:$D,"&lt;&gt;*ancel*", 'Raw Data'!$H:$H,"Non*", 'Raw Data'!$J:$J,$A23)</f>
        <v>0</v>
      </c>
      <c r="AB23" s="117"/>
      <c r="AC23" s="117"/>
      <c r="AD23" s="123"/>
      <c r="AE23" s="142">
        <f>SUMIFS('Raw Data'!$AI:$AI, 'Raw Data'!$AN:$AN,"&lt;=" &amp;DATE(LEFT($AV$3, 4), MONTH("1 " &amp; AE$6 &amp; " " &amp; LEFT($AV$3, 4)) + 1, 0 ), 'Raw Data'!$AN:$AN,"&gt;" &amp;DATE(LEFT($AV$3, 4), MONTH("1 " &amp; AE$6 &amp; " " &amp; LEFT($AV$3, 4)), 0 ), 'Raw Data'!$O:$O,""&amp;'Raw Data'!$B$1,'Raw Data'!$D:$D,"&lt;&gt;*ithdr*",'Raw Data'!$D:$D,"&lt;&gt;*ancel*",'Raw Data'!$P:$P,"--", 'Raw Data'!$H:$H,"Non*", 'Raw Data'!$J:$J, $A23)
+
SUMIFS('Raw Data'!$AI:$AI, 'Raw Data'!$AN:$AN, "&lt;=" &amp;DATE(LEFT($AV$3, 4), MONTH("1 " &amp; AE$6 &amp; " " &amp; LEFT($AV$3, 4)) + 1, 0 ), 'Raw Data'!$AN:$AN,"&gt;" &amp;DATE(LEFT($AV$3, 4), MONTH("1 " &amp; AE$6 &amp; " " &amp; LEFT($AV$3, 4)), 0 ), 'Raw Data'!$P:$P,""&amp;'Raw Data'!$B$1,'Raw Data'!$D:$D,"&lt;&gt;*ithdr*",'Raw Data'!$D:$D,"&lt;&gt;*ancel*", 'Raw Data'!$H:$H,"Non*", 'Raw Data'!$J:$J,$A23)</f>
        <v>0</v>
      </c>
      <c r="AF23" s="117"/>
      <c r="AG23" s="117"/>
      <c r="AH23" s="123"/>
      <c r="AI23" s="142">
        <f>SUMIFS('Raw Data'!$AI:$AI, 'Raw Data'!$AN:$AN,"&lt;=" &amp;DATE(LEFT($AV$3, 4), MONTH("1 " &amp; AI$6 &amp; " " &amp; LEFT($AV$3, 4)) + 1, 0 ), 'Raw Data'!$AN:$AN,"&gt;" &amp;DATE(LEFT($AV$3, 4), MONTH("1 " &amp; AI$6 &amp; " " &amp; LEFT($AV$3, 4)), 0 ), 'Raw Data'!$O:$O,""&amp;'Raw Data'!$B$1,'Raw Data'!$D:$D,"&lt;&gt;*ithdr*",'Raw Data'!$D:$D,"&lt;&gt;*ancel*",'Raw Data'!$P:$P,"--", 'Raw Data'!$H:$H,"Non*", 'Raw Data'!$J:$J, $A23)
+
SUMIFS('Raw Data'!$AI:$AI, 'Raw Data'!$AN:$AN, "&lt;=" &amp;DATE(LEFT($AV$3, 4), MONTH("1 " &amp; AI$6 &amp; " " &amp; LEFT($AV$3, 4)) + 1, 0 ), 'Raw Data'!$AN:$AN,"&gt;" &amp;DATE(LEFT($AV$3, 4), MONTH("1 " &amp; AI$6 &amp; " " &amp; LEFT($AV$3, 4)), 0 ), 'Raw Data'!$P:$P,""&amp;'Raw Data'!$B$1,'Raw Data'!$D:$D,"&lt;&gt;*ithdr*",'Raw Data'!$D:$D,"&lt;&gt;*ancel*", 'Raw Data'!$H:$H,"Non*", 'Raw Data'!$J:$J,$A23)</f>
        <v>0</v>
      </c>
      <c r="AJ23" s="117"/>
      <c r="AK23" s="117"/>
      <c r="AL23" s="123"/>
      <c r="AM23" s="142">
        <f>SUMIFS('Raw Data'!$AI:$AI, 'Raw Data'!$AN:$AN,"&lt;=" &amp;DATE(LEFT($AV$3, 4), MONTH("1 " &amp; AM$6 &amp; " " &amp; LEFT($AV$3, 4)) + 1, 0 ), 'Raw Data'!$AN:$AN,"&gt;" &amp;DATE(LEFT($AV$3, 4), MONTH("1 " &amp; AM$6 &amp; " " &amp; LEFT($AV$3, 4)), 0 ), 'Raw Data'!$O:$O,""&amp;'Raw Data'!$B$1,'Raw Data'!$D:$D,"&lt;&gt;*ithdr*",'Raw Data'!$D:$D,"&lt;&gt;*ancel*",'Raw Data'!$P:$P,"--", 'Raw Data'!$H:$H,"Non*", 'Raw Data'!$J:$J, $A23)
+
SUMIFS('Raw Data'!$AI:$AI, 'Raw Data'!$AN:$AN, "&lt;=" &amp;DATE(LEFT($AV$3, 4), MONTH("1 " &amp; AM$6 &amp; " " &amp; LEFT($AV$3, 4)) + 1, 0 ), 'Raw Data'!$AN:$AN,"&gt;" &amp;DATE(LEFT($AV$3, 4), MONTH("1 " &amp; AM$6 &amp; " " &amp; LEFT($AV$3, 4)), 0 ), 'Raw Data'!$P:$P,""&amp;'Raw Data'!$B$1,'Raw Data'!$D:$D,"&lt;&gt;*ithdr*",'Raw Data'!$D:$D,"&lt;&gt;*ancel*", 'Raw Data'!$H:$H,"Non*", 'Raw Data'!$J:$J,$A23)</f>
        <v>0</v>
      </c>
      <c r="AN23" s="117"/>
      <c r="AO23" s="117"/>
      <c r="AP23" s="123"/>
      <c r="AQ23" s="142">
        <f>SUMIFS('Raw Data'!$AI:$AI, 'Raw Data'!$AN:$AN,"&lt;=" &amp;DATE(LEFT($AV$3, 4), MONTH("1 " &amp; AQ$6 &amp; " " &amp; LEFT($AV$3, 4)) + 1, 0 ), 'Raw Data'!$AN:$AN,"&gt;" &amp;DATE(LEFT($AV$3, 4), MONTH("1 " &amp; AQ$6 &amp; " " &amp; LEFT($AV$3, 4)), 0 ), 'Raw Data'!$O:$O,""&amp;'Raw Data'!$B$1,'Raw Data'!$D:$D,"&lt;&gt;*ithdr*",'Raw Data'!$D:$D,"&lt;&gt;*ancel*",'Raw Data'!$P:$P,"--", 'Raw Data'!$H:$H,"Non*", 'Raw Data'!$J:$J, $A23)
+
SUMIFS('Raw Data'!$AI:$AI, 'Raw Data'!$AN:$AN, "&lt;=" &amp;DATE(LEFT($AV$3, 4), MONTH("1 " &amp; AQ$6 &amp; " " &amp; LEFT($AV$3, 4)) + 1, 0 ), 'Raw Data'!$AN:$AN,"&gt;" &amp;DATE(LEFT($AV$3, 4), MONTH("1 " &amp; AQ$6 &amp; " " &amp; LEFT($AV$3, 4)), 0 ), 'Raw Data'!$P:$P,""&amp;'Raw Data'!$B$1,'Raw Data'!$D:$D,"&lt;&gt;*ithdr*",'Raw Data'!$D:$D,"&lt;&gt;*ancel*", 'Raw Data'!$H:$H,"Non*", 'Raw Data'!$J:$J,$A23)</f>
        <v>0</v>
      </c>
      <c r="AR23" s="117"/>
      <c r="AS23" s="117"/>
      <c r="AT23" s="123"/>
      <c r="AU23" s="142">
        <f>SUMIFS('Raw Data'!$AI:$AI, 'Raw Data'!$AN:$AN,"&lt;=" &amp;DATE(MID($AV$3, 15, 4), MONTH("1 " &amp; AU$6 &amp; " " &amp; MID($AV$3, 15, 4)) + 1, 0 ), 'Raw Data'!$AN:$AN,"&gt;" &amp;DATE(MID($AV$3, 15, 4), MONTH("1 " &amp; AU$6 &amp; " " &amp; MID($AV$3, 15, 4)), 0 ), 'Raw Data'!$O:$O,""&amp;'Raw Data'!$B$1,'Raw Data'!$D:$D,"&lt;&gt;*ithdr*",'Raw Data'!$D:$D,"&lt;&gt;*ancel*",'Raw Data'!$P:$P,"--", 'Raw Data'!$H:$H,"Non*", 'Raw Data'!$J:$J, $A23)
+
SUMIFS('Raw Data'!$AI:$AI, 'Raw Data'!$AN:$AN, "&lt;=" &amp;DATE(MID($AV$3, 15, 4), MONTH("1 " &amp; AU$6 &amp; " " &amp; MID($AV$3, 15, 4)) + 1, 0 ), 'Raw Data'!$AN:$AN,"&gt;" &amp;DATE(MID($AV$3, 15, 4), MONTH("1 " &amp; AU$6 &amp; " " &amp; MID($AV$3, 15, 4)), 0 ), 'Raw Data'!$P:$P,""&amp;'Raw Data'!$B$1,'Raw Data'!$D:$D,"&lt;&gt;*ithdr*",'Raw Data'!$D:$D,"&lt;&gt;*ancel*", 'Raw Data'!$H:$H,"Non*", 'Raw Data'!$J:$J,$A23)</f>
        <v>0</v>
      </c>
      <c r="AV23" s="117"/>
      <c r="AW23" s="117"/>
      <c r="AX23" s="123"/>
      <c r="AY23" s="142">
        <f>SUMIFS('Raw Data'!$AI:$AI, 'Raw Data'!$AN:$AN,"&lt;=" &amp;DATE(MID($AV$3, 15, 4), MONTH("1 " &amp; AY$6 &amp; " " &amp; MID($AV$3, 15, 4)) + 1, 0 ), 'Raw Data'!$AN:$AN,"&gt;" &amp;DATE(MID($AV$3, 15, 4), MONTH("1 " &amp; AY$6 &amp; " " &amp; MID($AV$3, 15, 4)), 0 ), 'Raw Data'!$O:$O,""&amp;'Raw Data'!$B$1,'Raw Data'!$D:$D,"&lt;&gt;*ithdr*",'Raw Data'!$D:$D,"&lt;&gt;*ancel*",'Raw Data'!$P:$P,"--", 'Raw Data'!$H:$H,"Non*", 'Raw Data'!$J:$J, $A23)
+
SUMIFS('Raw Data'!$AI:$AI, 'Raw Data'!$AN:$AN, "&lt;=" &amp;DATE(MID($AV$3, 15, 4), MONTH("1 " &amp; AY$6 &amp; " " &amp; MID($AV$3, 15, 4)) + 1, 0 ), 'Raw Data'!$AN:$AN,"&gt;" &amp;DATE(MID($AV$3, 15, 4), MONTH("1 " &amp; AY$6 &amp; " " &amp; MID($AV$3, 15, 4)), 0 ), 'Raw Data'!$P:$P,""&amp;'Raw Data'!$B$1,'Raw Data'!$D:$D,"&lt;&gt;*ithdr*",'Raw Data'!$D:$D,"&lt;&gt;*ancel*", 'Raw Data'!$H:$H,"Non*", 'Raw Data'!$J:$J,$A23)</f>
        <v>0</v>
      </c>
      <c r="AZ23" s="117"/>
      <c r="BA23" s="117"/>
      <c r="BB23" s="123"/>
      <c r="BC23" s="142">
        <f>SUMIFS('Raw Data'!$AI:$AI, 'Raw Data'!$AN:$AN,"&lt;=" &amp;DATE(MID($AV$3, 15, 4), MONTH("1 " &amp; BC$6 &amp; " " &amp; MID($AV$3, 15, 4)) + 1, 0 ), 'Raw Data'!$AN:$AN,"&gt;" &amp;DATE(MID($AV$3, 15, 4), MONTH("1 " &amp; BC$6 &amp; " " &amp; MID($AV$3, 15, 4)), 0 ), 'Raw Data'!$O:$O,""&amp;'Raw Data'!$B$1,'Raw Data'!$D:$D,"&lt;&gt;*ithdr*",'Raw Data'!$D:$D,"&lt;&gt;*ancel*",'Raw Data'!$P:$P,"--", 'Raw Data'!$H:$H,"Non*", 'Raw Data'!$J:$J, $A23)
+
SUMIFS('Raw Data'!$AI:$AI, 'Raw Data'!$AN:$AN, "&lt;=" &amp;DATE(MID($AV$3, 15, 4), MONTH("1 " &amp; BC$6 &amp; " " &amp; MID($AV$3, 15, 4)) + 1, 0 ), 'Raw Data'!$AN:$AN,"&gt;" &amp;DATE(MID($AV$3, 15, 4), MONTH("1 " &amp; BC$6 &amp; " " &amp; MID($AV$3, 15, 4)), 0 ), 'Raw Data'!$P:$P,""&amp;'Raw Data'!$B$1,'Raw Data'!$D:$D,"&lt;&gt;*ithdr*",'Raw Data'!$D:$D,"&lt;&gt;*ancel*", 'Raw Data'!$H:$H,"Non*", 'Raw Data'!$J:$J,$A23)</f>
        <v>0</v>
      </c>
      <c r="BD23" s="117"/>
      <c r="BE23" s="117"/>
      <c r="BF23" s="118"/>
    </row>
    <row r="24" spans="1:58" ht="12.75" customHeight="1" x14ac:dyDescent="0.2">
      <c r="A24" s="143" t="s">
        <v>147</v>
      </c>
      <c r="B24" s="117"/>
      <c r="C24" s="117"/>
      <c r="D24" s="117"/>
      <c r="E24" s="117"/>
      <c r="F24" s="117"/>
      <c r="G24" s="117"/>
      <c r="H24" s="117"/>
      <c r="I24" s="117"/>
      <c r="J24" s="123"/>
      <c r="K24" s="142">
        <f>SUMIFS('Raw Data'!$AI:$AI, 'Raw Data'!$AN:$AN,"&lt;=" &amp;DATE(LEFT($AV$3, 4), MONTH("1 " &amp; K$6 &amp; " " &amp; LEFT($AV$3, 4)) + 1, 0 ), 'Raw Data'!$AN:$AN,"&gt;" &amp;DATE(LEFT($AV$3, 4), MONTH("1 " &amp; K$6 &amp; " " &amp; LEFT($AV$3, 4)), 0 ), 'Raw Data'!$O:$O,""&amp;'Raw Data'!$B$1,'Raw Data'!$D:$D,"&lt;&gt;*ithdr*",'Raw Data'!$D:$D,"&lt;&gt;*ancel*",'Raw Data'!$P:$P,"--", 'Raw Data'!$H:$H,"Non*", 'Raw Data'!$J:$J, $A24)
+
SUMIFS('Raw Data'!$AI:$AI, 'Raw Data'!$AN:$AN, "&lt;=" &amp;DATE(LEFT($AV$3, 4), MONTH("1 " &amp; K$6 &amp; " " &amp; LEFT($AV$3, 4)) + 1, 0 ), 'Raw Data'!$AN:$AN,"&gt;" &amp;DATE(LEFT($AV$3, 4), MONTH("1 " &amp; K$6 &amp; " " &amp; LEFT($AV$3, 4)), 0 ), 'Raw Data'!$P:$P,""&amp;'Raw Data'!$B$1,'Raw Data'!$D:$D,"&lt;&gt;*ithdr*",'Raw Data'!$D:$D,"&lt;&gt;*ancel*", 'Raw Data'!$H:$H,"Non*", 'Raw Data'!$J:$J,$A24)</f>
        <v>0</v>
      </c>
      <c r="L24" s="117"/>
      <c r="M24" s="117"/>
      <c r="N24" s="123"/>
      <c r="O24" s="142">
        <f>SUMIFS('Raw Data'!$AI:$AI, 'Raw Data'!$AN:$AN,"&lt;=" &amp;DATE(LEFT($AV$3, 4), MONTH("1 " &amp; O$6 &amp; " " &amp; LEFT($AV$3, 4)) + 1, 0 ), 'Raw Data'!$AN:$AN,"&gt;" &amp;DATE(LEFT($AV$3, 4), MONTH("1 " &amp; O$6 &amp; " " &amp; LEFT($AV$3, 4)), 0 ), 'Raw Data'!$O:$O,""&amp;'Raw Data'!$B$1,'Raw Data'!$D:$D,"&lt;&gt;*ithdr*",'Raw Data'!$D:$D,"&lt;&gt;*ancel*",'Raw Data'!$P:$P,"--", 'Raw Data'!$H:$H,"Non*", 'Raw Data'!$J:$J, $A24)
+
SUMIFS('Raw Data'!$AI:$AI, 'Raw Data'!$AN:$AN, "&lt;=" &amp;DATE(LEFT($AV$3, 4), MONTH("1 " &amp; O$6 &amp; " " &amp; LEFT($AV$3, 4)) + 1, 0 ), 'Raw Data'!$AN:$AN,"&gt;" &amp;DATE(LEFT($AV$3, 4), MONTH("1 " &amp; O$6 &amp; " " &amp; LEFT($AV$3, 4)), 0 ), 'Raw Data'!$P:$P,""&amp;'Raw Data'!$B$1,'Raw Data'!$D:$D,"&lt;&gt;*ithdr*",'Raw Data'!$D:$D,"&lt;&gt;*ancel*", 'Raw Data'!$H:$H,"Non*", 'Raw Data'!$J:$J,$A24)</f>
        <v>0</v>
      </c>
      <c r="P24" s="117"/>
      <c r="Q24" s="117"/>
      <c r="R24" s="123"/>
      <c r="S24" s="142">
        <f>SUMIFS('Raw Data'!$AI:$AI, 'Raw Data'!$AN:$AN,"&lt;=" &amp;DATE(LEFT($AV$3, 4), MONTH("1 " &amp; S$6 &amp; " " &amp; LEFT($AV$3, 4)) + 1, 0 ), 'Raw Data'!$AN:$AN,"&gt;" &amp;DATE(LEFT($AV$3, 4), MONTH("1 " &amp; S$6 &amp; " " &amp; LEFT($AV$3, 4)), 0 ), 'Raw Data'!$O:$O,""&amp;'Raw Data'!$B$1,'Raw Data'!$D:$D,"&lt;&gt;*ithdr*",'Raw Data'!$D:$D,"&lt;&gt;*ancel*",'Raw Data'!$P:$P,"--", 'Raw Data'!$H:$H,"Non*", 'Raw Data'!$J:$J, $A24)
+
SUMIFS('Raw Data'!$AI:$AI, 'Raw Data'!$AN:$AN, "&lt;=" &amp;DATE(LEFT($AV$3, 4), MONTH("1 " &amp; S$6 &amp; " " &amp; LEFT($AV$3, 4)) + 1, 0 ), 'Raw Data'!$AN:$AN,"&gt;" &amp;DATE(LEFT($AV$3, 4), MONTH("1 " &amp; S$6 &amp; " " &amp; LEFT($AV$3, 4)), 0 ), 'Raw Data'!$P:$P,""&amp;'Raw Data'!$B$1,'Raw Data'!$D:$D,"&lt;&gt;*ithdr*",'Raw Data'!$D:$D,"&lt;&gt;*ancel*", 'Raw Data'!$H:$H,"Non*", 'Raw Data'!$J:$J,$A24)</f>
        <v>0</v>
      </c>
      <c r="T24" s="117"/>
      <c r="U24" s="117"/>
      <c r="V24" s="123"/>
      <c r="W24" s="142">
        <f>SUMIFS('Raw Data'!$AI:$AI, 'Raw Data'!$AN:$AN,"&lt;=" &amp;DATE(LEFT($AV$3, 4), MONTH("1 " &amp; W$6 &amp; " " &amp; LEFT($AV$3, 4)) + 1, 0 ), 'Raw Data'!$AN:$AN,"&gt;" &amp;DATE(LEFT($AV$3, 4), MONTH("1 " &amp; W$6 &amp; " " &amp; LEFT($AV$3, 4)), 0 ), 'Raw Data'!$O:$O,""&amp;'Raw Data'!$B$1,'Raw Data'!$D:$D,"&lt;&gt;*ithdr*",'Raw Data'!$D:$D,"&lt;&gt;*ancel*",'Raw Data'!$P:$P,"--", 'Raw Data'!$H:$H,"Non*", 'Raw Data'!$J:$J, $A24)
+
SUMIFS('Raw Data'!$AI:$AI, 'Raw Data'!$AN:$AN, "&lt;=" &amp;DATE(LEFT($AV$3, 4), MONTH("1 " &amp; W$6 &amp; " " &amp; LEFT($AV$3, 4)) + 1, 0 ), 'Raw Data'!$AN:$AN,"&gt;" &amp;DATE(LEFT($AV$3, 4), MONTH("1 " &amp; W$6 &amp; " " &amp; LEFT($AV$3, 4)), 0 ), 'Raw Data'!$P:$P,""&amp;'Raw Data'!$B$1,'Raw Data'!$D:$D,"&lt;&gt;*ithdr*",'Raw Data'!$D:$D,"&lt;&gt;*ancel*", 'Raw Data'!$H:$H,"Non*", 'Raw Data'!$J:$J,$A24)</f>
        <v>0</v>
      </c>
      <c r="X24" s="117"/>
      <c r="Y24" s="117"/>
      <c r="Z24" s="123"/>
      <c r="AA24" s="142">
        <f>SUMIFS('Raw Data'!$AI:$AI, 'Raw Data'!$AN:$AN,"&lt;=" &amp;DATE(LEFT($AV$3, 4), MONTH("1 " &amp; AA$6 &amp; " " &amp; LEFT($AV$3, 4)) + 1, 0 ), 'Raw Data'!$AN:$AN,"&gt;" &amp;DATE(LEFT($AV$3, 4), MONTH("1 " &amp; AA$6 &amp; " " &amp; LEFT($AV$3, 4)), 0 ), 'Raw Data'!$O:$O,""&amp;'Raw Data'!$B$1,'Raw Data'!$D:$D,"&lt;&gt;*ithdr*",'Raw Data'!$D:$D,"&lt;&gt;*ancel*",'Raw Data'!$P:$P,"--", 'Raw Data'!$H:$H,"Non*", 'Raw Data'!$J:$J, $A24)
+
SUMIFS('Raw Data'!$AI:$AI, 'Raw Data'!$AN:$AN, "&lt;=" &amp;DATE(LEFT($AV$3, 4), MONTH("1 " &amp; AA$6 &amp; " " &amp; LEFT($AV$3, 4)) + 1, 0 ), 'Raw Data'!$AN:$AN,"&gt;" &amp;DATE(LEFT($AV$3, 4), MONTH("1 " &amp; AA$6 &amp; " " &amp; LEFT($AV$3, 4)), 0 ), 'Raw Data'!$P:$P,""&amp;'Raw Data'!$B$1,'Raw Data'!$D:$D,"&lt;&gt;*ithdr*",'Raw Data'!$D:$D,"&lt;&gt;*ancel*", 'Raw Data'!$H:$H,"Non*", 'Raw Data'!$J:$J,$A24)</f>
        <v>0</v>
      </c>
      <c r="AB24" s="117"/>
      <c r="AC24" s="117"/>
      <c r="AD24" s="123"/>
      <c r="AE24" s="142">
        <f>SUMIFS('Raw Data'!$AI:$AI, 'Raw Data'!$AN:$AN,"&lt;=" &amp;DATE(LEFT($AV$3, 4), MONTH("1 " &amp; AE$6 &amp; " " &amp; LEFT($AV$3, 4)) + 1, 0 ), 'Raw Data'!$AN:$AN,"&gt;" &amp;DATE(LEFT($AV$3, 4), MONTH("1 " &amp; AE$6 &amp; " " &amp; LEFT($AV$3, 4)), 0 ), 'Raw Data'!$O:$O,""&amp;'Raw Data'!$B$1,'Raw Data'!$D:$D,"&lt;&gt;*ithdr*",'Raw Data'!$D:$D,"&lt;&gt;*ancel*",'Raw Data'!$P:$P,"--", 'Raw Data'!$H:$H,"Non*", 'Raw Data'!$J:$J, $A24)
+
SUMIFS('Raw Data'!$AI:$AI, 'Raw Data'!$AN:$AN, "&lt;=" &amp;DATE(LEFT($AV$3, 4), MONTH("1 " &amp; AE$6 &amp; " " &amp; LEFT($AV$3, 4)) + 1, 0 ), 'Raw Data'!$AN:$AN,"&gt;" &amp;DATE(LEFT($AV$3, 4), MONTH("1 " &amp; AE$6 &amp; " " &amp; LEFT($AV$3, 4)), 0 ), 'Raw Data'!$P:$P,""&amp;'Raw Data'!$B$1,'Raw Data'!$D:$D,"&lt;&gt;*ithdr*",'Raw Data'!$D:$D,"&lt;&gt;*ancel*", 'Raw Data'!$H:$H,"Non*", 'Raw Data'!$J:$J,$A24)</f>
        <v>0</v>
      </c>
      <c r="AF24" s="117"/>
      <c r="AG24" s="117"/>
      <c r="AH24" s="123"/>
      <c r="AI24" s="142">
        <f>SUMIFS('Raw Data'!$AI:$AI, 'Raw Data'!$AN:$AN,"&lt;=" &amp;DATE(LEFT($AV$3, 4), MONTH("1 " &amp; AI$6 &amp; " " &amp; LEFT($AV$3, 4)) + 1, 0 ), 'Raw Data'!$AN:$AN,"&gt;" &amp;DATE(LEFT($AV$3, 4), MONTH("1 " &amp; AI$6 &amp; " " &amp; LEFT($AV$3, 4)), 0 ), 'Raw Data'!$O:$O,""&amp;'Raw Data'!$B$1,'Raw Data'!$D:$D,"&lt;&gt;*ithdr*",'Raw Data'!$D:$D,"&lt;&gt;*ancel*",'Raw Data'!$P:$P,"--", 'Raw Data'!$H:$H,"Non*", 'Raw Data'!$J:$J, $A24)
+
SUMIFS('Raw Data'!$AI:$AI, 'Raw Data'!$AN:$AN, "&lt;=" &amp;DATE(LEFT($AV$3, 4), MONTH("1 " &amp; AI$6 &amp; " " &amp; LEFT($AV$3, 4)) + 1, 0 ), 'Raw Data'!$AN:$AN,"&gt;" &amp;DATE(LEFT($AV$3, 4), MONTH("1 " &amp; AI$6 &amp; " " &amp; LEFT($AV$3, 4)), 0 ), 'Raw Data'!$P:$P,""&amp;'Raw Data'!$B$1,'Raw Data'!$D:$D,"&lt;&gt;*ithdr*",'Raw Data'!$D:$D,"&lt;&gt;*ancel*", 'Raw Data'!$H:$H,"Non*", 'Raw Data'!$J:$J,$A24)</f>
        <v>0</v>
      </c>
      <c r="AJ24" s="117"/>
      <c r="AK24" s="117"/>
      <c r="AL24" s="123"/>
      <c r="AM24" s="142">
        <f>SUMIFS('Raw Data'!$AI:$AI, 'Raw Data'!$AN:$AN,"&lt;=" &amp;DATE(LEFT($AV$3, 4), MONTH("1 " &amp; AM$6 &amp; " " &amp; LEFT($AV$3, 4)) + 1, 0 ), 'Raw Data'!$AN:$AN,"&gt;" &amp;DATE(LEFT($AV$3, 4), MONTH("1 " &amp; AM$6 &amp; " " &amp; LEFT($AV$3, 4)), 0 ), 'Raw Data'!$O:$O,""&amp;'Raw Data'!$B$1,'Raw Data'!$D:$D,"&lt;&gt;*ithdr*",'Raw Data'!$D:$D,"&lt;&gt;*ancel*",'Raw Data'!$P:$P,"--", 'Raw Data'!$H:$H,"Non*", 'Raw Data'!$J:$J, $A24)
+
SUMIFS('Raw Data'!$AI:$AI, 'Raw Data'!$AN:$AN, "&lt;=" &amp;DATE(LEFT($AV$3, 4), MONTH("1 " &amp; AM$6 &amp; " " &amp; LEFT($AV$3, 4)) + 1, 0 ), 'Raw Data'!$AN:$AN,"&gt;" &amp;DATE(LEFT($AV$3, 4), MONTH("1 " &amp; AM$6 &amp; " " &amp; LEFT($AV$3, 4)), 0 ), 'Raw Data'!$P:$P,""&amp;'Raw Data'!$B$1,'Raw Data'!$D:$D,"&lt;&gt;*ithdr*",'Raw Data'!$D:$D,"&lt;&gt;*ancel*", 'Raw Data'!$H:$H,"Non*", 'Raw Data'!$J:$J,$A24)</f>
        <v>0</v>
      </c>
      <c r="AN24" s="117"/>
      <c r="AO24" s="117"/>
      <c r="AP24" s="123"/>
      <c r="AQ24" s="142">
        <f>SUMIFS('Raw Data'!$AI:$AI, 'Raw Data'!$AN:$AN,"&lt;=" &amp;DATE(LEFT($AV$3, 4), MONTH("1 " &amp; AQ$6 &amp; " " &amp; LEFT($AV$3, 4)) + 1, 0 ), 'Raw Data'!$AN:$AN,"&gt;" &amp;DATE(LEFT($AV$3, 4), MONTH("1 " &amp; AQ$6 &amp; " " &amp; LEFT($AV$3, 4)), 0 ), 'Raw Data'!$O:$O,""&amp;'Raw Data'!$B$1,'Raw Data'!$D:$D,"&lt;&gt;*ithdr*",'Raw Data'!$D:$D,"&lt;&gt;*ancel*",'Raw Data'!$P:$P,"--", 'Raw Data'!$H:$H,"Non*", 'Raw Data'!$J:$J, $A24)
+
SUMIFS('Raw Data'!$AI:$AI, 'Raw Data'!$AN:$AN, "&lt;=" &amp;DATE(LEFT($AV$3, 4), MONTH("1 " &amp; AQ$6 &amp; " " &amp; LEFT($AV$3, 4)) + 1, 0 ), 'Raw Data'!$AN:$AN,"&gt;" &amp;DATE(LEFT($AV$3, 4), MONTH("1 " &amp; AQ$6 &amp; " " &amp; LEFT($AV$3, 4)), 0 ), 'Raw Data'!$P:$P,""&amp;'Raw Data'!$B$1,'Raw Data'!$D:$D,"&lt;&gt;*ithdr*",'Raw Data'!$D:$D,"&lt;&gt;*ancel*", 'Raw Data'!$H:$H,"Non*", 'Raw Data'!$J:$J,$A24)</f>
        <v>0</v>
      </c>
      <c r="AR24" s="117"/>
      <c r="AS24" s="117"/>
      <c r="AT24" s="123"/>
      <c r="AU24" s="142">
        <f>SUMIFS('Raw Data'!$AI:$AI, 'Raw Data'!$AN:$AN,"&lt;=" &amp;DATE(MID($AV$3, 15, 4), MONTH("1 " &amp; AU$6 &amp; " " &amp; MID($AV$3, 15, 4)) + 1, 0 ), 'Raw Data'!$AN:$AN,"&gt;" &amp;DATE(MID($AV$3, 15, 4), MONTH("1 " &amp; AU$6 &amp; " " &amp; MID($AV$3, 15, 4)), 0 ), 'Raw Data'!$O:$O,""&amp;'Raw Data'!$B$1,'Raw Data'!$D:$D,"&lt;&gt;*ithdr*",'Raw Data'!$D:$D,"&lt;&gt;*ancel*",'Raw Data'!$P:$P,"--", 'Raw Data'!$H:$H,"Non*", 'Raw Data'!$J:$J, $A24)
+
SUMIFS('Raw Data'!$AI:$AI, 'Raw Data'!$AN:$AN, "&lt;=" &amp;DATE(MID($AV$3, 15, 4), MONTH("1 " &amp; AU$6 &amp; " " &amp; MID($AV$3, 15, 4)) + 1, 0 ), 'Raw Data'!$AN:$AN,"&gt;" &amp;DATE(MID($AV$3, 15, 4), MONTH("1 " &amp; AU$6 &amp; " " &amp; MID($AV$3, 15, 4)), 0 ), 'Raw Data'!$P:$P,""&amp;'Raw Data'!$B$1,'Raw Data'!$D:$D,"&lt;&gt;*ithdr*",'Raw Data'!$D:$D,"&lt;&gt;*ancel*", 'Raw Data'!$H:$H,"Non*", 'Raw Data'!$J:$J,$A24)</f>
        <v>0</v>
      </c>
      <c r="AV24" s="117"/>
      <c r="AW24" s="117"/>
      <c r="AX24" s="123"/>
      <c r="AY24" s="142">
        <f>SUMIFS('Raw Data'!$AI:$AI, 'Raw Data'!$AN:$AN,"&lt;=" &amp;DATE(MID($AV$3, 15, 4), MONTH("1 " &amp; AY$6 &amp; " " &amp; MID($AV$3, 15, 4)) + 1, 0 ), 'Raw Data'!$AN:$AN,"&gt;" &amp;DATE(MID($AV$3, 15, 4), MONTH("1 " &amp; AY$6 &amp; " " &amp; MID($AV$3, 15, 4)), 0 ), 'Raw Data'!$O:$O,""&amp;'Raw Data'!$B$1,'Raw Data'!$D:$D,"&lt;&gt;*ithdr*",'Raw Data'!$D:$D,"&lt;&gt;*ancel*",'Raw Data'!$P:$P,"--", 'Raw Data'!$H:$H,"Non*", 'Raw Data'!$J:$J, $A24)
+
SUMIFS('Raw Data'!$AI:$AI, 'Raw Data'!$AN:$AN, "&lt;=" &amp;DATE(MID($AV$3, 15, 4), MONTH("1 " &amp; AY$6 &amp; " " &amp; MID($AV$3, 15, 4)) + 1, 0 ), 'Raw Data'!$AN:$AN,"&gt;" &amp;DATE(MID($AV$3, 15, 4), MONTH("1 " &amp; AY$6 &amp; " " &amp; MID($AV$3, 15, 4)), 0 ), 'Raw Data'!$P:$P,""&amp;'Raw Data'!$B$1,'Raw Data'!$D:$D,"&lt;&gt;*ithdr*",'Raw Data'!$D:$D,"&lt;&gt;*ancel*", 'Raw Data'!$H:$H,"Non*", 'Raw Data'!$J:$J,$A24)</f>
        <v>0</v>
      </c>
      <c r="AZ24" s="117"/>
      <c r="BA24" s="117"/>
      <c r="BB24" s="123"/>
      <c r="BC24" s="142">
        <f>SUMIFS('Raw Data'!$AI:$AI, 'Raw Data'!$AN:$AN,"&lt;=" &amp;DATE(MID($AV$3, 15, 4), MONTH("1 " &amp; BC$6 &amp; " " &amp; MID($AV$3, 15, 4)) + 1, 0 ), 'Raw Data'!$AN:$AN,"&gt;" &amp;DATE(MID($AV$3, 15, 4), MONTH("1 " &amp; BC$6 &amp; " " &amp; MID($AV$3, 15, 4)), 0 ), 'Raw Data'!$O:$O,""&amp;'Raw Data'!$B$1,'Raw Data'!$D:$D,"&lt;&gt;*ithdr*",'Raw Data'!$D:$D,"&lt;&gt;*ancel*",'Raw Data'!$P:$P,"--", 'Raw Data'!$H:$H,"Non*", 'Raw Data'!$J:$J, $A24)
+
SUMIFS('Raw Data'!$AI:$AI, 'Raw Data'!$AN:$AN, "&lt;=" &amp;DATE(MID($AV$3, 15, 4), MONTH("1 " &amp; BC$6 &amp; " " &amp; MID($AV$3, 15, 4)) + 1, 0 ), 'Raw Data'!$AN:$AN,"&gt;" &amp;DATE(MID($AV$3, 15, 4), MONTH("1 " &amp; BC$6 &amp; " " &amp; MID($AV$3, 15, 4)), 0 ), 'Raw Data'!$P:$P,""&amp;'Raw Data'!$B$1,'Raw Data'!$D:$D,"&lt;&gt;*ithdr*",'Raw Data'!$D:$D,"&lt;&gt;*ancel*", 'Raw Data'!$H:$H,"Non*", 'Raw Data'!$J:$J,$A24)</f>
        <v>0</v>
      </c>
      <c r="BD24" s="117"/>
      <c r="BE24" s="117"/>
      <c r="BF24" s="118"/>
    </row>
    <row r="25" spans="1:58" ht="12.75" customHeight="1" x14ac:dyDescent="0.2">
      <c r="A25" s="120" t="s">
        <v>150</v>
      </c>
      <c r="B25" s="117"/>
      <c r="C25" s="117"/>
      <c r="D25" s="117"/>
      <c r="E25" s="117"/>
      <c r="F25" s="117"/>
      <c r="G25" s="117"/>
      <c r="H25" s="117"/>
      <c r="I25" s="117"/>
      <c r="J25" s="123"/>
      <c r="K25" s="139">
        <f>SUMIFS('Raw Data'!$AI:$AI, 'Raw Data'!$AN:$AN,"&lt;=" &amp;DATE(LEFT($AV$3, 4), MONTH("1 " &amp; K$6 &amp; " " &amp; LEFT($AV$3, 4)) + 1, 0 ), 'Raw Data'!$AN:$AN,"&gt;" &amp;DATE(LEFT($AV$3, 4), MONTH("1 " &amp; K$6 &amp; " " &amp; LEFT($AV$3, 4)), 0 ), 'Raw Data'!$O:$O,""&amp;'Raw Data'!$B$1,'Raw Data'!$D:$D,"&lt;&gt;*ithdr*",'Raw Data'!$D:$D,"&lt;&gt;*ancel*",'Raw Data'!$P:$P,"--", 'Raw Data'!$I:$I, "*omplain*")
+
SUMIFS('Raw Data'!$AI:$AI, 'Raw Data'!$AN:$AN, "&lt;=" &amp;DATE(LEFT($AV$3, 4), MONTH("1 " &amp; K$6 &amp; " " &amp; LEFT($AV$3, 4)) + 1, 0 ), 'Raw Data'!$AN:$AN,"&gt;" &amp;DATE(LEFT($AV$3, 4), MONTH("1 " &amp; K$6 &amp; " " &amp; LEFT($AV$3, 4)), 0 ), 'Raw Data'!$P:$P,""&amp;'Raw Data'!$B$1,'Raw Data'!$D:$D,"&lt;&gt;*ithdr*",'Raw Data'!$D:$D,"&lt;&gt;*ancel*", 'Raw Data'!$I:$I, "*omplain*")</f>
        <v>0</v>
      </c>
      <c r="L25" s="117"/>
      <c r="M25" s="117"/>
      <c r="N25" s="123"/>
      <c r="O25" s="139">
        <f>SUMIFS('Raw Data'!$AI:$AI, 'Raw Data'!$AN:$AN,"&lt;=" &amp;DATE(LEFT($AV$3, 4), MONTH("1 " &amp; O$6 &amp; " " &amp; LEFT($AV$3, 4)) + 1, 0 ), 'Raw Data'!$AN:$AN,"&gt;" &amp;DATE(LEFT($AV$3, 4), MONTH("1 " &amp; O$6 &amp; " " &amp; LEFT($AV$3, 4)), 0 ), 'Raw Data'!$O:$O,""&amp;'Raw Data'!$B$1,'Raw Data'!$D:$D,"&lt;&gt;*ithdr*",'Raw Data'!$D:$D,"&lt;&gt;*ancel*",'Raw Data'!$P:$P,"--", 'Raw Data'!$I:$I, "*omplain*")
+
SUMIFS('Raw Data'!$AI:$AI, 'Raw Data'!$AN:$AN, "&lt;=" &amp;DATE(LEFT($AV$3, 4), MONTH("1 " &amp; O$6 &amp; " " &amp; LEFT($AV$3, 4)) + 1, 0 ), 'Raw Data'!$AN:$AN,"&gt;" &amp;DATE(LEFT($AV$3, 4), MONTH("1 " &amp; O$6 &amp; " " &amp; LEFT($AV$3, 4)), 0 ), 'Raw Data'!$P:$P,""&amp;'Raw Data'!$B$1,'Raw Data'!$D:$D,"&lt;&gt;*ithdr*",'Raw Data'!$D:$D,"&lt;&gt;*ancel*", 'Raw Data'!$I:$I, "*omplain*")</f>
        <v>0</v>
      </c>
      <c r="P25" s="117"/>
      <c r="Q25" s="117"/>
      <c r="R25" s="123"/>
      <c r="S25" s="139">
        <f>SUMIFS('Raw Data'!$AI:$AI, 'Raw Data'!$AN:$AN,"&lt;=" &amp;DATE(LEFT($AV$3, 4), MONTH("1 " &amp; S$6 &amp; " " &amp; LEFT($AV$3, 4)) + 1, 0 ), 'Raw Data'!$AN:$AN,"&gt;" &amp;DATE(LEFT($AV$3, 4), MONTH("1 " &amp; S$6 &amp; " " &amp; LEFT($AV$3, 4)), 0 ), 'Raw Data'!$O:$O,""&amp;'Raw Data'!$B$1,'Raw Data'!$D:$D,"&lt;&gt;*ithdr*",'Raw Data'!$D:$D,"&lt;&gt;*ancel*",'Raw Data'!$P:$P,"--", 'Raw Data'!$I:$I, "*omplain*")
+
SUMIFS('Raw Data'!$AI:$AI, 'Raw Data'!$AN:$AN, "&lt;=" &amp;DATE(LEFT($AV$3, 4), MONTH("1 " &amp; S$6 &amp; " " &amp; LEFT($AV$3, 4)) + 1, 0 ), 'Raw Data'!$AN:$AN,"&gt;" &amp;DATE(LEFT($AV$3, 4), MONTH("1 " &amp; S$6 &amp; " " &amp; LEFT($AV$3, 4)), 0 ), 'Raw Data'!$P:$P,""&amp;'Raw Data'!$B$1,'Raw Data'!$D:$D,"&lt;&gt;*ithdr*",'Raw Data'!$D:$D,"&lt;&gt;*ancel*", 'Raw Data'!$I:$I, "*omplain*")</f>
        <v>0</v>
      </c>
      <c r="T25" s="117"/>
      <c r="U25" s="117"/>
      <c r="V25" s="123"/>
      <c r="W25" s="139">
        <f>SUMIFS('Raw Data'!$AI:$AI, 'Raw Data'!$AN:$AN,"&lt;=" &amp;DATE(LEFT($AV$3, 4), MONTH("1 " &amp; W$6 &amp; " " &amp; LEFT($AV$3, 4)) + 1, 0 ), 'Raw Data'!$AN:$AN,"&gt;" &amp;DATE(LEFT($AV$3, 4), MONTH("1 " &amp; W$6 &amp; " " &amp; LEFT($AV$3, 4)), 0 ), 'Raw Data'!$O:$O,""&amp;'Raw Data'!$B$1,'Raw Data'!$D:$D,"&lt;&gt;*ithdr*",'Raw Data'!$D:$D,"&lt;&gt;*ancel*",'Raw Data'!$P:$P,"--", 'Raw Data'!$I:$I, "*omplain*")
+
SUMIFS('Raw Data'!$AI:$AI, 'Raw Data'!$AN:$AN, "&lt;=" &amp;DATE(LEFT($AV$3, 4), MONTH("1 " &amp; W$6 &amp; " " &amp; LEFT($AV$3, 4)) + 1, 0 ), 'Raw Data'!$AN:$AN,"&gt;" &amp;DATE(LEFT($AV$3, 4), MONTH("1 " &amp; W$6 &amp; " " &amp; LEFT($AV$3, 4)), 0 ), 'Raw Data'!$P:$P,""&amp;'Raw Data'!$B$1,'Raw Data'!$D:$D,"&lt;&gt;*ithdr*",'Raw Data'!$D:$D,"&lt;&gt;*ancel*", 'Raw Data'!$I:$I, "*omplain*")</f>
        <v>0</v>
      </c>
      <c r="X25" s="117"/>
      <c r="Y25" s="117"/>
      <c r="Z25" s="123"/>
      <c r="AA25" s="139">
        <f>SUMIFS('Raw Data'!$AI:$AI, 'Raw Data'!$AN:$AN,"&lt;=" &amp;DATE(LEFT($AV$3, 4), MONTH("1 " &amp; AA$6 &amp; " " &amp; LEFT($AV$3, 4)) + 1, 0 ), 'Raw Data'!$AN:$AN,"&gt;" &amp;DATE(LEFT($AV$3, 4), MONTH("1 " &amp; AA$6 &amp; " " &amp; LEFT($AV$3, 4)), 0 ), 'Raw Data'!$O:$O,""&amp;'Raw Data'!$B$1,'Raw Data'!$D:$D,"&lt;&gt;*ithdr*",'Raw Data'!$D:$D,"&lt;&gt;*ancel*",'Raw Data'!$P:$P,"--", 'Raw Data'!$I:$I, "*omplain*")
+
SUMIFS('Raw Data'!$AI:$AI, 'Raw Data'!$AN:$AN, "&lt;=" &amp;DATE(LEFT($AV$3, 4), MONTH("1 " &amp; AA$6 &amp; " " &amp; LEFT($AV$3, 4)) + 1, 0 ), 'Raw Data'!$AN:$AN,"&gt;" &amp;DATE(LEFT($AV$3, 4), MONTH("1 " &amp; AA$6 &amp; " " &amp; LEFT($AV$3, 4)), 0 ), 'Raw Data'!$P:$P,""&amp;'Raw Data'!$B$1,'Raw Data'!$D:$D,"&lt;&gt;*ithdr*",'Raw Data'!$D:$D,"&lt;&gt;*ancel*", 'Raw Data'!$I:$I, "*omplain*")</f>
        <v>0</v>
      </c>
      <c r="AB25" s="117"/>
      <c r="AC25" s="117"/>
      <c r="AD25" s="123"/>
      <c r="AE25" s="139">
        <f>SUMIFS('Raw Data'!$AI:$AI, 'Raw Data'!$AN:$AN,"&lt;=" &amp;DATE(LEFT($AV$3, 4), MONTH("1 " &amp; AE$6 &amp; " " &amp; LEFT($AV$3, 4)) + 1, 0 ), 'Raw Data'!$AN:$AN,"&gt;" &amp;DATE(LEFT($AV$3, 4), MONTH("1 " &amp; AE$6 &amp; " " &amp; LEFT($AV$3, 4)), 0 ), 'Raw Data'!$O:$O,""&amp;'Raw Data'!$B$1,'Raw Data'!$D:$D,"&lt;&gt;*ithdr*",'Raw Data'!$D:$D,"&lt;&gt;*ancel*",'Raw Data'!$P:$P,"--", 'Raw Data'!$I:$I, "*omplain*")
+
SUMIFS('Raw Data'!$AI:$AI, 'Raw Data'!$AN:$AN, "&lt;=" &amp;DATE(LEFT($AV$3, 4), MONTH("1 " &amp; AE$6 &amp; " " &amp; LEFT($AV$3, 4)) + 1, 0 ), 'Raw Data'!$AN:$AN,"&gt;" &amp;DATE(LEFT($AV$3, 4), MONTH("1 " &amp; AE$6 &amp; " " &amp; LEFT($AV$3, 4)), 0 ), 'Raw Data'!$P:$P,""&amp;'Raw Data'!$B$1,'Raw Data'!$D:$D,"&lt;&gt;*ithdr*",'Raw Data'!$D:$D,"&lt;&gt;*ancel*", 'Raw Data'!$I:$I, "*omplain*")</f>
        <v>0</v>
      </c>
      <c r="AF25" s="117"/>
      <c r="AG25" s="117"/>
      <c r="AH25" s="123"/>
      <c r="AI25" s="139">
        <f>SUMIFS('Raw Data'!$AI:$AI, 'Raw Data'!$AN:$AN,"&lt;=" &amp;DATE(LEFT($AV$3, 4), MONTH("1 " &amp; AI$6 &amp; " " &amp; LEFT($AV$3, 4)) + 1, 0 ), 'Raw Data'!$AN:$AN,"&gt;" &amp;DATE(LEFT($AV$3, 4), MONTH("1 " &amp; AI$6 &amp; " " &amp; LEFT($AV$3, 4)), 0 ), 'Raw Data'!$O:$O,""&amp;'Raw Data'!$B$1,'Raw Data'!$D:$D,"&lt;&gt;*ithdr*",'Raw Data'!$D:$D,"&lt;&gt;*ancel*",'Raw Data'!$P:$P,"--", 'Raw Data'!$I:$I, "*omplain*")
+
SUMIFS('Raw Data'!$AI:$AI, 'Raw Data'!$AN:$AN, "&lt;=" &amp;DATE(LEFT($AV$3, 4), MONTH("1 " &amp; AI$6 &amp; " " &amp; LEFT($AV$3, 4)) + 1, 0 ), 'Raw Data'!$AN:$AN,"&gt;" &amp;DATE(LEFT($AV$3, 4), MONTH("1 " &amp; AI$6 &amp; " " &amp; LEFT($AV$3, 4)), 0 ), 'Raw Data'!$P:$P,""&amp;'Raw Data'!$B$1,'Raw Data'!$D:$D,"&lt;&gt;*ithdr*",'Raw Data'!$D:$D,"&lt;&gt;*ancel*", 'Raw Data'!$I:$I, "*omplain*")</f>
        <v>0</v>
      </c>
      <c r="AJ25" s="117"/>
      <c r="AK25" s="117"/>
      <c r="AL25" s="123"/>
      <c r="AM25" s="139">
        <f>SUMIFS('Raw Data'!$AI:$AI, 'Raw Data'!$AN:$AN,"&lt;=" &amp;DATE(LEFT($AV$3, 4), MONTH("1 " &amp; AM$6 &amp; " " &amp; LEFT($AV$3, 4)) + 1, 0 ), 'Raw Data'!$AN:$AN,"&gt;" &amp;DATE(LEFT($AV$3, 4), MONTH("1 " &amp; AM$6 &amp; " " &amp; LEFT($AV$3, 4)), 0 ), 'Raw Data'!$O:$O,""&amp;'Raw Data'!$B$1,'Raw Data'!$D:$D,"&lt;&gt;*ithdr*",'Raw Data'!$D:$D,"&lt;&gt;*ancel*",'Raw Data'!$P:$P,"--", 'Raw Data'!$I:$I, "*omplain*")
+
SUMIFS('Raw Data'!$AI:$AI, 'Raw Data'!$AN:$AN, "&lt;=" &amp;DATE(LEFT($AV$3, 4), MONTH("1 " &amp; AM$6 &amp; " " &amp; LEFT($AV$3, 4)) + 1, 0 ), 'Raw Data'!$AN:$AN,"&gt;" &amp;DATE(LEFT($AV$3, 4), MONTH("1 " &amp; AM$6 &amp; " " &amp; LEFT($AV$3, 4)), 0 ), 'Raw Data'!$P:$P,""&amp;'Raw Data'!$B$1,'Raw Data'!$D:$D,"&lt;&gt;*ithdr*",'Raw Data'!$D:$D,"&lt;&gt;*ancel*", 'Raw Data'!$I:$I, "*omplain*")</f>
        <v>0</v>
      </c>
      <c r="AN25" s="117"/>
      <c r="AO25" s="117"/>
      <c r="AP25" s="123"/>
      <c r="AQ25" s="139">
        <f>SUMIFS('Raw Data'!$AI:$AI, 'Raw Data'!$AN:$AN,"&lt;=" &amp;DATE(LEFT($AV$3, 4), MONTH("1 " &amp; AQ$6 &amp; " " &amp; LEFT($AV$3, 4)) + 1, 0 ), 'Raw Data'!$AN:$AN,"&gt;" &amp;DATE(LEFT($AV$3, 4), MONTH("1 " &amp; AQ$6 &amp; " " &amp; LEFT($AV$3, 4)), 0 ), 'Raw Data'!$O:$O,""&amp;'Raw Data'!$B$1,'Raw Data'!$D:$D,"&lt;&gt;*ithdr*",'Raw Data'!$D:$D,"&lt;&gt;*ancel*",'Raw Data'!$P:$P,"--", 'Raw Data'!$I:$I, "*omplain*")
+
SUMIFS('Raw Data'!$AI:$AI, 'Raw Data'!$AN:$AN, "&lt;=" &amp;DATE(LEFT($AV$3, 4), MONTH("1 " &amp; AQ$6 &amp; " " &amp; LEFT($AV$3, 4)) + 1, 0 ), 'Raw Data'!$AN:$AN,"&gt;" &amp;DATE(LEFT($AV$3, 4), MONTH("1 " &amp; AQ$6 &amp; " " &amp; LEFT($AV$3, 4)), 0 ), 'Raw Data'!$P:$P,""&amp;'Raw Data'!$B$1,'Raw Data'!$D:$D,"&lt;&gt;*ithdr*",'Raw Data'!$D:$D,"&lt;&gt;*ancel*", 'Raw Data'!$I:$I, "*omplain*")</f>
        <v>0</v>
      </c>
      <c r="AR25" s="117"/>
      <c r="AS25" s="117"/>
      <c r="AT25" s="123"/>
      <c r="AU25" s="139">
        <f>SUMIFS('Raw Data'!$AI:$AI, 'Raw Data'!$AN:$AN,"&lt;=" &amp;DATE(MID($AV$3, 15, 4), MONTH("1 " &amp; AU$6 &amp; " " &amp; MID($AV$3, 15, 4)) + 1, 0 ), 'Raw Data'!$AN:$AN,"&gt;" &amp;DATE(MID($AV$3, 15, 4), MONTH("1 " &amp; AU$6 &amp; " " &amp; MID($AV$3, 15, 4)), 0 ), 'Raw Data'!$O:$O,""&amp;'Raw Data'!$B$1,'Raw Data'!$D:$D,"&lt;&gt;*ithdr*",'Raw Data'!$D:$D,"&lt;&gt;*ancel*",'Raw Data'!$P:$P,"--", 'Raw Data'!$I:$I, "*omplain*")
+
SUMIFS('Raw Data'!$AI:$AI, 'Raw Data'!$AN:$AN, "&lt;=" &amp;DATE(MID($AV$3, 15, 4), MONTH("1 " &amp; AU$6 &amp; " " &amp; MID($AV$3, 15, 4)) + 1, 0 ), 'Raw Data'!$AN:$AN,"&gt;" &amp;DATE(MID($AV$3, 15, 4), MONTH("1 " &amp; AU$6 &amp; " " &amp; MID($AV$3, 15, 4)), 0 ), 'Raw Data'!$P:$P,""&amp;'Raw Data'!$B$1,'Raw Data'!$D:$D,"&lt;&gt;*ithdr*",'Raw Data'!$D:$D,"&lt;&gt;*ancel*", 'Raw Data'!$I:$I, "*omplain*")</f>
        <v>0</v>
      </c>
      <c r="AV25" s="117"/>
      <c r="AW25" s="117"/>
      <c r="AX25" s="123"/>
      <c r="AY25" s="139">
        <f>SUMIFS('Raw Data'!$AI:$AI, 'Raw Data'!$AN:$AN,"&lt;=" &amp;DATE(MID($AV$3, 15, 4), MONTH("1 " &amp; AY$6 &amp; " " &amp; MID($AV$3, 15, 4)) + 1, 0 ), 'Raw Data'!$AN:$AN,"&gt;" &amp;DATE(MID($AV$3, 15, 4), MONTH("1 " &amp; AY$6 &amp; " " &amp; MID($AV$3, 15, 4)), 0 ), 'Raw Data'!$O:$O,""&amp;'Raw Data'!$B$1,'Raw Data'!$D:$D,"&lt;&gt;*ithdr*",'Raw Data'!$D:$D,"&lt;&gt;*ancel*",'Raw Data'!$P:$P,"--", 'Raw Data'!$I:$I, "*omplain*")
+
SUMIFS('Raw Data'!$AI:$AI, 'Raw Data'!$AN:$AN, "&lt;=" &amp;DATE(MID($AV$3, 15, 4), MONTH("1 " &amp; AY$6 &amp; " " &amp; MID($AV$3, 15, 4)) + 1, 0 ), 'Raw Data'!$AN:$AN,"&gt;" &amp;DATE(MID($AV$3, 15, 4), MONTH("1 " &amp; AY$6 &amp; " " &amp; MID($AV$3, 15, 4)), 0 ), 'Raw Data'!$P:$P,""&amp;'Raw Data'!$B$1,'Raw Data'!$D:$D,"&lt;&gt;*ithdr*",'Raw Data'!$D:$D,"&lt;&gt;*ancel*", 'Raw Data'!$I:$I, "*omplain*")</f>
        <v>0</v>
      </c>
      <c r="AZ25" s="117"/>
      <c r="BA25" s="117"/>
      <c r="BB25" s="123"/>
      <c r="BC25" s="139">
        <f>SUMIFS('Raw Data'!$AI:$AI, 'Raw Data'!$AN:$AN,"&lt;=" &amp;DATE(MID($AV$3, 15, 4), MONTH("1 " &amp; BC$6 &amp; " " &amp; MID($AV$3, 15, 4)) + 1, 0 ), 'Raw Data'!$AN:$AN,"&gt;" &amp;DATE(MID($AV$3, 15, 4), MONTH("1 " &amp; BC$6 &amp; " " &amp; MID($AV$3, 15, 4)), 0 ), 'Raw Data'!$O:$O,""&amp;'Raw Data'!$B$1,'Raw Data'!$D:$D,"&lt;&gt;*ithdr*",'Raw Data'!$D:$D,"&lt;&gt;*ancel*",'Raw Data'!$P:$P,"--", 'Raw Data'!$I:$I, "*omplain*")
+
SUMIFS('Raw Data'!$AI:$AI, 'Raw Data'!$AN:$AN, "&lt;=" &amp;DATE(MID($AV$3, 15, 4), MONTH("1 " &amp; BC$6 &amp; " " &amp; MID($AV$3, 15, 4)) + 1, 0 ), 'Raw Data'!$AN:$AN,"&gt;" &amp;DATE(MID($AV$3, 15, 4), MONTH("1 " &amp; BC$6 &amp; " " &amp; MID($AV$3, 15, 4)), 0 ), 'Raw Data'!$P:$P,""&amp;'Raw Data'!$B$1,'Raw Data'!$D:$D,"&lt;&gt;*ithdr*",'Raw Data'!$D:$D,"&lt;&gt;*ancel*", 'Raw Data'!$I:$I, "*omplain*")</f>
        <v>0</v>
      </c>
      <c r="BD25" s="117"/>
      <c r="BE25" s="117"/>
      <c r="BF25" s="118"/>
    </row>
    <row r="26" spans="1:58" ht="12.75" customHeight="1" x14ac:dyDescent="0.2">
      <c r="A26" s="120" t="s">
        <v>152</v>
      </c>
      <c r="B26" s="117"/>
      <c r="C26" s="117"/>
      <c r="D26" s="117"/>
      <c r="E26" s="117"/>
      <c r="F26" s="117"/>
      <c r="G26" s="117"/>
      <c r="H26" s="117"/>
      <c r="I26" s="117"/>
      <c r="J26" s="123"/>
      <c r="K26" s="139">
        <f>SUMIFS('Raw Data'!$AI:$AI, 'Raw Data'!$AN:$AN,"&lt;=" &amp;DATE(LEFT($AV$3, 4), MONTH("1 " &amp; K$6 &amp; " " &amp; LEFT($AV$3, 4)) + 1, 0 ), 'Raw Data'!$AN:$AN,"&gt;" &amp;DATE(LEFT($AV$3, 4), MONTH("1 " &amp; K$6 &amp; " " &amp; LEFT($AV$3, 4)), 0 ), 'Raw Data'!$O:$O,""&amp;'Raw Data'!$B$1,'Raw Data'!$D:$D,"&lt;&gt;*ithdr*",'Raw Data'!$D:$D,"&lt;&gt;*ancel*",'Raw Data'!$P:$P,"--", 'Raw Data'!$I:$I, "*equirement*")
+
SUMIFS('Raw Data'!$AI:$AI, 'Raw Data'!$AN:$AN, "&lt;=" &amp;DATE(LEFT($AV$3, 4), MONTH("1 " &amp; K$6 &amp; " " &amp; LEFT($AV$3, 4)) + 1, 0 ), 'Raw Data'!$AN:$AN,"&gt;" &amp;DATE(LEFT($AV$3, 4), MONTH("1 " &amp; K$6 &amp; " " &amp; LEFT($AV$3, 4)), 0 ), 'Raw Data'!$P:$P,""&amp;'Raw Data'!$B$1,'Raw Data'!$D:$D,"&lt;&gt;*ithdr*",'Raw Data'!$D:$D,"&lt;&gt;*ancel*", 'Raw Data'!$I:$I, "*equirement*")</f>
        <v>0</v>
      </c>
      <c r="L26" s="117"/>
      <c r="M26" s="117"/>
      <c r="N26" s="123"/>
      <c r="O26" s="139">
        <f>SUMIFS('Raw Data'!$AI:$AI, 'Raw Data'!$AN:$AN,"&lt;=" &amp;DATE(LEFT($AV$3, 4), MONTH("1 " &amp; O$6 &amp; " " &amp; LEFT($AV$3, 4)) + 1, 0 ), 'Raw Data'!$AN:$AN,"&gt;" &amp;DATE(LEFT($AV$3, 4), MONTH("1 " &amp; O$6 &amp; " " &amp; LEFT($AV$3, 4)), 0 ), 'Raw Data'!$O:$O,""&amp;'Raw Data'!$B$1,'Raw Data'!$D:$D,"&lt;&gt;*ithdr*",'Raw Data'!$D:$D,"&lt;&gt;*ancel*",'Raw Data'!$P:$P,"--", 'Raw Data'!$I:$I, "*equirement*")
+
SUMIFS('Raw Data'!$AI:$AI, 'Raw Data'!$AN:$AN, "&lt;=" &amp;DATE(LEFT($AV$3, 4), MONTH("1 " &amp; O$6 &amp; " " &amp; LEFT($AV$3, 4)) + 1, 0 ), 'Raw Data'!$AN:$AN,"&gt;" &amp;DATE(LEFT($AV$3, 4), MONTH("1 " &amp; O$6 &amp; " " &amp; LEFT($AV$3, 4)), 0 ), 'Raw Data'!$P:$P,""&amp;'Raw Data'!$B$1,'Raw Data'!$D:$D,"&lt;&gt;*ithdr*",'Raw Data'!$D:$D,"&lt;&gt;*ancel*", 'Raw Data'!$I:$I, "*equirement*")</f>
        <v>0</v>
      </c>
      <c r="P26" s="117"/>
      <c r="Q26" s="117"/>
      <c r="R26" s="123"/>
      <c r="S26" s="139">
        <f>SUMIFS('Raw Data'!$AI:$AI, 'Raw Data'!$AN:$AN,"&lt;=" &amp;DATE(LEFT($AV$3, 4), MONTH("1 " &amp; S$6 &amp; " " &amp; LEFT($AV$3, 4)) + 1, 0 ), 'Raw Data'!$AN:$AN,"&gt;" &amp;DATE(LEFT($AV$3, 4), MONTH("1 " &amp; S$6 &amp; " " &amp; LEFT($AV$3, 4)), 0 ), 'Raw Data'!$O:$O,""&amp;'Raw Data'!$B$1,'Raw Data'!$D:$D,"&lt;&gt;*ithdr*",'Raw Data'!$D:$D,"&lt;&gt;*ancel*",'Raw Data'!$P:$P,"--", 'Raw Data'!$I:$I, "*equirement*")
+
SUMIFS('Raw Data'!$AI:$AI, 'Raw Data'!$AN:$AN, "&lt;=" &amp;DATE(LEFT($AV$3, 4), MONTH("1 " &amp; S$6 &amp; " " &amp; LEFT($AV$3, 4)) + 1, 0 ), 'Raw Data'!$AN:$AN,"&gt;" &amp;DATE(LEFT($AV$3, 4), MONTH("1 " &amp; S$6 &amp; " " &amp; LEFT($AV$3, 4)), 0 ), 'Raw Data'!$P:$P,""&amp;'Raw Data'!$B$1,'Raw Data'!$D:$D,"&lt;&gt;*ithdr*",'Raw Data'!$D:$D,"&lt;&gt;*ancel*", 'Raw Data'!$I:$I, "*equirement*")</f>
        <v>0</v>
      </c>
      <c r="T26" s="117"/>
      <c r="U26" s="117"/>
      <c r="V26" s="123"/>
      <c r="W26" s="139">
        <f>SUMIFS('Raw Data'!$AI:$AI, 'Raw Data'!$AN:$AN,"&lt;=" &amp;DATE(LEFT($AV$3, 4), MONTH("1 " &amp; W$6 &amp; " " &amp; LEFT($AV$3, 4)) + 1, 0 ), 'Raw Data'!$AN:$AN,"&gt;" &amp;DATE(LEFT($AV$3, 4), MONTH("1 " &amp; W$6 &amp; " " &amp; LEFT($AV$3, 4)), 0 ), 'Raw Data'!$O:$O,""&amp;'Raw Data'!$B$1,'Raw Data'!$D:$D,"&lt;&gt;*ithdr*",'Raw Data'!$D:$D,"&lt;&gt;*ancel*",'Raw Data'!$P:$P,"--", 'Raw Data'!$I:$I, "*equirement*")
+
SUMIFS('Raw Data'!$AI:$AI, 'Raw Data'!$AN:$AN, "&lt;=" &amp;DATE(LEFT($AV$3, 4), MONTH("1 " &amp; W$6 &amp; " " &amp; LEFT($AV$3, 4)) + 1, 0 ), 'Raw Data'!$AN:$AN,"&gt;" &amp;DATE(LEFT($AV$3, 4), MONTH("1 " &amp; W$6 &amp; " " &amp; LEFT($AV$3, 4)), 0 ), 'Raw Data'!$P:$P,""&amp;'Raw Data'!$B$1,'Raw Data'!$D:$D,"&lt;&gt;*ithdr*",'Raw Data'!$D:$D,"&lt;&gt;*ancel*", 'Raw Data'!$I:$I, "*equirement*")</f>
        <v>0</v>
      </c>
      <c r="X26" s="117"/>
      <c r="Y26" s="117"/>
      <c r="Z26" s="123"/>
      <c r="AA26" s="139">
        <f>SUMIFS('Raw Data'!$AI:$AI, 'Raw Data'!$AN:$AN,"&lt;=" &amp;DATE(LEFT($AV$3, 4), MONTH("1 " &amp; AA$6 &amp; " " &amp; LEFT($AV$3, 4)) + 1, 0 ), 'Raw Data'!$AN:$AN,"&gt;" &amp;DATE(LEFT($AV$3, 4), MONTH("1 " &amp; AA$6 &amp; " " &amp; LEFT($AV$3, 4)), 0 ), 'Raw Data'!$O:$O,""&amp;'Raw Data'!$B$1,'Raw Data'!$D:$D,"&lt;&gt;*ithdr*",'Raw Data'!$D:$D,"&lt;&gt;*ancel*",'Raw Data'!$P:$P,"--", 'Raw Data'!$I:$I, "*equirement*")
+
SUMIFS('Raw Data'!$AI:$AI, 'Raw Data'!$AN:$AN, "&lt;=" &amp;DATE(LEFT($AV$3, 4), MONTH("1 " &amp; AA$6 &amp; " " &amp; LEFT($AV$3, 4)) + 1, 0 ), 'Raw Data'!$AN:$AN,"&gt;" &amp;DATE(LEFT($AV$3, 4), MONTH("1 " &amp; AA$6 &amp; " " &amp; LEFT($AV$3, 4)), 0 ), 'Raw Data'!$P:$P,""&amp;'Raw Data'!$B$1,'Raw Data'!$D:$D,"&lt;&gt;*ithdr*",'Raw Data'!$D:$D,"&lt;&gt;*ancel*", 'Raw Data'!$I:$I, "*equirement*")</f>
        <v>0</v>
      </c>
      <c r="AB26" s="117"/>
      <c r="AC26" s="117"/>
      <c r="AD26" s="123"/>
      <c r="AE26" s="139">
        <f>SUMIFS('Raw Data'!$AI:$AI, 'Raw Data'!$AN:$AN,"&lt;=" &amp;DATE(LEFT($AV$3, 4), MONTH("1 " &amp; AE$6 &amp; " " &amp; LEFT($AV$3, 4)) + 1, 0 ), 'Raw Data'!$AN:$AN,"&gt;" &amp;DATE(LEFT($AV$3, 4), MONTH("1 " &amp; AE$6 &amp; " " &amp; LEFT($AV$3, 4)), 0 ), 'Raw Data'!$O:$O,""&amp;'Raw Data'!$B$1,'Raw Data'!$D:$D,"&lt;&gt;*ithdr*",'Raw Data'!$D:$D,"&lt;&gt;*ancel*",'Raw Data'!$P:$P,"--", 'Raw Data'!$I:$I, "*equirement*")
+
SUMIFS('Raw Data'!$AI:$AI, 'Raw Data'!$AN:$AN, "&lt;=" &amp;DATE(LEFT($AV$3, 4), MONTH("1 " &amp; AE$6 &amp; " " &amp; LEFT($AV$3, 4)) + 1, 0 ), 'Raw Data'!$AN:$AN,"&gt;" &amp;DATE(LEFT($AV$3, 4), MONTH("1 " &amp; AE$6 &amp; " " &amp; LEFT($AV$3, 4)), 0 ), 'Raw Data'!$P:$P,""&amp;'Raw Data'!$B$1,'Raw Data'!$D:$D,"&lt;&gt;*ithdr*",'Raw Data'!$D:$D,"&lt;&gt;*ancel*", 'Raw Data'!$I:$I, "*equirement*")</f>
        <v>0</v>
      </c>
      <c r="AF26" s="117"/>
      <c r="AG26" s="117"/>
      <c r="AH26" s="123"/>
      <c r="AI26" s="139">
        <f>SUMIFS('Raw Data'!$AI:$AI, 'Raw Data'!$AN:$AN,"&lt;=" &amp;DATE(LEFT($AV$3, 4), MONTH("1 " &amp; AI$6 &amp; " " &amp; LEFT($AV$3, 4)) + 1, 0 ), 'Raw Data'!$AN:$AN,"&gt;" &amp;DATE(LEFT($AV$3, 4), MONTH("1 " &amp; AI$6 &amp; " " &amp; LEFT($AV$3, 4)), 0 ), 'Raw Data'!$O:$O,""&amp;'Raw Data'!$B$1,'Raw Data'!$D:$D,"&lt;&gt;*ithdr*",'Raw Data'!$D:$D,"&lt;&gt;*ancel*",'Raw Data'!$P:$P,"--", 'Raw Data'!$I:$I, "*equirement*")
+
SUMIFS('Raw Data'!$AI:$AI, 'Raw Data'!$AN:$AN, "&lt;=" &amp;DATE(LEFT($AV$3, 4), MONTH("1 " &amp; AI$6 &amp; " " &amp; LEFT($AV$3, 4)) + 1, 0 ), 'Raw Data'!$AN:$AN,"&gt;" &amp;DATE(LEFT($AV$3, 4), MONTH("1 " &amp; AI$6 &amp; " " &amp; LEFT($AV$3, 4)), 0 ), 'Raw Data'!$P:$P,""&amp;'Raw Data'!$B$1,'Raw Data'!$D:$D,"&lt;&gt;*ithdr*",'Raw Data'!$D:$D,"&lt;&gt;*ancel*", 'Raw Data'!$I:$I, "*equirement*")</f>
        <v>0</v>
      </c>
      <c r="AJ26" s="117"/>
      <c r="AK26" s="117"/>
      <c r="AL26" s="123"/>
      <c r="AM26" s="139">
        <f>SUMIFS('Raw Data'!$AI:$AI, 'Raw Data'!$AN:$AN,"&lt;=" &amp;DATE(LEFT($AV$3, 4), MONTH("1 " &amp; AM$6 &amp; " " &amp; LEFT($AV$3, 4)) + 1, 0 ), 'Raw Data'!$AN:$AN,"&gt;" &amp;DATE(LEFT($AV$3, 4), MONTH("1 " &amp; AM$6 &amp; " " &amp; LEFT($AV$3, 4)), 0 ), 'Raw Data'!$O:$O,""&amp;'Raw Data'!$B$1,'Raw Data'!$D:$D,"&lt;&gt;*ithdr*",'Raw Data'!$D:$D,"&lt;&gt;*ancel*",'Raw Data'!$P:$P,"--", 'Raw Data'!$I:$I, "*equirement*")
+
SUMIFS('Raw Data'!$AI:$AI, 'Raw Data'!$AN:$AN, "&lt;=" &amp;DATE(LEFT($AV$3, 4), MONTH("1 " &amp; AM$6 &amp; " " &amp; LEFT($AV$3, 4)) + 1, 0 ), 'Raw Data'!$AN:$AN,"&gt;" &amp;DATE(LEFT($AV$3, 4), MONTH("1 " &amp; AM$6 &amp; " " &amp; LEFT($AV$3, 4)), 0 ), 'Raw Data'!$P:$P,""&amp;'Raw Data'!$B$1,'Raw Data'!$D:$D,"&lt;&gt;*ithdr*",'Raw Data'!$D:$D,"&lt;&gt;*ancel*", 'Raw Data'!$I:$I, "*equirement*")</f>
        <v>0</v>
      </c>
      <c r="AN26" s="117"/>
      <c r="AO26" s="117"/>
      <c r="AP26" s="123"/>
      <c r="AQ26" s="139">
        <f>SUMIFS('Raw Data'!$AI:$AI, 'Raw Data'!$AN:$AN,"&lt;=" &amp;DATE(LEFT($AV$3, 4), MONTH("1 " &amp; AQ$6 &amp; " " &amp; LEFT($AV$3, 4)) + 1, 0 ), 'Raw Data'!$AN:$AN,"&gt;" &amp;DATE(LEFT($AV$3, 4), MONTH("1 " &amp; AQ$6 &amp; " " &amp; LEFT($AV$3, 4)), 0 ), 'Raw Data'!$O:$O,""&amp;'Raw Data'!$B$1,'Raw Data'!$D:$D,"&lt;&gt;*ithdr*",'Raw Data'!$D:$D,"&lt;&gt;*ancel*",'Raw Data'!$P:$P,"--", 'Raw Data'!$I:$I, "*equirement*")
+
SUMIFS('Raw Data'!$AI:$AI, 'Raw Data'!$AN:$AN, "&lt;=" &amp;DATE(LEFT($AV$3, 4), MONTH("1 " &amp; AQ$6 &amp; " " &amp; LEFT($AV$3, 4)) + 1, 0 ), 'Raw Data'!$AN:$AN,"&gt;" &amp;DATE(LEFT($AV$3, 4), MONTH("1 " &amp; AQ$6 &amp; " " &amp; LEFT($AV$3, 4)), 0 ), 'Raw Data'!$P:$P,""&amp;'Raw Data'!$B$1,'Raw Data'!$D:$D,"&lt;&gt;*ithdr*",'Raw Data'!$D:$D,"&lt;&gt;*ancel*", 'Raw Data'!$I:$I, "*equirement*")</f>
        <v>0</v>
      </c>
      <c r="AR26" s="117"/>
      <c r="AS26" s="117"/>
      <c r="AT26" s="123"/>
      <c r="AU26" s="139">
        <f>SUMIFS('Raw Data'!$AI:$AI, 'Raw Data'!$AN:$AN,"&lt;=" &amp;DATE(MID($AV$3, 15, 4), MONTH("1 " &amp; AU$6 &amp; " " &amp; MID($AV$3, 15, 4)) + 1, 0 ), 'Raw Data'!$AN:$AN,"&gt;" &amp;DATE(MID($AV$3, 15, 4), MONTH("1 " &amp; AU$6 &amp; " " &amp; MID($AV$3, 15, 4)), 0 ), 'Raw Data'!$O:$O,""&amp;'Raw Data'!$B$1,'Raw Data'!$D:$D,"&lt;&gt;*ithdr*",'Raw Data'!$D:$D,"&lt;&gt;*ancel*",'Raw Data'!$P:$P,"--", 'Raw Data'!$I:$I, "*equirement*")
+
SUMIFS('Raw Data'!$AI:$AI, 'Raw Data'!$AN:$AN, "&lt;=" &amp;DATE(MID($AV$3, 15, 4), MONTH("1 " &amp; AU$6 &amp; " " &amp; MID($AV$3, 15, 4)) + 1, 0 ), 'Raw Data'!$AN:$AN,"&gt;" &amp;DATE(MID($AV$3, 15, 4), MONTH("1 " &amp; AU$6 &amp; " " &amp; MID($AV$3, 15, 4)), 0 ), 'Raw Data'!$P:$P,""&amp;'Raw Data'!$B$1,'Raw Data'!$D:$D,"&lt;&gt;*ithdr*",'Raw Data'!$D:$D,"&lt;&gt;*ancel*", 'Raw Data'!$I:$I, "*equirement*")</f>
        <v>0</v>
      </c>
      <c r="AV26" s="117"/>
      <c r="AW26" s="117"/>
      <c r="AX26" s="123"/>
      <c r="AY26" s="139">
        <f>SUMIFS('Raw Data'!$AI:$AI, 'Raw Data'!$AN:$AN,"&lt;=" &amp;DATE(MID($AV$3, 15, 4), MONTH("1 " &amp; AY$6 &amp; " " &amp; MID($AV$3, 15, 4)) + 1, 0 ), 'Raw Data'!$AN:$AN,"&gt;" &amp;DATE(MID($AV$3, 15, 4), MONTH("1 " &amp; AY$6 &amp; " " &amp; MID($AV$3, 15, 4)), 0 ), 'Raw Data'!$O:$O,""&amp;'Raw Data'!$B$1,'Raw Data'!$D:$D,"&lt;&gt;*ithdr*",'Raw Data'!$D:$D,"&lt;&gt;*ancel*",'Raw Data'!$P:$P,"--", 'Raw Data'!$I:$I, "*equirement*")
+
SUMIFS('Raw Data'!$AI:$AI, 'Raw Data'!$AN:$AN, "&lt;=" &amp;DATE(MID($AV$3, 15, 4), MONTH("1 " &amp; AY$6 &amp; " " &amp; MID($AV$3, 15, 4)) + 1, 0 ), 'Raw Data'!$AN:$AN,"&gt;" &amp;DATE(MID($AV$3, 15, 4), MONTH("1 " &amp; AY$6 &amp; " " &amp; MID($AV$3, 15, 4)), 0 ), 'Raw Data'!$P:$P,""&amp;'Raw Data'!$B$1,'Raw Data'!$D:$D,"&lt;&gt;*ithdr*",'Raw Data'!$D:$D,"&lt;&gt;*ancel*", 'Raw Data'!$I:$I, "*equirement*")</f>
        <v>0</v>
      </c>
      <c r="AZ26" s="117"/>
      <c r="BA26" s="117"/>
      <c r="BB26" s="123"/>
      <c r="BC26" s="139">
        <f>SUMIFS('Raw Data'!$AI:$AI, 'Raw Data'!$AN:$AN,"&lt;=" &amp;DATE(MID($AV$3, 15, 4), MONTH("1 " &amp; BC$6 &amp; " " &amp; MID($AV$3, 15, 4)) + 1, 0 ), 'Raw Data'!$AN:$AN,"&gt;" &amp;DATE(MID($AV$3, 15, 4), MONTH("1 " &amp; BC$6 &amp; " " &amp; MID($AV$3, 15, 4)), 0 ), 'Raw Data'!$O:$O,""&amp;'Raw Data'!$B$1,'Raw Data'!$D:$D,"&lt;&gt;*ithdr*",'Raw Data'!$D:$D,"&lt;&gt;*ancel*",'Raw Data'!$P:$P,"--", 'Raw Data'!$I:$I, "*equirement*")
+
SUMIFS('Raw Data'!$AI:$AI, 'Raw Data'!$AN:$AN, "&lt;=" &amp;DATE(MID($AV$3, 15, 4), MONTH("1 " &amp; BC$6 &amp; " " &amp; MID($AV$3, 15, 4)) + 1, 0 ), 'Raw Data'!$AN:$AN,"&gt;" &amp;DATE(MID($AV$3, 15, 4), MONTH("1 " &amp; BC$6 &amp; " " &amp; MID($AV$3, 15, 4)), 0 ), 'Raw Data'!$P:$P,""&amp;'Raw Data'!$B$1,'Raw Data'!$D:$D,"&lt;&gt;*ithdr*",'Raw Data'!$D:$D,"&lt;&gt;*ancel*", 'Raw Data'!$I:$I, "*equirement*")</f>
        <v>0</v>
      </c>
      <c r="BD26" s="117"/>
      <c r="BE26" s="117"/>
      <c r="BF26" s="118"/>
    </row>
    <row r="27" spans="1:58" ht="15.75" customHeight="1" x14ac:dyDescent="0.2"/>
  </sheetData>
  <mergeCells count="285">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BC26:BF26"/>
    <mergeCell ref="A26:J26"/>
    <mergeCell ref="K26:N26"/>
    <mergeCell ref="O26:R26"/>
    <mergeCell ref="S26:V26"/>
    <mergeCell ref="W26:Z26"/>
    <mergeCell ref="AA26:AD26"/>
    <mergeCell ref="AE26:AH26"/>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S7:V7"/>
    <mergeCell ref="W7:Z7"/>
    <mergeCell ref="AA7:AD7"/>
    <mergeCell ref="AE7:AH7"/>
    <mergeCell ref="AI26:AL26"/>
    <mergeCell ref="AM26:AP26"/>
    <mergeCell ref="AQ26:AT26"/>
    <mergeCell ref="AU26:AX26"/>
    <mergeCell ref="AY26:BB26"/>
    <mergeCell ref="AU16:AX16"/>
    <mergeCell ref="AY16:BB16"/>
    <mergeCell ref="AI18:AL18"/>
    <mergeCell ref="AM18:AP18"/>
    <mergeCell ref="AQ18:AT18"/>
    <mergeCell ref="AU18:AX18"/>
    <mergeCell ref="AY18:BB18"/>
    <mergeCell ref="AI20:AL20"/>
    <mergeCell ref="AM20:AP20"/>
    <mergeCell ref="AQ20:AT20"/>
    <mergeCell ref="AU20:AX20"/>
    <mergeCell ref="AY20:BB20"/>
    <mergeCell ref="AI25:AL25"/>
    <mergeCell ref="AM25:AP25"/>
    <mergeCell ref="AQ25:AT25"/>
    <mergeCell ref="A5:B5"/>
    <mergeCell ref="A6:J6"/>
    <mergeCell ref="K6:N6"/>
    <mergeCell ref="O6:R6"/>
    <mergeCell ref="S6:V6"/>
    <mergeCell ref="W6:Z6"/>
    <mergeCell ref="AI7:AL7"/>
    <mergeCell ref="AM7:AP7"/>
    <mergeCell ref="AQ7:AT7"/>
    <mergeCell ref="C5:BF5"/>
    <mergeCell ref="AA6:AD6"/>
    <mergeCell ref="AE6:AH6"/>
    <mergeCell ref="AI6:AL6"/>
    <mergeCell ref="AM6:AP6"/>
    <mergeCell ref="AQ6:AT6"/>
    <mergeCell ref="AU6:AX6"/>
    <mergeCell ref="AY6:BB6"/>
    <mergeCell ref="BC6:BF6"/>
    <mergeCell ref="AU7:AX7"/>
    <mergeCell ref="AY7:BB7"/>
    <mergeCell ref="BC7:BF7"/>
    <mergeCell ref="A7:J7"/>
    <mergeCell ref="K7:N7"/>
    <mergeCell ref="O7:R7"/>
    <mergeCell ref="AO2:AU2"/>
    <mergeCell ref="AO3:AU3"/>
    <mergeCell ref="J1:AW1"/>
    <mergeCell ref="C2:J2"/>
    <mergeCell ref="K2:S2"/>
    <mergeCell ref="X2:AI2"/>
    <mergeCell ref="AV2:BF2"/>
    <mergeCell ref="K3:S3"/>
    <mergeCell ref="AV3:BF3"/>
    <mergeCell ref="C3:J3"/>
    <mergeCell ref="AU25:AX25"/>
    <mergeCell ref="AY25:BB25"/>
    <mergeCell ref="BC25:BF25"/>
    <mergeCell ref="A25:J25"/>
    <mergeCell ref="K25:N25"/>
    <mergeCell ref="O25:R25"/>
    <mergeCell ref="S25:V25"/>
    <mergeCell ref="W25:Z25"/>
    <mergeCell ref="AA25:AD25"/>
    <mergeCell ref="AE25:AH25"/>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9:AL9"/>
    <mergeCell ref="AM9:AP9"/>
    <mergeCell ref="AQ9:AT9"/>
    <mergeCell ref="AU9:AX9"/>
    <mergeCell ref="AY9:BB9"/>
    <mergeCell ref="BC9:BF9"/>
    <mergeCell ref="A9:J9"/>
    <mergeCell ref="K9:N9"/>
    <mergeCell ref="O9:R9"/>
    <mergeCell ref="S9:V9"/>
    <mergeCell ref="W9:Z9"/>
    <mergeCell ref="AA9:AD9"/>
    <mergeCell ref="AE9:AH9"/>
    <mergeCell ref="AI8:AL8"/>
    <mergeCell ref="AM8:AP8"/>
    <mergeCell ref="AQ8:AT8"/>
    <mergeCell ref="AU8:AX8"/>
    <mergeCell ref="AY8:BB8"/>
    <mergeCell ref="BC8:BF8"/>
    <mergeCell ref="A8:J8"/>
    <mergeCell ref="K8:N8"/>
    <mergeCell ref="O8:R8"/>
    <mergeCell ref="S8:V8"/>
    <mergeCell ref="W8:Z8"/>
    <mergeCell ref="AA8:AD8"/>
    <mergeCell ref="AE8:AH8"/>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F82"/>
  <sheetViews>
    <sheetView workbookViewId="0">
      <pane ySplit="6" topLeftCell="A7" activePane="bottomLeft" state="frozen"/>
      <selection pane="bottomLeft" activeCell="X2" sqref="X2:AI2"/>
    </sheetView>
  </sheetViews>
  <sheetFormatPr defaultColWidth="14.42578125" defaultRowHeight="15" customHeight="1" x14ac:dyDescent="0.2"/>
  <cols>
    <col min="1" max="58" width="2.85546875" customWidth="1"/>
  </cols>
  <sheetData>
    <row r="1" spans="1:58" ht="12.75" customHeight="1" x14ac:dyDescent="0.2">
      <c r="A1" s="46"/>
      <c r="B1" s="46"/>
      <c r="C1" s="46"/>
      <c r="D1" s="46"/>
      <c r="E1" s="46"/>
      <c r="F1" s="46"/>
      <c r="G1" s="46"/>
      <c r="H1" s="46"/>
      <c r="I1" s="46"/>
      <c r="J1" s="68" t="str">
        <f>'Executive Summary'!J1</f>
        <v>Civil Engineering</v>
      </c>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46"/>
      <c r="AY1" s="46"/>
      <c r="AZ1" s="46"/>
      <c r="BA1" s="46"/>
      <c r="BB1" s="46"/>
      <c r="BC1" s="46"/>
      <c r="BD1" s="46"/>
      <c r="BE1" s="46"/>
      <c r="BF1" s="46"/>
    </row>
    <row r="2" spans="1:58" ht="12.75" customHeight="1" x14ac:dyDescent="0.2">
      <c r="A2" s="46"/>
      <c r="B2" s="46"/>
      <c r="C2" s="64" t="str">
        <f>'Executive Summary'!C2</f>
        <v>Data Period:</v>
      </c>
      <c r="D2" s="65"/>
      <c r="E2" s="65"/>
      <c r="F2" s="65"/>
      <c r="G2" s="65"/>
      <c r="H2" s="65"/>
      <c r="I2" s="65"/>
      <c r="J2" s="65"/>
      <c r="K2" s="66" t="str">
        <f>'Executive Summary'!K2</f>
        <v>2019-04-01 to 2020-03-31</v>
      </c>
      <c r="L2" s="65"/>
      <c r="M2" s="65"/>
      <c r="N2" s="65"/>
      <c r="O2" s="65"/>
      <c r="P2" s="65"/>
      <c r="Q2" s="65"/>
      <c r="R2" s="65"/>
      <c r="S2" s="65"/>
      <c r="T2" s="46"/>
      <c r="U2" s="46"/>
      <c r="V2" s="46"/>
      <c r="W2" s="46"/>
      <c r="X2" s="68" t="str">
        <f>'Executive Summary'!X2</f>
        <v>MONTHLY REPORT</v>
      </c>
      <c r="Y2" s="69"/>
      <c r="Z2" s="69"/>
      <c r="AA2" s="69"/>
      <c r="AB2" s="69"/>
      <c r="AC2" s="69"/>
      <c r="AD2" s="69"/>
      <c r="AE2" s="69"/>
      <c r="AF2" s="69"/>
      <c r="AG2" s="69"/>
      <c r="AH2" s="69"/>
      <c r="AI2" s="69"/>
      <c r="AJ2" s="46"/>
      <c r="AK2" s="46"/>
      <c r="AL2" s="46"/>
      <c r="AM2" s="46"/>
      <c r="AN2" s="46"/>
      <c r="AO2" s="64" t="str">
        <f>'Executive Summary'!AO2</f>
        <v>Type of Year:</v>
      </c>
      <c r="AP2" s="65"/>
      <c r="AQ2" s="65"/>
      <c r="AR2" s="65"/>
      <c r="AS2" s="65"/>
      <c r="AT2" s="65"/>
      <c r="AU2" s="65"/>
      <c r="AV2" s="66" t="str">
        <f>'Executive Summary'!AV2</f>
        <v>This financial year</v>
      </c>
      <c r="AW2" s="65"/>
      <c r="AX2" s="65"/>
      <c r="AY2" s="65"/>
      <c r="AZ2" s="65"/>
      <c r="BA2" s="65"/>
      <c r="BB2" s="65"/>
      <c r="BC2" s="65"/>
      <c r="BD2" s="65"/>
      <c r="BE2" s="65"/>
      <c r="BF2" s="65"/>
    </row>
    <row r="3" spans="1:58" ht="12.75" customHeight="1" x14ac:dyDescent="0.2">
      <c r="A3" s="46"/>
      <c r="B3" s="46"/>
      <c r="C3" s="73" t="str">
        <f>'Executive Summary'!C3</f>
        <v>Report Period:</v>
      </c>
      <c r="D3" s="65"/>
      <c r="E3" s="65"/>
      <c r="F3" s="65"/>
      <c r="G3" s="65"/>
      <c r="H3" s="65"/>
      <c r="I3" s="65"/>
      <c r="J3" s="65"/>
      <c r="K3" s="66" t="str">
        <f>'Executive Summary'!K3</f>
        <v>2020-02-01 to 2020-02-29</v>
      </c>
      <c r="L3" s="65"/>
      <c r="M3" s="65"/>
      <c r="N3" s="65"/>
      <c r="O3" s="65"/>
      <c r="P3" s="65"/>
      <c r="Q3" s="65"/>
      <c r="R3" s="65"/>
      <c r="S3" s="65"/>
      <c r="T3" s="46"/>
      <c r="U3" s="46"/>
      <c r="V3" s="46"/>
      <c r="W3" s="46"/>
      <c r="X3" s="46"/>
      <c r="Y3" s="46"/>
      <c r="Z3" s="46"/>
      <c r="AA3" s="46"/>
      <c r="AB3" s="46"/>
      <c r="AC3" s="46"/>
      <c r="AD3" s="46"/>
      <c r="AE3" s="46"/>
      <c r="AF3" s="46"/>
      <c r="AG3" s="46"/>
      <c r="AH3" s="46"/>
      <c r="AI3" s="46"/>
      <c r="AJ3" s="46"/>
      <c r="AK3" s="46"/>
      <c r="AL3" s="46"/>
      <c r="AM3" s="46"/>
      <c r="AN3" s="46"/>
      <c r="AO3" s="64" t="str">
        <f>'Executive Summary'!AO3</f>
        <v>Year Period:</v>
      </c>
      <c r="AP3" s="65"/>
      <c r="AQ3" s="65"/>
      <c r="AR3" s="65"/>
      <c r="AS3" s="65"/>
      <c r="AT3" s="65"/>
      <c r="AU3" s="65"/>
      <c r="AV3" s="66" t="str">
        <f>'Executive Summary'!AV3</f>
        <v>2019-04-01 to 2020-03-31</v>
      </c>
      <c r="AW3" s="65"/>
      <c r="AX3" s="65"/>
      <c r="AY3" s="65"/>
      <c r="AZ3" s="65"/>
      <c r="BA3" s="65"/>
      <c r="BB3" s="65"/>
      <c r="BC3" s="65"/>
      <c r="BD3" s="65"/>
      <c r="BE3" s="65"/>
      <c r="BF3" s="65"/>
    </row>
    <row r="4" spans="1:58" ht="12.75" customHeight="1"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row>
    <row r="5" spans="1:58" ht="12.75" customHeight="1" x14ac:dyDescent="0.2">
      <c r="A5" s="112" t="s">
        <v>97</v>
      </c>
      <c r="B5" s="72"/>
      <c r="C5" s="112" t="s">
        <v>98</v>
      </c>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2"/>
    </row>
    <row r="6" spans="1:58" ht="12.75" customHeight="1" x14ac:dyDescent="0.2">
      <c r="A6" s="124" t="s">
        <v>7</v>
      </c>
      <c r="B6" s="125"/>
      <c r="C6" s="125"/>
      <c r="D6" s="125"/>
      <c r="E6" s="125"/>
      <c r="F6" s="125"/>
      <c r="G6" s="125"/>
      <c r="H6" s="125"/>
      <c r="I6" s="125"/>
      <c r="J6" s="126"/>
      <c r="K6" s="151" t="str">
        <f>Valuations!K6:N6</f>
        <v>April</v>
      </c>
      <c r="L6" s="107"/>
      <c r="M6" s="107"/>
      <c r="N6" s="152"/>
      <c r="O6" s="151" t="str">
        <f>Valuations!O6:R6</f>
        <v>May</v>
      </c>
      <c r="P6" s="107"/>
      <c r="Q6" s="107"/>
      <c r="R6" s="152"/>
      <c r="S6" s="151" t="str">
        <f>Valuations!S6:V6</f>
        <v>June</v>
      </c>
      <c r="T6" s="107"/>
      <c r="U6" s="107"/>
      <c r="V6" s="152"/>
      <c r="W6" s="151" t="str">
        <f>Valuations!W6:Z6</f>
        <v>July</v>
      </c>
      <c r="X6" s="107"/>
      <c r="Y6" s="107"/>
      <c r="Z6" s="152"/>
      <c r="AA6" s="151" t="str">
        <f>Valuations!AA6:AD6</f>
        <v>August</v>
      </c>
      <c r="AB6" s="107"/>
      <c r="AC6" s="107"/>
      <c r="AD6" s="152"/>
      <c r="AE6" s="151" t="str">
        <f>Valuations!AE6:AH6</f>
        <v>September</v>
      </c>
      <c r="AF6" s="107"/>
      <c r="AG6" s="107"/>
      <c r="AH6" s="152"/>
      <c r="AI6" s="151" t="str">
        <f>Valuations!AI6:AL6</f>
        <v>October</v>
      </c>
      <c r="AJ6" s="107"/>
      <c r="AK6" s="107"/>
      <c r="AL6" s="152"/>
      <c r="AM6" s="151" t="str">
        <f>Valuations!AM6:AP6</f>
        <v>November</v>
      </c>
      <c r="AN6" s="107"/>
      <c r="AO6" s="107"/>
      <c r="AP6" s="152"/>
      <c r="AQ6" s="151" t="str">
        <f>Valuations!AQ6:AT6</f>
        <v>December</v>
      </c>
      <c r="AR6" s="107"/>
      <c r="AS6" s="107"/>
      <c r="AT6" s="152"/>
      <c r="AU6" s="151" t="str">
        <f>Valuations!AU6:AX6</f>
        <v>January</v>
      </c>
      <c r="AV6" s="107"/>
      <c r="AW6" s="107"/>
      <c r="AX6" s="152"/>
      <c r="AY6" s="151" t="str">
        <f>Valuations!AY6:BB6</f>
        <v>February</v>
      </c>
      <c r="AZ6" s="107"/>
      <c r="BA6" s="107"/>
      <c r="BB6" s="152"/>
      <c r="BC6" s="151" t="str">
        <f>Valuations!BC6:BF6</f>
        <v>March</v>
      </c>
      <c r="BD6" s="107"/>
      <c r="BE6" s="107"/>
      <c r="BF6" s="152"/>
    </row>
    <row r="7" spans="1:58" ht="12.75" customHeight="1" x14ac:dyDescent="0.2">
      <c r="A7" s="146" t="s">
        <v>99</v>
      </c>
      <c r="B7" s="117"/>
      <c r="C7" s="117"/>
      <c r="D7" s="117"/>
      <c r="E7" s="117"/>
      <c r="F7" s="117"/>
      <c r="G7" s="117"/>
      <c r="H7" s="117"/>
      <c r="I7" s="117"/>
      <c r="J7" s="123"/>
      <c r="K7" s="149" t="str">
        <f>IF(DATE(LEFT($AV$3, 4),MONTH("1 " &amp; K$6 &amp; " " &amp; LEFT($AV$3, 4)),1) &gt; DATE(MID($K$3, 15, 4), MID($K$3, 20, 2), RIGHT($K$3, 2)), "---", (IFERROR( 100 * ((K21+K30)/K19), "---")))</f>
        <v>---</v>
      </c>
      <c r="L7" s="117"/>
      <c r="M7" s="117"/>
      <c r="N7" s="123"/>
      <c r="O7" s="149" t="str">
        <f>IF(DATE(LEFT($AV$3, 4),MONTH("1 " &amp; O$6 &amp; " " &amp; LEFT($AV$3, 4)),1) &gt; DATE(MID($K$3, 15, 4), MID($K$3, 20, 2), RIGHT($K$3, 2)), "---", (IFERROR( 100 * ((O21+O30)/O19), "---")))</f>
        <v>---</v>
      </c>
      <c r="P7" s="117"/>
      <c r="Q7" s="117"/>
      <c r="R7" s="123"/>
      <c r="S7" s="149" t="str">
        <f>IF(DATE(LEFT($AV$3, 4),MONTH("1 " &amp; S$6 &amp; " " &amp; LEFT($AV$3, 4)),1) &gt; DATE(MID($K$3, 15, 4), MID($K$3, 20, 2), RIGHT($K$3, 2)), "---", (IFERROR( 100 * ((S21+S30)/S19), "---")))</f>
        <v>---</v>
      </c>
      <c r="T7" s="117"/>
      <c r="U7" s="117"/>
      <c r="V7" s="123"/>
      <c r="W7" s="149" t="str">
        <f>IF(DATE(LEFT($AV$3, 4),MONTH("1 " &amp; W$6 &amp; " " &amp; LEFT($AV$3, 4)),1) &gt; DATE(MID($K$3, 15, 4), MID($K$3, 20, 2), RIGHT($K$3, 2)), "---", (IFERROR( 100 * ((W21+W30)/W19), "---")))</f>
        <v>---</v>
      </c>
      <c r="X7" s="117"/>
      <c r="Y7" s="117"/>
      <c r="Z7" s="123"/>
      <c r="AA7" s="149" t="str">
        <f>IF(DATE(LEFT($AV$3, 4),MONTH("1 " &amp; AA$6 &amp; " " &amp; LEFT($AV$3, 4)),1) &gt; DATE(MID($K$3, 15, 4), MID($K$3, 20, 2), RIGHT($K$3, 2)), "---", (IFERROR( 100 * ((AA21+AA30)/AA19), "---")))</f>
        <v>---</v>
      </c>
      <c r="AB7" s="117"/>
      <c r="AC7" s="117"/>
      <c r="AD7" s="123"/>
      <c r="AE7" s="149" t="str">
        <f>IF(DATE(LEFT($AV$3, 4),MONTH("1 " &amp; AE$6 &amp; " " &amp; LEFT($AV$3, 4)),1) &gt; DATE(MID($K$3, 15, 4), MID($K$3, 20, 2), RIGHT($K$3, 2)), "---", (IFERROR( 100 * ((AE21+AE30)/AE19), "---")))</f>
        <v>---</v>
      </c>
      <c r="AF7" s="117"/>
      <c r="AG7" s="117"/>
      <c r="AH7" s="123"/>
      <c r="AI7" s="149" t="str">
        <f>IF(DATE(LEFT($AV$3, 4),MONTH("1 " &amp; AI$6 &amp; " " &amp; LEFT($AV$3, 4)),1) &gt; DATE(MID($K$3, 15, 4), MID($K$3, 20, 2), RIGHT($K$3, 2)), "---", (IFERROR( 100 * ((AI21+AI30)/AI19), "---")))</f>
        <v>---</v>
      </c>
      <c r="AJ7" s="117"/>
      <c r="AK7" s="117"/>
      <c r="AL7" s="123"/>
      <c r="AM7" s="149" t="str">
        <f>IF(DATE(LEFT($AV$3, 4),MONTH("1 " &amp; AM$6 &amp; " " &amp; LEFT($AV$3, 4)),1) &gt; DATE(MID($K$3, 15, 4), MID($K$3, 20, 2), RIGHT($K$3, 2)), "---", (IFERROR( 100 * ((AM21+AM30)/AM19), "---")))</f>
        <v>---</v>
      </c>
      <c r="AN7" s="117"/>
      <c r="AO7" s="117"/>
      <c r="AP7" s="123"/>
      <c r="AQ7" s="149" t="str">
        <f>IF(DATE(LEFT($AV$3, 4),MONTH("1 " &amp; AQ$6 &amp; " " &amp; LEFT($AV$3, 4)),1) &gt; DATE(MID($K$3, 15, 4), MID($K$3, 20, 2), RIGHT($K$3, 2)), "---", (IFERROR( 100 * ((AQ21+AQ30)/AQ19), "---")))</f>
        <v>---</v>
      </c>
      <c r="AR7" s="117"/>
      <c r="AS7" s="117"/>
      <c r="AT7" s="123"/>
      <c r="AU7" s="149" t="str">
        <f>IF(DATE(MID($AV$3, 15, 4),MONTH("1 " &amp; AU$6 &amp; " " &amp; MID($AV$3, 15, 4)),1) &gt; DATE(MID($K$3, 15, 4), MID($K$3, 20, 2), RIGHT($K$3, 2)), "---", (IFERROR( 100 * ((AU21+AU30)/AU19), "---")))</f>
        <v>---</v>
      </c>
      <c r="AV7" s="117"/>
      <c r="AW7" s="117"/>
      <c r="AX7" s="123"/>
      <c r="AY7" s="149" t="str">
        <f>IF(DATE(MID($AV$3, 15, 4),MONTH("1 " &amp; AY$6 &amp; " " &amp; MID($AV$3, 15, 4)),1) &gt; DATE(MID($K$3, 15, 4), MID($K$3, 20, 2), RIGHT($K$3, 2)), "---", (IFERROR( 100 * ((AY21+AY30)/AY19), "---")))</f>
        <v>---</v>
      </c>
      <c r="AZ7" s="117"/>
      <c r="BA7" s="117"/>
      <c r="BB7" s="123"/>
      <c r="BC7" s="149" t="str">
        <f>IF(DATE(MID($AV$3, 15, 4),MONTH("1 " &amp; BC$6 &amp; " " &amp; MID($AV$3, 15, 4)),1) &gt; DATE(MID($K$3, 15, 4), MID($K$3, 20, 2), RIGHT($K$3, 2)), "---", (IFERROR( 100 * ((BC21+BC30)/BC19), "---")))</f>
        <v>---</v>
      </c>
      <c r="BD7" s="117"/>
      <c r="BE7" s="117"/>
      <c r="BF7" s="123"/>
    </row>
    <row r="8" spans="1:58" ht="12.75" customHeight="1" x14ac:dyDescent="0.2">
      <c r="A8" s="154" t="s">
        <v>100</v>
      </c>
      <c r="B8" s="117"/>
      <c r="C8" s="117"/>
      <c r="D8" s="117"/>
      <c r="E8" s="117"/>
      <c r="F8" s="117"/>
      <c r="G8" s="117"/>
      <c r="H8" s="117"/>
      <c r="I8" s="117"/>
      <c r="J8" s="123"/>
      <c r="K8" s="153" t="str">
        <f>IF(DATE(LEFT($AV$3, 4),MONTH("1 " &amp; K$6 &amp; " " &amp; LEFT($AV$3, 4)),1) &gt; DATE(MID($K$3, 15, 4), MID($K$3, 20, 2), RIGHT($K$3, 2)), "---", (IFERROR( 100 * ((K21+K31)/(K20+K29)), "---")))</f>
        <v>---</v>
      </c>
      <c r="L8" s="117"/>
      <c r="M8" s="117"/>
      <c r="N8" s="123"/>
      <c r="O8" s="153" t="str">
        <f>IF(DATE(LEFT($AV$3, 4),MONTH("1 " &amp; O$6 &amp; " " &amp; LEFT($AV$3, 4)),1) &gt; DATE(MID($K$3, 15, 4), MID($K$3, 20, 2), RIGHT($K$3, 2)), "---", (IFERROR( 100 * ((O21+O31)/(O20+O29)), "---")))</f>
        <v>---</v>
      </c>
      <c r="P8" s="117"/>
      <c r="Q8" s="117"/>
      <c r="R8" s="123"/>
      <c r="S8" s="153" t="str">
        <f>IF(DATE(LEFT($AV$3, 4),MONTH("1 " &amp; S$6 &amp; " " &amp; LEFT($AV$3, 4)),1) &gt; DATE(MID($K$3, 15, 4), MID($K$3, 20, 2), RIGHT($K$3, 2)), "---", (IFERROR( 100 * ((S21+S31)/(S20+S29)), "---")))</f>
        <v>---</v>
      </c>
      <c r="T8" s="117"/>
      <c r="U8" s="117"/>
      <c r="V8" s="123"/>
      <c r="W8" s="153" t="str">
        <f>IF(DATE(LEFT($AV$3, 4),MONTH("1 " &amp; W$6 &amp; " " &amp; LEFT($AV$3, 4)),1) &gt; DATE(MID($K$3, 15, 4), MID($K$3, 20, 2), RIGHT($K$3, 2)), "---", (IFERROR( 100 * ((W21+W31)/(W20+W29)), "---")))</f>
        <v>---</v>
      </c>
      <c r="X8" s="117"/>
      <c r="Y8" s="117"/>
      <c r="Z8" s="123"/>
      <c r="AA8" s="153" t="str">
        <f>IF(DATE(LEFT($AV$3, 4),MONTH("1 " &amp; AA$6 &amp; " " &amp; LEFT($AV$3, 4)),1) &gt; DATE(MID($K$3, 15, 4), MID($K$3, 20, 2), RIGHT($K$3, 2)), "---", (IFERROR( 100 * ((AA21+AA31)/(AA20+AA29)), "---")))</f>
        <v>---</v>
      </c>
      <c r="AB8" s="117"/>
      <c r="AC8" s="117"/>
      <c r="AD8" s="123"/>
      <c r="AE8" s="153" t="str">
        <f>IF(DATE(LEFT($AV$3, 4),MONTH("1 " &amp; AE$6 &amp; " " &amp; LEFT($AV$3, 4)),1) &gt; DATE(MID($K$3, 15, 4), MID($K$3, 20, 2), RIGHT($K$3, 2)), "---", (IFERROR( 100 * ((AE21+AE31)/(AE20+AE29)), "---")))</f>
        <v>---</v>
      </c>
      <c r="AF8" s="117"/>
      <c r="AG8" s="117"/>
      <c r="AH8" s="123"/>
      <c r="AI8" s="153" t="str">
        <f>IF(DATE(LEFT($AV$3, 4),MONTH("1 " &amp; AI$6 &amp; " " &amp; LEFT($AV$3, 4)),1) &gt; DATE(MID($K$3, 15, 4), MID($K$3, 20, 2), RIGHT($K$3, 2)), "---", (IFERROR( 100 * ((AI21+AI31)/(AI20+AI29)), "---")))</f>
        <v>---</v>
      </c>
      <c r="AJ8" s="117"/>
      <c r="AK8" s="117"/>
      <c r="AL8" s="123"/>
      <c r="AM8" s="153" t="str">
        <f>IF(DATE(LEFT($AV$3, 4),MONTH("1 " &amp; AM$6 &amp; " " &amp; LEFT($AV$3, 4)),1) &gt; DATE(MID($K$3, 15, 4), MID($K$3, 20, 2), RIGHT($K$3, 2)), "---", (IFERROR( 100 * ((AM21+AM31)/(AM20+AM29)), "---")))</f>
        <v>---</v>
      </c>
      <c r="AN8" s="117"/>
      <c r="AO8" s="117"/>
      <c r="AP8" s="123"/>
      <c r="AQ8" s="153" t="str">
        <f>IF(DATE(LEFT($AV$3, 4),MONTH("1 " &amp; AQ$6 &amp; " " &amp; LEFT($AV$3, 4)),1) &gt; DATE(MID($K$3, 15, 4), MID($K$3, 20, 2), RIGHT($K$3, 2)), "---", (IFERROR( 100 * ((AQ21+AQ31)/(AQ20+AQ29)), "---")))</f>
        <v>---</v>
      </c>
      <c r="AR8" s="117"/>
      <c r="AS8" s="117"/>
      <c r="AT8" s="123"/>
      <c r="AU8" s="153" t="str">
        <f>IF(DATE(MID($AV$3, 15, 4),MONTH("1 " &amp; AU$6 &amp; " " &amp; MID($AV$3, 15, 4)),1) &gt; DATE(MID($K$3, 15, 4), MID($K$3, 20, 2), RIGHT($K$3, 2)), "---", (IFERROR(100 * ((AU21+AU31)/(AU20+AU29)), "---")))</f>
        <v>---</v>
      </c>
      <c r="AV8" s="117"/>
      <c r="AW8" s="117"/>
      <c r="AX8" s="123"/>
      <c r="AY8" s="153" t="str">
        <f>IF(DATE(MID($AV$3, 15, 4),MONTH("1 " &amp; AY$6 &amp; " " &amp; MID($AV$3, 15, 4)),1) &gt; DATE(MID($K$3, 15, 4), MID($K$3, 20, 2), RIGHT($K$3, 2)), "---", (IFERROR(100 * ((AY21+AY31)/(AY20+AY29)), "---")))</f>
        <v>---</v>
      </c>
      <c r="AZ8" s="117"/>
      <c r="BA8" s="117"/>
      <c r="BB8" s="123"/>
      <c r="BC8" s="153" t="str">
        <f>IF(DATE(MID($AV$3, 15, 4),MONTH("1 " &amp; BC$6 &amp; " " &amp; MID($AV$3, 15, 4)),1) &gt; DATE(MID($K$3, 15, 4), MID($K$3, 20, 2), RIGHT($K$3, 2)), "---", (IFERROR(100 * ((BC21+BC31)/(BC20+BC29)), "---")))</f>
        <v>---</v>
      </c>
      <c r="BD8" s="117"/>
      <c r="BE8" s="117"/>
      <c r="BF8" s="123"/>
    </row>
    <row r="9" spans="1:58" ht="12.75" customHeight="1" x14ac:dyDescent="0.2">
      <c r="A9" s="120" t="s">
        <v>105</v>
      </c>
      <c r="B9" s="117"/>
      <c r="C9" s="117"/>
      <c r="D9" s="117"/>
      <c r="E9" s="117"/>
      <c r="F9" s="117"/>
      <c r="G9" s="117"/>
      <c r="H9" s="117"/>
      <c r="I9" s="117"/>
      <c r="J9" s="123"/>
      <c r="K9" s="148" t="str">
        <f>IF(DATE(LEFT($AV$3, 4),MONTH("1 " &amp; K$6 &amp; " " &amp; LEFT($AV$3, 4)),1) &gt; DATE(MID($K$3, 15, 4), MID($K$3, 20, 2), RIGHT($K$3, 2)), "---", (IFERROR(100 * (K21/K20), "---")))</f>
        <v>---</v>
      </c>
      <c r="L9" s="117"/>
      <c r="M9" s="117"/>
      <c r="N9" s="123"/>
      <c r="O9" s="148" t="str">
        <f>IF(DATE(LEFT($AV$3, 4),MONTH("1 " &amp; O$6 &amp; " " &amp; LEFT($AV$3, 4)),1) &gt; DATE(MID($K$3, 15, 4), MID($K$3, 20, 2), RIGHT($K$3, 2)), "---", (IFERROR(100 * (O21/O20), "---")))</f>
        <v>---</v>
      </c>
      <c r="P9" s="117"/>
      <c r="Q9" s="117"/>
      <c r="R9" s="123"/>
      <c r="S9" s="148" t="str">
        <f>IF(DATE(LEFT($AV$3, 4),MONTH("1 " &amp; S$6 &amp; " " &amp; LEFT($AV$3, 4)),1) &gt; DATE(MID($K$3, 15, 4), MID($K$3, 20, 2), RIGHT($K$3, 2)), "---", (IFERROR(100 * (S21/S20), "---")))</f>
        <v>---</v>
      </c>
      <c r="T9" s="117"/>
      <c r="U9" s="117"/>
      <c r="V9" s="123"/>
      <c r="W9" s="148" t="str">
        <f>IF(DATE(LEFT($AV$3, 4),MONTH("1 " &amp; W$6 &amp; " " &amp; LEFT($AV$3, 4)),1) &gt; DATE(MID($K$3, 15, 4), MID($K$3, 20, 2), RIGHT($K$3, 2)), "---", (IFERROR(100 * (W21/W20), "---")))</f>
        <v>---</v>
      </c>
      <c r="X9" s="117"/>
      <c r="Y9" s="117"/>
      <c r="Z9" s="123"/>
      <c r="AA9" s="148" t="str">
        <f>IF(DATE(LEFT($AV$3, 4),MONTH("1 " &amp; AA$6 &amp; " " &amp; LEFT($AV$3, 4)),1) &gt; DATE(MID($K$3, 15, 4), MID($K$3, 20, 2), RIGHT($K$3, 2)), "---", (IFERROR(100 * (AA21/AA20), "---")))</f>
        <v>---</v>
      </c>
      <c r="AB9" s="117"/>
      <c r="AC9" s="117"/>
      <c r="AD9" s="123"/>
      <c r="AE9" s="148" t="str">
        <f>IF(DATE(LEFT($AV$3, 4),MONTH("1 " &amp; AE$6 &amp; " " &amp; LEFT($AV$3, 4)),1) &gt; DATE(MID($K$3, 15, 4), MID($K$3, 20, 2), RIGHT($K$3, 2)), "---", (IFERROR(100 * (AE21/AE20), "---")))</f>
        <v>---</v>
      </c>
      <c r="AF9" s="117"/>
      <c r="AG9" s="117"/>
      <c r="AH9" s="123"/>
      <c r="AI9" s="148" t="str">
        <f>IF(DATE(LEFT($AV$3, 4),MONTH("1 " &amp; AI$6 &amp; " " &amp; LEFT($AV$3, 4)),1) &gt; DATE(MID($K$3, 15, 4), MID($K$3, 20, 2), RIGHT($K$3, 2)), "---", (IFERROR(100 * (AI21/AI20), "---")))</f>
        <v>---</v>
      </c>
      <c r="AJ9" s="117"/>
      <c r="AK9" s="117"/>
      <c r="AL9" s="123"/>
      <c r="AM9" s="148" t="str">
        <f>IF(DATE(LEFT($AV$3, 4),MONTH("1 " &amp; AM$6 &amp; " " &amp; LEFT($AV$3, 4)),1) &gt; DATE(MID($K$3, 15, 4), MID($K$3, 20, 2), RIGHT($K$3, 2)), "---", (IFERROR(100 * (AM21/AM20), "---")))</f>
        <v>---</v>
      </c>
      <c r="AN9" s="117"/>
      <c r="AO9" s="117"/>
      <c r="AP9" s="123"/>
      <c r="AQ9" s="148" t="str">
        <f>IF(DATE(LEFT($AV$3, 4),MONTH("1 " &amp; AQ$6 &amp; " " &amp; LEFT($AV$3, 4)),1) &gt; DATE(MID($K$3, 15, 4), MID($K$3, 20, 2), RIGHT($K$3, 2)), "---", (IFERROR(100 * (AQ21/AQ20), "---")))</f>
        <v>---</v>
      </c>
      <c r="AR9" s="117"/>
      <c r="AS9" s="117"/>
      <c r="AT9" s="123"/>
      <c r="AU9" s="148" t="str">
        <f>IF(DATE(MID($AV$3, 15, 4),MONTH("1 " &amp; AU$6 &amp; " " &amp; MID($AV$3, 15, 4)),1) &gt; DATE(MID($K$3, 15, 4), MID($K$3, 20, 2), RIGHT($K$3, 2)), "---", (IFERROR(100 * (AU21/AU20), "---")))</f>
        <v>---</v>
      </c>
      <c r="AV9" s="117"/>
      <c r="AW9" s="117"/>
      <c r="AX9" s="123"/>
      <c r="AY9" s="148" t="str">
        <f>IF(DATE(MID($AV$3, 15, 4),MONTH("1 " &amp; AY$6 &amp; " " &amp; MID($AV$3, 15, 4)),1) &gt; DATE(MID($K$3, 15, 4), MID($K$3, 20, 2), RIGHT($K$3, 2)), "---", (IFERROR(100 * (AY21/AY20), "---")))</f>
        <v>---</v>
      </c>
      <c r="AZ9" s="117"/>
      <c r="BA9" s="117"/>
      <c r="BB9" s="123"/>
      <c r="BC9" s="148" t="str">
        <f>IF(DATE(MID($AV$3, 15, 4),MONTH("1 " &amp; BC$6 &amp; " " &amp; MID($AV$3, 15, 4)),1) &gt; DATE(MID($K$3, 15, 4), MID($K$3, 20, 2), RIGHT($K$3, 2)), "---", (IFERROR(100 * (BC21/BC20), "---")))</f>
        <v>---</v>
      </c>
      <c r="BD9" s="117"/>
      <c r="BE9" s="117"/>
      <c r="BF9" s="123"/>
    </row>
    <row r="10" spans="1:58" ht="12.75" customHeight="1" x14ac:dyDescent="0.2">
      <c r="A10" s="120" t="s">
        <v>106</v>
      </c>
      <c r="B10" s="117"/>
      <c r="C10" s="117"/>
      <c r="D10" s="117"/>
      <c r="E10" s="117"/>
      <c r="F10" s="117"/>
      <c r="G10" s="117"/>
      <c r="H10" s="117"/>
      <c r="I10" s="117"/>
      <c r="J10" s="123"/>
      <c r="K10" s="148" t="str">
        <f t="shared" ref="K10:K11" si="0">IF(DATE(LEFT($AV$3, 4),MONTH("1 " &amp; K$6 &amp; " " &amp; LEFT($AV$3, 4)),1) &gt; DATE(MID($K$3, 15, 4), MID($K$3, 20, 2), RIGHT($K$3, 2)), "---", (IFERROR(100 * (K30/K28), "---")))</f>
        <v>---</v>
      </c>
      <c r="L10" s="117"/>
      <c r="M10" s="117"/>
      <c r="N10" s="123"/>
      <c r="O10" s="148" t="str">
        <f t="shared" ref="O10:O11" si="1">IF(DATE(LEFT($AV$3, 4),MONTH("1 " &amp; O$6 &amp; " " &amp; LEFT($AV$3, 4)),1) &gt; DATE(MID($K$3, 15, 4), MID($K$3, 20, 2), RIGHT($K$3, 2)), "---", (IFERROR(100 * (O30/O28), "---")))</f>
        <v>---</v>
      </c>
      <c r="P10" s="117"/>
      <c r="Q10" s="117"/>
      <c r="R10" s="123"/>
      <c r="S10" s="148" t="str">
        <f t="shared" ref="S10:S11" si="2">IF(DATE(LEFT($AV$3, 4),MONTH("1 " &amp; S$6 &amp; " " &amp; LEFT($AV$3, 4)),1) &gt; DATE(MID($K$3, 15, 4), MID($K$3, 20, 2), RIGHT($K$3, 2)), "---", (IFERROR(100 * (S30/S28), "---")))</f>
        <v>---</v>
      </c>
      <c r="T10" s="117"/>
      <c r="U10" s="117"/>
      <c r="V10" s="123"/>
      <c r="W10" s="148" t="str">
        <f t="shared" ref="W10:W11" si="3">IF(DATE(LEFT($AV$3, 4),MONTH("1 " &amp; W$6 &amp; " " &amp; LEFT($AV$3, 4)),1) &gt; DATE(MID($K$3, 15, 4), MID($K$3, 20, 2), RIGHT($K$3, 2)), "---", (IFERROR(100 * (W30/W28), "---")))</f>
        <v>---</v>
      </c>
      <c r="X10" s="117"/>
      <c r="Y10" s="117"/>
      <c r="Z10" s="123"/>
      <c r="AA10" s="148" t="str">
        <f t="shared" ref="AA10:AA11" si="4">IF(DATE(LEFT($AV$3, 4),MONTH("1 " &amp; AA$6 &amp; " " &amp; LEFT($AV$3, 4)),1) &gt; DATE(MID($K$3, 15, 4), MID($K$3, 20, 2), RIGHT($K$3, 2)), "---", (IFERROR(100 * (AA30/AA28), "---")))</f>
        <v>---</v>
      </c>
      <c r="AB10" s="117"/>
      <c r="AC10" s="117"/>
      <c r="AD10" s="123"/>
      <c r="AE10" s="148" t="str">
        <f t="shared" ref="AE10:AE11" si="5">IF(DATE(LEFT($AV$3, 4),MONTH("1 " &amp; AE$6 &amp; " " &amp; LEFT($AV$3, 4)),1) &gt; DATE(MID($K$3, 15, 4), MID($K$3, 20, 2), RIGHT($K$3, 2)), "---", (IFERROR(100 * (AE30/AE28), "---")))</f>
        <v>---</v>
      </c>
      <c r="AF10" s="117"/>
      <c r="AG10" s="117"/>
      <c r="AH10" s="123"/>
      <c r="AI10" s="148" t="str">
        <f t="shared" ref="AI10:AI11" si="6">IF(DATE(LEFT($AV$3, 4),MONTH("1 " &amp; AI$6 &amp; " " &amp; LEFT($AV$3, 4)),1) &gt; DATE(MID($K$3, 15, 4), MID($K$3, 20, 2), RIGHT($K$3, 2)), "---", (IFERROR(100 * (AI30/AI28), "---")))</f>
        <v>---</v>
      </c>
      <c r="AJ10" s="117"/>
      <c r="AK10" s="117"/>
      <c r="AL10" s="123"/>
      <c r="AM10" s="148" t="str">
        <f t="shared" ref="AM10:AM11" si="7">IF(DATE(LEFT($AV$3, 4),MONTH("1 " &amp; AM$6 &amp; " " &amp; LEFT($AV$3, 4)),1) &gt; DATE(MID($K$3, 15, 4), MID($K$3, 20, 2), RIGHT($K$3, 2)), "---", (IFERROR(100 * (AM30/AM28), "---")))</f>
        <v>---</v>
      </c>
      <c r="AN10" s="117"/>
      <c r="AO10" s="117"/>
      <c r="AP10" s="123"/>
      <c r="AQ10" s="148" t="str">
        <f t="shared" ref="AQ10:AQ11" si="8">IF(DATE(LEFT($AV$3, 4),MONTH("1 " &amp; AQ$6 &amp; " " &amp; LEFT($AV$3, 4)),1) &gt; DATE(MID($K$3, 15, 4), MID($K$3, 20, 2), RIGHT($K$3, 2)), "---", (IFERROR(100 * (AQ30/AQ28), "---")))</f>
        <v>---</v>
      </c>
      <c r="AR10" s="117"/>
      <c r="AS10" s="117"/>
      <c r="AT10" s="123"/>
      <c r="AU10" s="148" t="str">
        <f t="shared" ref="AU10:AU11" si="9">IF(DATE(MID($AV$3, 15, 4),MONTH("1 " &amp; AU$6 &amp; " " &amp; MID($AV$3, 15, 4)),1) &gt; DATE(MID($K$3, 15, 4), MID($K$3, 20, 2), RIGHT($K$3, 2)), "---", (IFERROR(100 * (AU30/AU28), "---")))</f>
        <v>---</v>
      </c>
      <c r="AV10" s="117"/>
      <c r="AW10" s="117"/>
      <c r="AX10" s="123"/>
      <c r="AY10" s="148" t="str">
        <f t="shared" ref="AY10:AY11" si="10">IF(DATE(MID($AV$3, 15, 4),MONTH("1 " &amp; AY$6 &amp; " " &amp; MID($AV$3, 15, 4)),1) &gt; DATE(MID($K$3, 15, 4), MID($K$3, 20, 2), RIGHT($K$3, 2)), "---", (IFERROR(100 * (AY30/AY28), "---")))</f>
        <v>---</v>
      </c>
      <c r="AZ10" s="117"/>
      <c r="BA10" s="117"/>
      <c r="BB10" s="123"/>
      <c r="BC10" s="148" t="str">
        <f t="shared" ref="BC10:BC11" si="11">IF(DATE(MID($AV$3, 15, 4),MONTH("1 " &amp; BC$6 &amp; " " &amp; MID($AV$3, 15, 4)),1) &gt; DATE(MID($K$3, 15, 4), MID($K$3, 20, 2), RIGHT($K$3, 2)), "---", (IFERROR(100 * (BC30/BC28), "---")))</f>
        <v>---</v>
      </c>
      <c r="BD10" s="117"/>
      <c r="BE10" s="117"/>
      <c r="BF10" s="123"/>
    </row>
    <row r="11" spans="1:58" ht="12.75" customHeight="1" x14ac:dyDescent="0.2">
      <c r="A11" s="141" t="s">
        <v>109</v>
      </c>
      <c r="B11" s="117"/>
      <c r="C11" s="117"/>
      <c r="D11" s="117"/>
      <c r="E11" s="117"/>
      <c r="F11" s="117"/>
      <c r="G11" s="117"/>
      <c r="H11" s="117"/>
      <c r="I11" s="117"/>
      <c r="J11" s="123"/>
      <c r="K11" s="150" t="str">
        <f t="shared" si="0"/>
        <v>---</v>
      </c>
      <c r="L11" s="117"/>
      <c r="M11" s="117"/>
      <c r="N11" s="123"/>
      <c r="O11" s="150" t="str">
        <f t="shared" si="1"/>
        <v>---</v>
      </c>
      <c r="P11" s="117"/>
      <c r="Q11" s="117"/>
      <c r="R11" s="123"/>
      <c r="S11" s="150" t="str">
        <f t="shared" si="2"/>
        <v>---</v>
      </c>
      <c r="T11" s="117"/>
      <c r="U11" s="117"/>
      <c r="V11" s="123"/>
      <c r="W11" s="150" t="str">
        <f t="shared" si="3"/>
        <v>---</v>
      </c>
      <c r="X11" s="117"/>
      <c r="Y11" s="117"/>
      <c r="Z11" s="123"/>
      <c r="AA11" s="150" t="str">
        <f t="shared" si="4"/>
        <v>---</v>
      </c>
      <c r="AB11" s="117"/>
      <c r="AC11" s="117"/>
      <c r="AD11" s="123"/>
      <c r="AE11" s="150" t="str">
        <f t="shared" si="5"/>
        <v>---</v>
      </c>
      <c r="AF11" s="117"/>
      <c r="AG11" s="117"/>
      <c r="AH11" s="123"/>
      <c r="AI11" s="150" t="str">
        <f t="shared" si="6"/>
        <v>---</v>
      </c>
      <c r="AJ11" s="117"/>
      <c r="AK11" s="117"/>
      <c r="AL11" s="123"/>
      <c r="AM11" s="150" t="str">
        <f t="shared" si="7"/>
        <v>---</v>
      </c>
      <c r="AN11" s="117"/>
      <c r="AO11" s="117"/>
      <c r="AP11" s="123"/>
      <c r="AQ11" s="150" t="str">
        <f t="shared" si="8"/>
        <v>---</v>
      </c>
      <c r="AR11" s="117"/>
      <c r="AS11" s="117"/>
      <c r="AT11" s="123"/>
      <c r="AU11" s="150" t="str">
        <f t="shared" si="9"/>
        <v>---</v>
      </c>
      <c r="AV11" s="117"/>
      <c r="AW11" s="117"/>
      <c r="AX11" s="123"/>
      <c r="AY11" s="150" t="str">
        <f t="shared" si="10"/>
        <v>---</v>
      </c>
      <c r="AZ11" s="117"/>
      <c r="BA11" s="117"/>
      <c r="BB11" s="123"/>
      <c r="BC11" s="150" t="str">
        <f t="shared" si="11"/>
        <v>---</v>
      </c>
      <c r="BD11" s="117"/>
      <c r="BE11" s="117"/>
      <c r="BF11" s="123"/>
    </row>
    <row r="12" spans="1:58" ht="12.75" customHeight="1" x14ac:dyDescent="0.2">
      <c r="A12" s="141" t="s">
        <v>110</v>
      </c>
      <c r="B12" s="117"/>
      <c r="C12" s="117"/>
      <c r="D12" s="117"/>
      <c r="E12" s="117"/>
      <c r="F12" s="117"/>
      <c r="G12" s="117"/>
      <c r="H12" s="117"/>
      <c r="I12" s="117"/>
      <c r="J12" s="123"/>
      <c r="K12" s="150" t="str">
        <f>IF(DATE(LEFT($AV$3, 4),MONTH("1 " &amp; K$6 &amp; " " &amp; LEFT($AV$3, 4)),1) &gt; DATE(MID($K$3, 15, 4), MID($K$3, 20, 2), RIGHT($K$3, 2)), "---", (IFERROR(100 * (K32/(K28 - K29)), "---")))</f>
        <v>---</v>
      </c>
      <c r="L12" s="117"/>
      <c r="M12" s="117"/>
      <c r="N12" s="123"/>
      <c r="O12" s="150" t="str">
        <f>IF(DATE(LEFT($AV$3, 4),MONTH("1 " &amp; O$6 &amp; " " &amp; LEFT($AV$3, 4)),1) &gt; DATE(MID($K$3, 15, 4), MID($K$3, 20, 2), RIGHT($K$3, 2)), "---", (IFERROR(100 * (O32/(O28 - O29)), "---")))</f>
        <v>---</v>
      </c>
      <c r="P12" s="117"/>
      <c r="Q12" s="117"/>
      <c r="R12" s="123"/>
      <c r="S12" s="150" t="str">
        <f>IF(DATE(LEFT($AV$3, 4),MONTH("1 " &amp; S$6 &amp; " " &amp; LEFT($AV$3, 4)),1) &gt; DATE(MID($K$3, 15, 4), MID($K$3, 20, 2), RIGHT($K$3, 2)), "---", (IFERROR(100 * (S32/(S28 - S29)), "---")))</f>
        <v>---</v>
      </c>
      <c r="T12" s="117"/>
      <c r="U12" s="117"/>
      <c r="V12" s="123"/>
      <c r="W12" s="150" t="str">
        <f>IF(DATE(LEFT($AV$3, 4),MONTH("1 " &amp; W$6 &amp; " " &amp; LEFT($AV$3, 4)),1) &gt; DATE(MID($K$3, 15, 4), MID($K$3, 20, 2), RIGHT($K$3, 2)), "---", (IFERROR(100 * (W32/(W28 - W29)), "---")))</f>
        <v>---</v>
      </c>
      <c r="X12" s="117"/>
      <c r="Y12" s="117"/>
      <c r="Z12" s="123"/>
      <c r="AA12" s="150" t="str">
        <f>IF(DATE(LEFT($AV$3, 4),MONTH("1 " &amp; AA$6 &amp; " " &amp; LEFT($AV$3, 4)),1) &gt; DATE(MID($K$3, 15, 4), MID($K$3, 20, 2), RIGHT($K$3, 2)), "---", (IFERROR(100 * (AA32/(AA28 - AA29)), "---")))</f>
        <v>---</v>
      </c>
      <c r="AB12" s="117"/>
      <c r="AC12" s="117"/>
      <c r="AD12" s="123"/>
      <c r="AE12" s="150" t="str">
        <f>IF(DATE(LEFT($AV$3, 4),MONTH("1 " &amp; AE$6 &amp; " " &amp; LEFT($AV$3, 4)),1) &gt; DATE(MID($K$3, 15, 4), MID($K$3, 20, 2), RIGHT($K$3, 2)), "---", (IFERROR(100 * (AE32/(AE28 - AE29)), "---")))</f>
        <v>---</v>
      </c>
      <c r="AF12" s="117"/>
      <c r="AG12" s="117"/>
      <c r="AH12" s="123"/>
      <c r="AI12" s="150" t="str">
        <f>IF(DATE(LEFT($AV$3, 4),MONTH("1 " &amp; AI$6 &amp; " " &amp; LEFT($AV$3, 4)),1) &gt; DATE(MID($K$3, 15, 4), MID($K$3, 20, 2), RIGHT($K$3, 2)), "---", (IFERROR(100 * (AI32/(AI28 - AI29)), "---")))</f>
        <v>---</v>
      </c>
      <c r="AJ12" s="117"/>
      <c r="AK12" s="117"/>
      <c r="AL12" s="123"/>
      <c r="AM12" s="150" t="str">
        <f>IF(DATE(LEFT($AV$3, 4),MONTH("1 " &amp; AM$6 &amp; " " &amp; LEFT($AV$3, 4)),1) &gt; DATE(MID($K$3, 15, 4), MID($K$3, 20, 2), RIGHT($K$3, 2)), "---", (IFERROR(100 * (AM32/(AM28 - AM29)), "---")))</f>
        <v>---</v>
      </c>
      <c r="AN12" s="117"/>
      <c r="AO12" s="117"/>
      <c r="AP12" s="123"/>
      <c r="AQ12" s="150" t="str">
        <f>IF(DATE(LEFT($AV$3, 4),MONTH("1 " &amp; AQ$6 &amp; " " &amp; LEFT($AV$3, 4)),1) &gt; DATE(MID($K$3, 15, 4), MID($K$3, 20, 2), RIGHT($K$3, 2)), "---", (IFERROR(100 * (AQ32/(AQ28 - AQ29)), "---")))</f>
        <v>---</v>
      </c>
      <c r="AR12" s="117"/>
      <c r="AS12" s="117"/>
      <c r="AT12" s="123"/>
      <c r="AU12" s="150" t="str">
        <f>IF(DATE(MID($AV$3, 15, 4),MONTH("1 " &amp; AU$6 &amp; " " &amp; MID($AV$3, 15, 4)),1) &gt; DATE(MID($K$3, 15, 4), MID($K$3, 20, 2), RIGHT($K$3, 2)), "---", (IFERROR(100 * (AU32/(AU28 - AU29)), "---")))</f>
        <v>---</v>
      </c>
      <c r="AV12" s="117"/>
      <c r="AW12" s="117"/>
      <c r="AX12" s="123"/>
      <c r="AY12" s="150" t="str">
        <f>IF(DATE(MID($AV$3, 15, 4),MONTH("1 " &amp; AY$6 &amp; " " &amp; MID($AV$3, 15, 4)),1) &gt; DATE(MID($K$3, 15, 4), MID($K$3, 20, 2), RIGHT($K$3, 2)), "---", (IFERROR(100 * (AY32/(AY28 - AY29)), "---")))</f>
        <v>---</v>
      </c>
      <c r="AZ12" s="117"/>
      <c r="BA12" s="117"/>
      <c r="BB12" s="123"/>
      <c r="BC12" s="150" t="str">
        <f>IF(DATE(MID($AV$3, 15, 4),MONTH("1 " &amp; BC$6 &amp; " " &amp; MID($AV$3, 15, 4)),1) &gt; DATE(MID($K$3, 15, 4), MID($K$3, 20, 2), RIGHT($K$3, 2)), "---", (IFERROR(100 * (BC32/(BC28 - BC29)), "---")))</f>
        <v>---</v>
      </c>
      <c r="BD12" s="117"/>
      <c r="BE12" s="117"/>
      <c r="BF12" s="123"/>
    </row>
    <row r="13" spans="1:58" ht="12.75" customHeight="1" x14ac:dyDescent="0.2">
      <c r="A13" s="146" t="s">
        <v>111</v>
      </c>
      <c r="B13" s="117"/>
      <c r="C13" s="117"/>
      <c r="D13" s="117"/>
      <c r="E13" s="117"/>
      <c r="F13" s="117"/>
      <c r="G13" s="117"/>
      <c r="H13" s="117"/>
      <c r="I13" s="117"/>
      <c r="J13" s="123"/>
      <c r="K13" s="149" t="str">
        <f>IFERROR(
((COUNTIFS('Raw Data'!$AX:$AX,"&lt;=" &amp;DATE(LEFT($AV$3, 4), MONTH("1 " &amp; K$6 &amp; " " &amp; LEFT($AV$3, 4)) + 1, 0 ), 'Raw Data'!$AX:$AX,"&gt;" &amp;DATE(LEFT($AV$3, 4), MONTH("1 " &amp; K$6 &amp; " " &amp; LEFT($AV$3, 4)), 0 ),'Raw Data'!$O:$O,""&amp;'Raw Data'!$B$1,'Raw Data'!$D:$D,"&lt;&gt;*ithdr*",'Raw Data'!$D:$D,"&lt;&gt;*ancel*",'Raw Data'!$P:$P,"--", 'Raw Data'!$AZ:$AZ,"*Earl*")
+
COUNTIFS('Raw Data'!$AX:$AX,"&lt;=" &amp;DATE(LEFT($AV$3, 4), MONTH("1 " &amp; K$6 &amp; " " &amp; LEFT($AV$3, 4)) + 1, 0 ), 'Raw Data'!$AX:$AX,"&gt;" &amp;DATE(LEFT($AV$3, 4), MONTH("1 " &amp; K$6 &amp; " " &amp; LEFT($AV$3, 4)), 0 ),'Raw Data'!$P:$P,""&amp;'Raw Data'!$B$1,'Raw Data'!$D:$D,"&lt;&gt;*ithdr*",'Raw Data'!$D:$D,"&lt;&gt;*ancel*", 'Raw Data'!$AZ:$AZ,"*Earl*"))
/
(COUNTIFS('Raw Data'!$AX:$AX,"&lt;=" &amp;DATE(LEFT($AV$3, 4), MONTH("1 " &amp; K$6 &amp; " " &amp; LEFT($AV$3, 4)) + 1, 0 ), 'Raw Data'!$AX:$AX,"&gt;" &amp;DATE(LEFT($AV$3, 4), MONTH("1 " &amp; K$6 &amp; " " &amp; LEFT($AV$3, 4)), 0 ),'Raw Data'!$O:$O,""&amp;'Raw Data'!$B$1,'Raw Data'!$D:$D,"&lt;&gt;*ithdr*",'Raw Data'!$D:$D,"&lt;&gt;*ancel*",'Raw Data'!$P:$P,"--")
+
COUNTIFS('Raw Data'!$AX:$AX,"&lt;=" &amp;DATE(LEFT($AV$3, 4), MONTH("1 " &amp; K$6 &amp; " " &amp; LEFT($AV$3, 4)) + 1, 0 ), 'Raw Data'!$AX:$AX,"&gt;" &amp;DATE(LEFT($AV$3, 4), MONTH("1 " &amp; K$6 &amp; " " &amp; LEFT($AV$3, 4)), 0 ),'Raw Data'!$P:$P,""&amp;'Raw Data'!$B$1,'Raw Data'!$D:$D,"&lt;&gt;*ithdr*",'Raw Data'!$D:$D,"&lt;&gt;*ancel*"))*100),
 "---")</f>
        <v>---</v>
      </c>
      <c r="L13" s="117"/>
      <c r="M13" s="117"/>
      <c r="N13" s="123"/>
      <c r="O13" s="149" t="str">
        <f>IFERROR(
((COUNTIFS('Raw Data'!$AX:$AX,"&lt;=" &amp;DATE(LEFT($AV$3, 4), MONTH("1 " &amp; O$6 &amp; " " &amp; LEFT($AV$3, 4)) + 1, 0 ), 'Raw Data'!$AX:$AX,"&gt;" &amp;DATE(LEFT($AV$3, 4), MONTH("1 " &amp; O$6 &amp; " " &amp; LEFT($AV$3, 4)), 0 ),'Raw Data'!$O:$O,""&amp;'Raw Data'!$B$1,'Raw Data'!$D:$D,"&lt;&gt;*ithdr*",'Raw Data'!$D:$D,"&lt;&gt;*ancel*",'Raw Data'!$P:$P,"--", 'Raw Data'!$AZ:$AZ,"*Earl*")
+
COUNTIFS('Raw Data'!$AX:$AX,"&lt;=" &amp;DATE(LEFT($AV$3, 4), MONTH("1 " &amp; O$6 &amp; " " &amp; LEFT($AV$3, 4)) + 1, 0 ), 'Raw Data'!$AX:$AX,"&gt;" &amp;DATE(LEFT($AV$3, 4), MONTH("1 " &amp; O$6 &amp; " " &amp; LEFT($AV$3, 4)), 0 ),'Raw Data'!$P:$P,""&amp;'Raw Data'!$B$1,'Raw Data'!$D:$D,"&lt;&gt;*ithdr*",'Raw Data'!$D:$D,"&lt;&gt;*ancel*", 'Raw Data'!$AZ:$AZ,"*Earl*"))
/
(COUNTIFS('Raw Data'!$AX:$AX,"&lt;=" &amp;DATE(LEFT($AV$3, 4), MONTH("1 " &amp; O$6 &amp; " " &amp; LEFT($AV$3, 4)) + 1, 0 ), 'Raw Data'!$AX:$AX,"&gt;" &amp;DATE(LEFT($AV$3, 4), MONTH("1 " &amp; O$6 &amp; " " &amp; LEFT($AV$3, 4)), 0 ),'Raw Data'!$O:$O,""&amp;'Raw Data'!$B$1,'Raw Data'!$D:$D,"&lt;&gt;*ithdr*",'Raw Data'!$D:$D,"&lt;&gt;*ancel*",'Raw Data'!$P:$P,"--")
+
COUNTIFS('Raw Data'!$AX:$AX,"&lt;=" &amp;DATE(LEFT($AV$3, 4), MONTH("1 " &amp; O$6 &amp; " " &amp; LEFT($AV$3, 4)) + 1, 0 ), 'Raw Data'!$AX:$AX,"&gt;" &amp;DATE(LEFT($AV$3, 4), MONTH("1 " &amp; O$6 &amp; " " &amp; LEFT($AV$3, 4)), 0 ),'Raw Data'!$P:$P,""&amp;'Raw Data'!$B$1,'Raw Data'!$D:$D,"&lt;&gt;*ithdr*",'Raw Data'!$D:$D,"&lt;&gt;*ancel*"))*100),
 "---")</f>
        <v>---</v>
      </c>
      <c r="P13" s="117"/>
      <c r="Q13" s="117"/>
      <c r="R13" s="123"/>
      <c r="S13" s="149" t="str">
        <f>IFERROR(
((COUNTIFS('Raw Data'!$AX:$AX,"&lt;=" &amp;DATE(LEFT($AV$3, 4), MONTH("1 " &amp; S$6 &amp; " " &amp; LEFT($AV$3, 4)) + 1, 0 ), 'Raw Data'!$AX:$AX,"&gt;" &amp;DATE(LEFT($AV$3, 4), MONTH("1 " &amp; S$6 &amp; " " &amp; LEFT($AV$3, 4)), 0 ),'Raw Data'!$O:$O,""&amp;'Raw Data'!$B$1,'Raw Data'!$D:$D,"&lt;&gt;*ithdr*",'Raw Data'!$D:$D,"&lt;&gt;*ancel*",'Raw Data'!$P:$P,"--", 'Raw Data'!$AZ:$AZ,"*Earl*")
+
COUNTIFS('Raw Data'!$AX:$AX,"&lt;=" &amp;DATE(LEFT($AV$3, 4), MONTH("1 " &amp; S$6 &amp; " " &amp; LEFT($AV$3, 4)) + 1, 0 ), 'Raw Data'!$AX:$AX,"&gt;" &amp;DATE(LEFT($AV$3, 4), MONTH("1 " &amp; S$6 &amp; " " &amp; LEFT($AV$3, 4)), 0 ),'Raw Data'!$P:$P,""&amp;'Raw Data'!$B$1,'Raw Data'!$D:$D,"&lt;&gt;*ithdr*",'Raw Data'!$D:$D,"&lt;&gt;*ancel*", 'Raw Data'!$AZ:$AZ,"*Earl*"))
/
(COUNTIFS('Raw Data'!$AX:$AX,"&lt;=" &amp;DATE(LEFT($AV$3, 4), MONTH("1 " &amp; S$6 &amp; " " &amp; LEFT($AV$3, 4)) + 1, 0 ), 'Raw Data'!$AX:$AX,"&gt;" &amp;DATE(LEFT($AV$3, 4), MONTH("1 " &amp; S$6 &amp; " " &amp; LEFT($AV$3, 4)), 0 ),'Raw Data'!$O:$O,""&amp;'Raw Data'!$B$1,'Raw Data'!$D:$D,"&lt;&gt;*ithdr*",'Raw Data'!$D:$D,"&lt;&gt;*ancel*",'Raw Data'!$P:$P,"--")
+
COUNTIFS('Raw Data'!$AX:$AX,"&lt;=" &amp;DATE(LEFT($AV$3, 4), MONTH("1 " &amp; S$6 &amp; " " &amp; LEFT($AV$3, 4)) + 1, 0 ), 'Raw Data'!$AX:$AX,"&gt;" &amp;DATE(LEFT($AV$3, 4), MONTH("1 " &amp; S$6 &amp; " " &amp; LEFT($AV$3, 4)), 0 ),'Raw Data'!$P:$P,""&amp;'Raw Data'!$B$1,'Raw Data'!$D:$D,"&lt;&gt;*ithdr*",'Raw Data'!$D:$D,"&lt;&gt;*ancel*"))*100),
 "---")</f>
        <v>---</v>
      </c>
      <c r="T13" s="117"/>
      <c r="U13" s="117"/>
      <c r="V13" s="123"/>
      <c r="W13" s="149" t="str">
        <f>IFERROR(
((COUNTIFS('Raw Data'!$AX:$AX,"&lt;=" &amp;DATE(LEFT($AV$3, 4), MONTH("1 " &amp; W$6 &amp; " " &amp; LEFT($AV$3, 4)) + 1, 0 ), 'Raw Data'!$AX:$AX,"&gt;" &amp;DATE(LEFT($AV$3, 4), MONTH("1 " &amp; W$6 &amp; " " &amp; LEFT($AV$3, 4)), 0 ),'Raw Data'!$O:$O,""&amp;'Raw Data'!$B$1,'Raw Data'!$D:$D,"&lt;&gt;*ithdr*",'Raw Data'!$D:$D,"&lt;&gt;*ancel*",'Raw Data'!$P:$P,"--", 'Raw Data'!$AZ:$AZ,"*Earl*")
+
COUNTIFS('Raw Data'!$AX:$AX,"&lt;=" &amp;DATE(LEFT($AV$3, 4), MONTH("1 " &amp; W$6 &amp; " " &amp; LEFT($AV$3, 4)) + 1, 0 ), 'Raw Data'!$AX:$AX,"&gt;" &amp;DATE(LEFT($AV$3, 4), MONTH("1 " &amp; W$6 &amp; " " &amp; LEFT($AV$3, 4)), 0 ),'Raw Data'!$P:$P,""&amp;'Raw Data'!$B$1,'Raw Data'!$D:$D,"&lt;&gt;*ithdr*",'Raw Data'!$D:$D,"&lt;&gt;*ancel*", 'Raw Data'!$AZ:$AZ,"*Earl*"))
/
(COUNTIFS('Raw Data'!$AX:$AX,"&lt;=" &amp;DATE(LEFT($AV$3, 4), MONTH("1 " &amp; W$6 &amp; " " &amp; LEFT($AV$3, 4)) + 1, 0 ), 'Raw Data'!$AX:$AX,"&gt;" &amp;DATE(LEFT($AV$3, 4), MONTH("1 " &amp; W$6 &amp; " " &amp; LEFT($AV$3, 4)), 0 ),'Raw Data'!$O:$O,""&amp;'Raw Data'!$B$1,'Raw Data'!$D:$D,"&lt;&gt;*ithdr*",'Raw Data'!$D:$D,"&lt;&gt;*ancel*",'Raw Data'!$P:$P,"--")
+
COUNTIFS('Raw Data'!$AX:$AX,"&lt;=" &amp;DATE(LEFT($AV$3, 4), MONTH("1 " &amp; W$6 &amp; " " &amp; LEFT($AV$3, 4)) + 1, 0 ), 'Raw Data'!$AX:$AX,"&gt;" &amp;DATE(LEFT($AV$3, 4), MONTH("1 " &amp; W$6 &amp; " " &amp; LEFT($AV$3, 4)), 0 ),'Raw Data'!$P:$P,""&amp;'Raw Data'!$B$1,'Raw Data'!$D:$D,"&lt;&gt;*ithdr*",'Raw Data'!$D:$D,"&lt;&gt;*ancel*"))*100),
 "---")</f>
        <v>---</v>
      </c>
      <c r="X13" s="117"/>
      <c r="Y13" s="117"/>
      <c r="Z13" s="123"/>
      <c r="AA13" s="149" t="str">
        <f>IFERROR(
((COUNTIFS('Raw Data'!$AX:$AX,"&lt;=" &amp;DATE(LEFT($AV$3, 4), MONTH("1 " &amp; AA$6 &amp; " " &amp; LEFT($AV$3, 4)) + 1, 0 ), 'Raw Data'!$AX:$AX,"&gt;" &amp;DATE(LEFT($AV$3, 4), MONTH("1 " &amp; AA$6 &amp; " " &amp; LEFT($AV$3, 4)), 0 ),'Raw Data'!$O:$O,""&amp;'Raw Data'!$B$1,'Raw Data'!$D:$D,"&lt;&gt;*ithdr*",'Raw Data'!$D:$D,"&lt;&gt;*ancel*",'Raw Data'!$P:$P,"--", 'Raw Data'!$AZ:$AZ,"*Earl*")
+
COUNTIFS('Raw Data'!$AX:$AX,"&lt;=" &amp;DATE(LEFT($AV$3, 4), MONTH("1 " &amp; AA$6 &amp; " " &amp; LEFT($AV$3, 4)) + 1, 0 ), 'Raw Data'!$AX:$AX,"&gt;" &amp;DATE(LEFT($AV$3, 4), MONTH("1 " &amp; AA$6 &amp; " " &amp; LEFT($AV$3, 4)), 0 ),'Raw Data'!$P:$P,""&amp;'Raw Data'!$B$1,'Raw Data'!$D:$D,"&lt;&gt;*ithdr*",'Raw Data'!$D:$D,"&lt;&gt;*ancel*", 'Raw Data'!$AZ:$AZ,"*Earl*"))
/
(COUNTIFS('Raw Data'!$AX:$AX,"&lt;=" &amp;DATE(LEFT($AV$3, 4), MONTH("1 " &amp; AA$6 &amp; " " &amp; LEFT($AV$3, 4)) + 1, 0 ), 'Raw Data'!$AX:$AX,"&gt;" &amp;DATE(LEFT($AV$3, 4), MONTH("1 " &amp; AA$6 &amp; " " &amp; LEFT($AV$3, 4)), 0 ),'Raw Data'!$O:$O,""&amp;'Raw Data'!$B$1,'Raw Data'!$D:$D,"&lt;&gt;*ithdr*",'Raw Data'!$D:$D,"&lt;&gt;*ancel*",'Raw Data'!$P:$P,"--")
+
COUNTIFS('Raw Data'!$AX:$AX,"&lt;=" &amp;DATE(LEFT($AV$3, 4), MONTH("1 " &amp; AA$6 &amp; " " &amp; LEFT($AV$3, 4)) + 1, 0 ), 'Raw Data'!$AX:$AX,"&gt;" &amp;DATE(LEFT($AV$3, 4), MONTH("1 " &amp; AA$6 &amp; " " &amp; LEFT($AV$3, 4)), 0 ),'Raw Data'!$P:$P,""&amp;'Raw Data'!$B$1,'Raw Data'!$D:$D,"&lt;&gt;*ithdr*",'Raw Data'!$D:$D,"&lt;&gt;*ancel*"))*100),
 "---")</f>
        <v>---</v>
      </c>
      <c r="AB13" s="117"/>
      <c r="AC13" s="117"/>
      <c r="AD13" s="123"/>
      <c r="AE13" s="149" t="str">
        <f>IFERROR(
((COUNTIFS('Raw Data'!$AX:$AX,"&lt;=" &amp;DATE(LEFT($AV$3, 4), MONTH("1 " &amp; AE$6 &amp; " " &amp; LEFT($AV$3, 4)) + 1, 0 ), 'Raw Data'!$AX:$AX,"&gt;" &amp;DATE(LEFT($AV$3, 4), MONTH("1 " &amp; AE$6 &amp; " " &amp; LEFT($AV$3, 4)), 0 ),'Raw Data'!$O:$O,""&amp;'Raw Data'!$B$1,'Raw Data'!$D:$D,"&lt;&gt;*ithdr*",'Raw Data'!$D:$D,"&lt;&gt;*ancel*",'Raw Data'!$P:$P,"--", 'Raw Data'!$AZ:$AZ,"*Earl*")
+
COUNTIFS('Raw Data'!$AX:$AX,"&lt;=" &amp;DATE(LEFT($AV$3, 4), MONTH("1 " &amp; AE$6 &amp; " " &amp; LEFT($AV$3, 4)) + 1, 0 ), 'Raw Data'!$AX:$AX,"&gt;" &amp;DATE(LEFT($AV$3, 4), MONTH("1 " &amp; AE$6 &amp; " " &amp; LEFT($AV$3, 4)), 0 ),'Raw Data'!$P:$P,""&amp;'Raw Data'!$B$1,'Raw Data'!$D:$D,"&lt;&gt;*ithdr*",'Raw Data'!$D:$D,"&lt;&gt;*ancel*", 'Raw Data'!$AZ:$AZ,"*Earl*"))
/
(COUNTIFS('Raw Data'!$AX:$AX,"&lt;=" &amp;DATE(LEFT($AV$3, 4), MONTH("1 " &amp; AE$6 &amp; " " &amp; LEFT($AV$3, 4)) + 1, 0 ), 'Raw Data'!$AX:$AX,"&gt;" &amp;DATE(LEFT($AV$3, 4), MONTH("1 " &amp; AE$6 &amp; " " &amp; LEFT($AV$3, 4)), 0 ),'Raw Data'!$O:$O,""&amp;'Raw Data'!$B$1,'Raw Data'!$D:$D,"&lt;&gt;*ithdr*",'Raw Data'!$D:$D,"&lt;&gt;*ancel*",'Raw Data'!$P:$P,"--")
+
COUNTIFS('Raw Data'!$AX:$AX,"&lt;=" &amp;DATE(LEFT($AV$3, 4), MONTH("1 " &amp; AE$6 &amp; " " &amp; LEFT($AV$3, 4)) + 1, 0 ), 'Raw Data'!$AX:$AX,"&gt;" &amp;DATE(LEFT($AV$3, 4), MONTH("1 " &amp; AE$6 &amp; " " &amp; LEFT($AV$3, 4)), 0 ),'Raw Data'!$P:$P,""&amp;'Raw Data'!$B$1,'Raw Data'!$D:$D,"&lt;&gt;*ithdr*",'Raw Data'!$D:$D,"&lt;&gt;*ancel*"))*100),
 "---")</f>
        <v>---</v>
      </c>
      <c r="AF13" s="117"/>
      <c r="AG13" s="117"/>
      <c r="AH13" s="123"/>
      <c r="AI13" s="149" t="str">
        <f>IFERROR(
((COUNTIFS('Raw Data'!$AX:$AX,"&lt;=" &amp;DATE(LEFT($AV$3, 4), MONTH("1 " &amp; AI$6 &amp; " " &amp; LEFT($AV$3, 4)) + 1, 0 ), 'Raw Data'!$AX:$AX,"&gt;" &amp;DATE(LEFT($AV$3, 4), MONTH("1 " &amp; AI$6 &amp; " " &amp; LEFT($AV$3, 4)), 0 ),'Raw Data'!$O:$O,""&amp;'Raw Data'!$B$1,'Raw Data'!$D:$D,"&lt;&gt;*ithdr*",'Raw Data'!$D:$D,"&lt;&gt;*ancel*",'Raw Data'!$P:$P,"--", 'Raw Data'!$AZ:$AZ,"*Earl*")
+
COUNTIFS('Raw Data'!$AX:$AX,"&lt;=" &amp;DATE(LEFT($AV$3, 4), MONTH("1 " &amp; AI$6 &amp; " " &amp; LEFT($AV$3, 4)) + 1, 0 ), 'Raw Data'!$AX:$AX,"&gt;" &amp;DATE(LEFT($AV$3, 4), MONTH("1 " &amp; AI$6 &amp; " " &amp; LEFT($AV$3, 4)), 0 ),'Raw Data'!$P:$P,""&amp;'Raw Data'!$B$1,'Raw Data'!$D:$D,"&lt;&gt;*ithdr*",'Raw Data'!$D:$D,"&lt;&gt;*ancel*", 'Raw Data'!$AZ:$AZ,"*Earl*"))
/
(COUNTIFS('Raw Data'!$AX:$AX,"&lt;=" &amp;DATE(LEFT($AV$3, 4), MONTH("1 " &amp; AI$6 &amp; " " &amp; LEFT($AV$3, 4)) + 1, 0 ), 'Raw Data'!$AX:$AX,"&gt;" &amp;DATE(LEFT($AV$3, 4), MONTH("1 " &amp; AI$6 &amp; " " &amp; LEFT($AV$3, 4)), 0 ),'Raw Data'!$O:$O,""&amp;'Raw Data'!$B$1,'Raw Data'!$D:$D,"&lt;&gt;*ithdr*",'Raw Data'!$D:$D,"&lt;&gt;*ancel*",'Raw Data'!$P:$P,"--")
+
COUNTIFS('Raw Data'!$AX:$AX,"&lt;=" &amp;DATE(LEFT($AV$3, 4), MONTH("1 " &amp; AI$6 &amp; " " &amp; LEFT($AV$3, 4)) + 1, 0 ), 'Raw Data'!$AX:$AX,"&gt;" &amp;DATE(LEFT($AV$3, 4), MONTH("1 " &amp; AI$6 &amp; " " &amp; LEFT($AV$3, 4)), 0 ),'Raw Data'!$P:$P,""&amp;'Raw Data'!$B$1,'Raw Data'!$D:$D,"&lt;&gt;*ithdr*",'Raw Data'!$D:$D,"&lt;&gt;*ancel*"))*100),
 "---")</f>
        <v>---</v>
      </c>
      <c r="AJ13" s="117"/>
      <c r="AK13" s="117"/>
      <c r="AL13" s="123"/>
      <c r="AM13" s="149" t="str">
        <f>IFERROR(
((COUNTIFS('Raw Data'!$AX:$AX,"&lt;=" &amp;DATE(LEFT($AV$3, 4), MONTH("1 " &amp; AM$6 &amp; " " &amp; LEFT($AV$3, 4)) + 1, 0 ), 'Raw Data'!$AX:$AX,"&gt;" &amp;DATE(LEFT($AV$3, 4), MONTH("1 " &amp; AM$6 &amp; " " &amp; LEFT($AV$3, 4)), 0 ),'Raw Data'!$O:$O,""&amp;'Raw Data'!$B$1,'Raw Data'!$D:$D,"&lt;&gt;*ithdr*",'Raw Data'!$D:$D,"&lt;&gt;*ancel*",'Raw Data'!$P:$P,"--", 'Raw Data'!$AZ:$AZ,"*Earl*")
+
COUNTIFS('Raw Data'!$AX:$AX,"&lt;=" &amp;DATE(LEFT($AV$3, 4), MONTH("1 " &amp; AM$6 &amp; " " &amp; LEFT($AV$3, 4)) + 1, 0 ), 'Raw Data'!$AX:$AX,"&gt;" &amp;DATE(LEFT($AV$3, 4), MONTH("1 " &amp; AM$6 &amp; " " &amp; LEFT($AV$3, 4)), 0 ),'Raw Data'!$P:$P,""&amp;'Raw Data'!$B$1,'Raw Data'!$D:$D,"&lt;&gt;*ithdr*",'Raw Data'!$D:$D,"&lt;&gt;*ancel*", 'Raw Data'!$AZ:$AZ,"*Earl*"))
/
(COUNTIFS('Raw Data'!$AX:$AX,"&lt;=" &amp;DATE(LEFT($AV$3, 4), MONTH("1 " &amp; AM$6 &amp; " " &amp; LEFT($AV$3, 4)) + 1, 0 ), 'Raw Data'!$AX:$AX,"&gt;" &amp;DATE(LEFT($AV$3, 4), MONTH("1 " &amp; AM$6 &amp; " " &amp; LEFT($AV$3, 4)), 0 ),'Raw Data'!$O:$O,""&amp;'Raw Data'!$B$1,'Raw Data'!$D:$D,"&lt;&gt;*ithdr*",'Raw Data'!$D:$D,"&lt;&gt;*ancel*",'Raw Data'!$P:$P,"--")
+
COUNTIFS('Raw Data'!$AX:$AX,"&lt;=" &amp;DATE(LEFT($AV$3, 4), MONTH("1 " &amp; AM$6 &amp; " " &amp; LEFT($AV$3, 4)) + 1, 0 ), 'Raw Data'!$AX:$AX,"&gt;" &amp;DATE(LEFT($AV$3, 4), MONTH("1 " &amp; AM$6 &amp; " " &amp; LEFT($AV$3, 4)), 0 ),'Raw Data'!$P:$P,""&amp;'Raw Data'!$B$1,'Raw Data'!$D:$D,"&lt;&gt;*ithdr*",'Raw Data'!$D:$D,"&lt;&gt;*ancel*"))*100),
 "---")</f>
        <v>---</v>
      </c>
      <c r="AN13" s="117"/>
      <c r="AO13" s="117"/>
      <c r="AP13" s="123"/>
      <c r="AQ13" s="149" t="str">
        <f>IFERROR(
((COUNTIFS('Raw Data'!$AX:$AX,"&lt;=" &amp;DATE(LEFT($AV$3, 4), MONTH("1 " &amp; AQ$6 &amp; " " &amp; LEFT($AV$3, 4)) + 1, 0 ), 'Raw Data'!$AX:$AX,"&gt;" &amp;DATE(LEFT($AV$3, 4), MONTH("1 " &amp; AQ$6 &amp; " " &amp; LEFT($AV$3, 4)), 0 ),'Raw Data'!$O:$O,""&amp;'Raw Data'!$B$1,'Raw Data'!$D:$D,"&lt;&gt;*ithdr*",'Raw Data'!$D:$D,"&lt;&gt;*ancel*",'Raw Data'!$P:$P,"--", 'Raw Data'!$AZ:$AZ,"*Earl*")
+
COUNTIFS('Raw Data'!$AX:$AX,"&lt;=" &amp;DATE(LEFT($AV$3, 4), MONTH("1 " &amp; AQ$6 &amp; " " &amp; LEFT($AV$3, 4)) + 1, 0 ), 'Raw Data'!$AX:$AX,"&gt;" &amp;DATE(LEFT($AV$3, 4), MONTH("1 " &amp; AQ$6 &amp; " " &amp; LEFT($AV$3, 4)), 0 ),'Raw Data'!$P:$P,""&amp;'Raw Data'!$B$1,'Raw Data'!$D:$D,"&lt;&gt;*ithdr*",'Raw Data'!$D:$D,"&lt;&gt;*ancel*", 'Raw Data'!$AZ:$AZ,"*Earl*"))
/
(COUNTIFS('Raw Data'!$AX:$AX,"&lt;=" &amp;DATE(LEFT($AV$3, 4), MONTH("1 " &amp; AQ$6 &amp; " " &amp; LEFT($AV$3, 4)) + 1, 0 ), 'Raw Data'!$AX:$AX,"&gt;" &amp;DATE(LEFT($AV$3, 4), MONTH("1 " &amp; AQ$6 &amp; " " &amp; LEFT($AV$3, 4)), 0 ),'Raw Data'!$O:$O,""&amp;'Raw Data'!$B$1,'Raw Data'!$D:$D,"&lt;&gt;*ithdr*",'Raw Data'!$D:$D,"&lt;&gt;*ancel*",'Raw Data'!$P:$P,"--")
+
COUNTIFS('Raw Data'!$AX:$AX,"&lt;=" &amp;DATE(LEFT($AV$3, 4), MONTH("1 " &amp; AQ$6 &amp; " " &amp; LEFT($AV$3, 4)) + 1, 0 ), 'Raw Data'!$AX:$AX,"&gt;" &amp;DATE(LEFT($AV$3, 4), MONTH("1 " &amp; AQ$6 &amp; " " &amp; LEFT($AV$3, 4)), 0 ),'Raw Data'!$P:$P,""&amp;'Raw Data'!$B$1,'Raw Data'!$D:$D,"&lt;&gt;*ithdr*",'Raw Data'!$D:$D,"&lt;&gt;*ancel*"))*100),
 "---")</f>
        <v>---</v>
      </c>
      <c r="AR13" s="117"/>
      <c r="AS13" s="117"/>
      <c r="AT13" s="123"/>
      <c r="AU13" s="149" t="str">
        <f>IFERROR(
((COUNTIFS('Raw Data'!$AX:$AX,"&lt;=" &amp;DATE(MID($AV$3, 15, 4), MONTH("1 " &amp; AU$6 &amp; " " &amp; MID($AV$3, 15, 4)) + 1, 0 ), 'Raw Data'!$AM:$AM,"&gt;" &amp;DATE(MID($AV$3, 15, 4), MONTH("1 " &amp; AU$6 &amp; " " &amp; MID($AV$3, 15, 4)), 0 ),'Raw Data'!$O:$O,""&amp;'Raw Data'!$B$1,'Raw Data'!$D:$D,"&lt;&gt;*ithdr*",'Raw Data'!$D:$D,"&lt;&gt;*ancel*",'Raw Data'!$P:$P,"--", 'Raw Data'!$AZ:$AZ,"*Earl*")
+
COUNTIFS('Raw Data'!$AX:$AX,"&lt;=" &amp;DATE(MID($AV$3, 15, 4), MONTH("1 " &amp; AU$6 &amp; " " &amp; MID($AV$3, 15, 4)) + 1, 0 ), 'Raw Data'!$AM:$AM,"&gt;" &amp;DATE(MID($AV$3, 15, 4), MONTH("1 " &amp; AU$6 &amp; " " &amp; MID($AV$3, 15, 4)), 0 ),'Raw Data'!$P:$P,""&amp;'Raw Data'!$B$1,'Raw Data'!$D:$D,"&lt;&gt;*ithdr*",'Raw Data'!$D:$D,"&lt;&gt;*ancel*", 'Raw Data'!$AZ:$AZ,"*Earl*"))
/
(COUNTIFS('Raw Data'!$AX:$AX,"&lt;=" &amp;DATE(MID($AV$3, 15, 4), MONTH("1 " &amp; AU$6 &amp; " " &amp; MID($AV$3, 15, 4)) + 1, 0 ), 'Raw Data'!$AM:$AM,"&gt;" &amp;DATE(MID($AV$3, 15, 4), MONTH("1 " &amp; AU$6 &amp; " " &amp; MID($AV$3, 15, 4)), 0 ),'Raw Data'!$O:$O,""&amp;'Raw Data'!$B$1,'Raw Data'!$D:$D,"&lt;&gt;*ithdr*",'Raw Data'!$D:$D,"&lt;&gt;*ancel*",'Raw Data'!$P:$P,"--")
+
COUNTIFS('Raw Data'!$AX:$AX,"&lt;=" &amp;DATE(MID($AV$3, 15, 4), MONTH("1 " &amp; AU$6 &amp; " " &amp; MID($AV$3, 15, 4)) + 1, 0 ), 'Raw Data'!$AM:$AM,"&gt;" &amp;DATE(MID($AV$3, 15, 4), MONTH("1 " &amp; AU$6 &amp; " " &amp; MID($AV$3, 15, 4)), 0 ),'Raw Data'!$P:$P,""&amp;'Raw Data'!$B$1,'Raw Data'!$D:$D,"&lt;&gt;*ithdr*",'Raw Data'!$D:$D,"&lt;&gt;*ancel*")))*100,
 "---")</f>
        <v>---</v>
      </c>
      <c r="AV13" s="117"/>
      <c r="AW13" s="117"/>
      <c r="AX13" s="123"/>
      <c r="AY13" s="149" t="str">
        <f>IFERROR(
((COUNTIFS('Raw Data'!$AX:$AX,"&lt;=" &amp;DATE(MID($AV$3, 15, 4), MONTH("1 " &amp; AY$6 &amp; " " &amp; MID($AV$3, 15, 4)) + 1, 0 ), 'Raw Data'!$AM:$AM,"&gt;" &amp;DATE(MID($AV$3, 15, 4), MONTH("1 " &amp; AY$6 &amp; " " &amp; MID($AV$3, 15, 4)), 0 ),'Raw Data'!$O:$O,""&amp;'Raw Data'!$B$1,'Raw Data'!$D:$D,"&lt;&gt;*ithdr*",'Raw Data'!$D:$D,"&lt;&gt;*ancel*",'Raw Data'!$P:$P,"--", 'Raw Data'!$AZ:$AZ,"*Earl*")
+
COUNTIFS('Raw Data'!$AX:$AX,"&lt;=" &amp;DATE(MID($AV$3, 15, 4), MONTH("1 " &amp; AY$6 &amp; " " &amp; MID($AV$3, 15, 4)) + 1, 0 ), 'Raw Data'!$AM:$AM,"&gt;" &amp;DATE(MID($AV$3, 15, 4), MONTH("1 " &amp; AY$6 &amp; " " &amp; MID($AV$3, 15, 4)), 0 ),'Raw Data'!$P:$P,""&amp;'Raw Data'!$B$1,'Raw Data'!$D:$D,"&lt;&gt;*ithdr*",'Raw Data'!$D:$D,"&lt;&gt;*ancel*", 'Raw Data'!$AZ:$AZ,"*Earl*"))
/
(COUNTIFS('Raw Data'!$AX:$AX,"&lt;=" &amp;DATE(MID($AV$3, 15, 4), MONTH("1 " &amp; AY$6 &amp; " " &amp; MID($AV$3, 15, 4)) + 1, 0 ), 'Raw Data'!$AM:$AM,"&gt;" &amp;DATE(MID($AV$3, 15, 4), MONTH("1 " &amp; AY$6 &amp; " " &amp; MID($AV$3, 15, 4)), 0 ),'Raw Data'!$O:$O,""&amp;'Raw Data'!$B$1,'Raw Data'!$D:$D,"&lt;&gt;*ithdr*",'Raw Data'!$D:$D,"&lt;&gt;*ancel*",'Raw Data'!$P:$P,"--")
+
COUNTIFS('Raw Data'!$AX:$AX,"&lt;=" &amp;DATE(MID($AV$3, 15, 4), MONTH("1 " &amp; AY$6 &amp; " " &amp; MID($AV$3, 15, 4)) + 1, 0 ), 'Raw Data'!$AM:$AM,"&gt;" &amp;DATE(MID($AV$3, 15, 4), MONTH("1 " &amp; AY$6 &amp; " " &amp; MID($AV$3, 15, 4)), 0 ),'Raw Data'!$P:$P,""&amp;'Raw Data'!$B$1,'Raw Data'!$D:$D,"&lt;&gt;*ithdr*",'Raw Data'!$D:$D,"&lt;&gt;*ancel*")))*100,
 "---")</f>
        <v>---</v>
      </c>
      <c r="AZ13" s="117"/>
      <c r="BA13" s="117"/>
      <c r="BB13" s="123"/>
      <c r="BC13" s="149" t="str">
        <f>IFERROR(
((COUNTIFS('Raw Data'!$AX:$AX,"&lt;=" &amp;DATE(MID($AV$3, 15, 4), MONTH("1 " &amp; BC$6 &amp; " " &amp; MID($AV$3, 15, 4)) + 1, 0 ), 'Raw Data'!$AM:$AM,"&gt;" &amp;DATE(MID($AV$3, 15, 4), MONTH("1 " &amp; BC$6 &amp; " " &amp; MID($AV$3, 15, 4)), 0 ),'Raw Data'!$O:$O,""&amp;'Raw Data'!$B$1,'Raw Data'!$D:$D,"&lt;&gt;*ithdr*",'Raw Data'!$D:$D,"&lt;&gt;*ancel*",'Raw Data'!$P:$P,"--", 'Raw Data'!$AZ:$AZ,"*Earl*")
+
COUNTIFS('Raw Data'!$AX:$AX,"&lt;=" &amp;DATE(MID($AV$3, 15, 4), MONTH("1 " &amp; BC$6 &amp; " " &amp; MID($AV$3, 15, 4)) + 1, 0 ), 'Raw Data'!$AM:$AM,"&gt;" &amp;DATE(MID($AV$3, 15, 4), MONTH("1 " &amp; BC$6 &amp; " " &amp; MID($AV$3, 15, 4)), 0 ),'Raw Data'!$P:$P,""&amp;'Raw Data'!$B$1,'Raw Data'!$D:$D,"&lt;&gt;*ithdr*",'Raw Data'!$D:$D,"&lt;&gt;*ancel*", 'Raw Data'!$AZ:$AZ,"*Earl*"))
/
(COUNTIFS('Raw Data'!$AX:$AX,"&lt;=" &amp;DATE(MID($AV$3, 15, 4), MONTH("1 " &amp; BC$6 &amp; " " &amp; MID($AV$3, 15, 4)) + 1, 0 ), 'Raw Data'!$AM:$AM,"&gt;" &amp;DATE(MID($AV$3, 15, 4), MONTH("1 " &amp; BC$6 &amp; " " &amp; MID($AV$3, 15, 4)), 0 ),'Raw Data'!$O:$O,""&amp;'Raw Data'!$B$1,'Raw Data'!$D:$D,"&lt;&gt;*ithdr*",'Raw Data'!$D:$D,"&lt;&gt;*ancel*",'Raw Data'!$P:$P,"--")
+
COUNTIFS('Raw Data'!$AX:$AX,"&lt;=" &amp;DATE(MID($AV$3, 15, 4), MONTH("1 " &amp; BC$6 &amp; " " &amp; MID($AV$3, 15, 4)) + 1, 0 ), 'Raw Data'!$AM:$AM,"&gt;" &amp;DATE(MID($AV$3, 15, 4), MONTH("1 " &amp; BC$6 &amp; " " &amp; MID($AV$3, 15, 4)), 0 ),'Raw Data'!$P:$P,""&amp;'Raw Data'!$B$1,'Raw Data'!$D:$D,"&lt;&gt;*ithdr*",'Raw Data'!$D:$D,"&lt;&gt;*ancel*")))*100,
 "---")</f>
        <v>---</v>
      </c>
      <c r="BD13" s="117"/>
      <c r="BE13" s="117"/>
      <c r="BF13" s="123"/>
    </row>
    <row r="14" spans="1:58" ht="12.75" customHeight="1" x14ac:dyDescent="0.2">
      <c r="A14" s="154" t="s">
        <v>100</v>
      </c>
      <c r="B14" s="117"/>
      <c r="C14" s="117"/>
      <c r="D14" s="117"/>
      <c r="E14" s="117"/>
      <c r="F14" s="117"/>
      <c r="G14" s="117"/>
      <c r="H14" s="117"/>
      <c r="I14" s="117"/>
      <c r="J14" s="123"/>
      <c r="K14" s="153" t="str">
        <f>IFERROR(
((COUNTIFS('Raw Data'!$AX:$AX,"&lt;=" &amp;DATE(LEFT($AV$3, 4), MONTH("1 " &amp; K$6 &amp; " " &amp; LEFT($AV$3, 4)) + 1, 0 ), 'Raw Data'!$AX:$AX,"&gt;" &amp;DATE(LEFT($AV$3, 4), MONTH("1 " &amp; K$6 &amp; " " &amp; LEFT($AV$3, 4)), 0 ),'Raw Data'!$O:$O,""&amp;'Raw Data'!$B$1,'Raw Data'!$D:$D,"&lt;&gt;*ithdr*",'Raw Data'!$D:$D,"&lt;&gt;*ancel*",'Raw Data'!$P:$P,"--", 'Raw Data'!$AZ:$AZ,"*Earl*",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Data'!$J:$J, "&lt;&gt;*tendance", 'Raw Data'!$J:$J, "&lt;&gt;*upport"))
/
(COUNTIFS('Raw Data'!$AX:$AX,"&lt;=" &amp;DATE(LEFT($AV$3, 4), MONTH("1 " &amp; K$6 &amp; " " &amp; LEFT($AV$3, 4)) + 1, 0 ), 'Raw Data'!$AX:$AX,"&gt;" &amp;DATE(LEFT($AV$3, 4), MONTH("1 " &amp; K$6 &amp; " " &amp; LEFT($AV$3, 4)), 0 ),'Raw Data'!$O:$O,""&amp;'Raw Data'!$B$1,'Raw Data'!$D:$D,"&lt;&gt;*ithdr*",'Raw Data'!$D:$D,"&lt;&gt;*ancel*",'Raw Data'!$P:$P,"--", 'Raw Data'!$J:$J, "&lt;&gt;*tendance", 'Raw Data'!$J:$J, "&lt;&gt;*upport")
+
COUNTIFS('Raw Data'!$AX:$AX,"&lt;=" &amp;DATE(LEFT($AV$3, 4), MONTH("1 " &amp; K$6 &amp; " " &amp; LEFT($AV$3, 4)) + 1, 0 ), 'Raw Data'!$AX:$AX,"&gt;" &amp;DATE(LEFT($AV$3, 4), MONTH("1 " &amp; K$6 &amp; " " &amp; LEFT($AV$3, 4)), 0 ),'Raw Data'!$P:$P,""&amp;'Raw Data'!$B$1,'Raw Data'!$D:$D,"&lt;&gt;*ithdr*",'Raw Data'!$D:$D,"&lt;&gt;*ancel*", 'Raw Data'!$J:$J, "&lt;&gt;*tendance", 'Raw Data'!$J:$J, "&lt;&gt;*upport")))*100,
 "---")</f>
        <v>---</v>
      </c>
      <c r="L14" s="117"/>
      <c r="M14" s="117"/>
      <c r="N14" s="123"/>
      <c r="O14" s="153" t="str">
        <f>IFERROR(
((COUNTIFS('Raw Data'!$AX:$AX,"&lt;=" &amp;DATE(LEFT($AV$3, 4), MONTH("1 " &amp; O$6 &amp; " " &amp; LEFT($AV$3, 4)) + 1, 0 ), 'Raw Data'!$AX:$AX,"&gt;" &amp;DATE(LEFT($AV$3, 4), MONTH("1 " &amp; O$6 &amp; " " &amp; LEFT($AV$3, 4)), 0 ),'Raw Data'!$O:$O,""&amp;'Raw Data'!$B$1,'Raw Data'!$D:$D,"&lt;&gt;*ithdr*",'Raw Data'!$D:$D,"&lt;&gt;*ancel*",'Raw Data'!$P:$P,"--", 'Raw Data'!$AZ:$AZ,"*Earl*",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Data'!$J:$J, "&lt;&gt;*tendance", 'Raw Data'!$J:$J, "&lt;&gt;*upport"))
/
(COUNTIFS('Raw Data'!$AX:$AX,"&lt;=" &amp;DATE(LEFT($AV$3, 4), MONTH("1 " &amp; O$6 &amp; " " &amp; LEFT($AV$3, 4)) + 1, 0 ), 'Raw Data'!$AX:$AX,"&gt;" &amp;DATE(LEFT($AV$3, 4), MONTH("1 " &amp; O$6 &amp; " " &amp; LEFT($AV$3, 4)), 0 ),'Raw Data'!$O:$O,""&amp;'Raw Data'!$B$1,'Raw Data'!$D:$D,"&lt;&gt;*ithdr*",'Raw Data'!$D:$D,"&lt;&gt;*ancel*",'Raw Data'!$P:$P,"--", 'Raw Data'!$J:$J, "&lt;&gt;*tendance", 'Raw Data'!$J:$J, "&lt;&gt;*upport")
+
COUNTIFS('Raw Data'!$AX:$AX,"&lt;=" &amp;DATE(LEFT($AV$3, 4), MONTH("1 " &amp; O$6 &amp; " " &amp; LEFT($AV$3, 4)) + 1, 0 ), 'Raw Data'!$AX:$AX,"&gt;" &amp;DATE(LEFT($AV$3, 4), MONTH("1 " &amp; O$6 &amp; " " &amp; LEFT($AV$3, 4)), 0 ),'Raw Data'!$P:$P,""&amp;'Raw Data'!$B$1,'Raw Data'!$D:$D,"&lt;&gt;*ithdr*",'Raw Data'!$D:$D,"&lt;&gt;*ancel*", 'Raw Data'!$J:$J, "&lt;&gt;*tendance", 'Raw Data'!$J:$J, "&lt;&gt;*upport")))*100,
 "---")</f>
        <v>---</v>
      </c>
      <c r="P14" s="117"/>
      <c r="Q14" s="117"/>
      <c r="R14" s="123"/>
      <c r="S14" s="153" t="str">
        <f>IFERROR(
((COUNTIFS('Raw Data'!$AX:$AX,"&lt;=" &amp;DATE(LEFT($AV$3, 4), MONTH("1 " &amp; S$6 &amp; " " &amp; LEFT($AV$3, 4)) + 1, 0 ), 'Raw Data'!$AX:$AX,"&gt;" &amp;DATE(LEFT($AV$3, 4), MONTH("1 " &amp; S$6 &amp; " " &amp; LEFT($AV$3, 4)), 0 ),'Raw Data'!$O:$O,""&amp;'Raw Data'!$B$1,'Raw Data'!$D:$D,"&lt;&gt;*ithdr*",'Raw Data'!$D:$D,"&lt;&gt;*ancel*",'Raw Data'!$P:$P,"--", 'Raw Data'!$AZ:$AZ,"*Earl*",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Data'!$J:$J, "&lt;&gt;*tendance", 'Raw Data'!$J:$J, "&lt;&gt;*upport"))
/
(COUNTIFS('Raw Data'!$AX:$AX,"&lt;=" &amp;DATE(LEFT($AV$3, 4), MONTH("1 " &amp; S$6 &amp; " " &amp; LEFT($AV$3, 4)) + 1, 0 ), 'Raw Data'!$AX:$AX,"&gt;" &amp;DATE(LEFT($AV$3, 4), MONTH("1 " &amp; S$6 &amp; " " &amp; LEFT($AV$3, 4)), 0 ),'Raw Data'!$O:$O,""&amp;'Raw Data'!$B$1,'Raw Data'!$D:$D,"&lt;&gt;*ithdr*",'Raw Data'!$D:$D,"&lt;&gt;*ancel*",'Raw Data'!$P:$P,"--", 'Raw Data'!$J:$J, "&lt;&gt;*tendance", 'Raw Data'!$J:$J, "&lt;&gt;*upport")
+
COUNTIFS('Raw Data'!$AX:$AX,"&lt;=" &amp;DATE(LEFT($AV$3, 4), MONTH("1 " &amp; S$6 &amp; " " &amp; LEFT($AV$3, 4)) + 1, 0 ), 'Raw Data'!$AX:$AX,"&gt;" &amp;DATE(LEFT($AV$3, 4), MONTH("1 " &amp; S$6 &amp; " " &amp; LEFT($AV$3, 4)), 0 ),'Raw Data'!$P:$P,""&amp;'Raw Data'!$B$1,'Raw Data'!$D:$D,"&lt;&gt;*ithdr*",'Raw Data'!$D:$D,"&lt;&gt;*ancel*", 'Raw Data'!$J:$J, "&lt;&gt;*tendance", 'Raw Data'!$J:$J, "&lt;&gt;*upport")))*100,
 "---")</f>
        <v>---</v>
      </c>
      <c r="T14" s="117"/>
      <c r="U14" s="117"/>
      <c r="V14" s="123"/>
      <c r="W14" s="153" t="str">
        <f>IFERROR(
((COUNTIFS('Raw Data'!$AX:$AX,"&lt;=" &amp;DATE(LEFT($AV$3, 4), MONTH("1 " &amp; W$6 &amp; " " &amp; LEFT($AV$3, 4)) + 1, 0 ), 'Raw Data'!$AX:$AX,"&gt;" &amp;DATE(LEFT($AV$3, 4), MONTH("1 " &amp; W$6 &amp; " " &amp; LEFT($AV$3, 4)), 0 ),'Raw Data'!$O:$O,""&amp;'Raw Data'!$B$1,'Raw Data'!$D:$D,"&lt;&gt;*ithdr*",'Raw Data'!$D:$D,"&lt;&gt;*ancel*",'Raw Data'!$P:$P,"--", 'Raw Data'!$AZ:$AZ,"*Earl*",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Data'!$J:$J, "&lt;&gt;*tendance", 'Raw Data'!$J:$J, "&lt;&gt;*upport"))
/
(COUNTIFS('Raw Data'!$AX:$AX,"&lt;=" &amp;DATE(LEFT($AV$3, 4), MONTH("1 " &amp; W$6 &amp; " " &amp; LEFT($AV$3, 4)) + 1, 0 ), 'Raw Data'!$AX:$AX,"&gt;" &amp;DATE(LEFT($AV$3, 4), MONTH("1 " &amp; W$6 &amp; " " &amp; LEFT($AV$3, 4)), 0 ),'Raw Data'!$O:$O,""&amp;'Raw Data'!$B$1,'Raw Data'!$D:$D,"&lt;&gt;*ithdr*",'Raw Data'!$D:$D,"&lt;&gt;*ancel*",'Raw Data'!$P:$P,"--", 'Raw Data'!$J:$J, "&lt;&gt;*tendance", 'Raw Data'!$J:$J, "&lt;&gt;*upport")
+
COUNTIFS('Raw Data'!$AX:$AX,"&lt;=" &amp;DATE(LEFT($AV$3, 4), MONTH("1 " &amp; W$6 &amp; " " &amp; LEFT($AV$3, 4)) + 1, 0 ), 'Raw Data'!$AX:$AX,"&gt;" &amp;DATE(LEFT($AV$3, 4), MONTH("1 " &amp; W$6 &amp; " " &amp; LEFT($AV$3, 4)), 0 ),'Raw Data'!$P:$P,""&amp;'Raw Data'!$B$1,'Raw Data'!$D:$D,"&lt;&gt;*ithdr*",'Raw Data'!$D:$D,"&lt;&gt;*ancel*", 'Raw Data'!$J:$J, "&lt;&gt;*tendance", 'Raw Data'!$J:$J, "&lt;&gt;*upport")))*100,
 "---")</f>
        <v>---</v>
      </c>
      <c r="X14" s="117"/>
      <c r="Y14" s="117"/>
      <c r="Z14" s="123"/>
      <c r="AA14" s="153" t="str">
        <f>IFERROR(
((COUNTIFS('Raw Data'!$AX:$AX,"&lt;=" &amp;DATE(LEFT($AV$3, 4), MONTH("1 " &amp; AA$6 &amp; " " &amp; LEFT($AV$3, 4)) + 1, 0 ), 'Raw Data'!$AX:$AX,"&gt;" &amp;DATE(LEFT($AV$3, 4), MONTH("1 " &amp; AA$6 &amp; " " &amp; LEFT($AV$3, 4)), 0 ),'Raw Data'!$O:$O,""&amp;'Raw Data'!$B$1,'Raw Data'!$D:$D,"&lt;&gt;*ithdr*",'Raw Data'!$D:$D,"&lt;&gt;*ancel*",'Raw Data'!$P:$P,"--", 'Raw Data'!$AZ:$AZ,"*Earl*",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Data'!$J:$J, "&lt;&gt;*tendance", 'Raw Data'!$J:$J, "&lt;&gt;*upport")
+
COUNTIFS('Raw Data'!$AX:$AX,"&lt;=" &amp;DATE(LEFT($AV$3, 4), MONTH("1 " &amp; AA$6 &amp; " " &amp; LEFT($AV$3, 4)) + 1, 0 ), 'Raw Data'!$AX:$AX,"&gt;" &amp;DATE(LEFT($AV$3, 4), MONTH("1 " &amp; AA$6 &amp; " " &amp; LEFT($AV$3, 4)), 0 ),'Raw Data'!$P:$P,""&amp;'Raw Data'!$B$1,'Raw Data'!$D:$D,"&lt;&gt;*ithdr*",'Raw Data'!$D:$D,"&lt;&gt;*ancel*", 'Raw Data'!$J:$J, "&lt;&gt;*tendance", 'Raw Data'!$J:$J, "&lt;&gt;*upport")))*100,
 "---")</f>
        <v>---</v>
      </c>
      <c r="AB14" s="117"/>
      <c r="AC14" s="117"/>
      <c r="AD14" s="123"/>
      <c r="AE14" s="153" t="str">
        <f>IFERROR(
((COUNTIFS('Raw Data'!$AX:$AX,"&lt;=" &amp;DATE(LEFT($AV$3, 4), MONTH("1 " &amp; AE$6 &amp; " " &amp; LEFT($AV$3, 4)) + 1, 0 ), 'Raw Data'!$AX:$AX,"&gt;" &amp;DATE(LEFT($AV$3, 4), MONTH("1 " &amp; AE$6 &amp; " " &amp; LEFT($AV$3, 4)), 0 ),'Raw Data'!$O:$O,""&amp;'Raw Data'!$B$1,'Raw Data'!$D:$D,"&lt;&gt;*ithdr*",'Raw Data'!$D:$D,"&lt;&gt;*ancel*",'Raw Data'!$P:$P,"--", 'Raw Data'!$AZ:$AZ,"*Earl*",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Data'!$J:$J, "&lt;&gt;*tendance", 'Raw Data'!$J:$J, "&lt;&gt;*upport")
+
COUNTIFS('Raw Data'!$AX:$AX,"&lt;=" &amp;DATE(LEFT($AV$3, 4), MONTH("1 " &amp; AE$6 &amp; " " &amp; LEFT($AV$3, 4)) + 1, 0 ), 'Raw Data'!$AX:$AX,"&gt;" &amp;DATE(LEFT($AV$3, 4), MONTH("1 " &amp; AE$6 &amp; " " &amp; LEFT($AV$3, 4)), 0 ),'Raw Data'!$P:$P,""&amp;'Raw Data'!$B$1,'Raw Data'!$D:$D,"&lt;&gt;*ithdr*",'Raw Data'!$D:$D,"&lt;&gt;*ancel*", 'Raw Data'!$J:$J, "&lt;&gt;*tendance", 'Raw Data'!$J:$J, "&lt;&gt;*upport")))*100,
 "---")</f>
        <v>---</v>
      </c>
      <c r="AF14" s="117"/>
      <c r="AG14" s="117"/>
      <c r="AH14" s="123"/>
      <c r="AI14" s="153" t="str">
        <f>IFERROR(
((COUNTIFS('Raw Data'!$AX:$AX,"&lt;=" &amp;DATE(LEFT($AV$3, 4), MONTH("1 " &amp; AI$6 &amp; " " &amp; LEFT($AV$3, 4)) + 1, 0 ), 'Raw Data'!$AX:$AX,"&gt;" &amp;DATE(LEFT($AV$3, 4), MONTH("1 " &amp; AI$6 &amp; " " &amp; LEFT($AV$3, 4)), 0 ),'Raw Data'!$O:$O,""&amp;'Raw Data'!$B$1,'Raw Data'!$D:$D,"&lt;&gt;*ithdr*",'Raw Data'!$D:$D,"&lt;&gt;*ancel*",'Raw Data'!$P:$P,"--", 'Raw Data'!$AZ:$AZ,"*Earl*",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Data'!$J:$J, "&lt;&gt;*tendance", 'Raw Data'!$J:$J, "&lt;&gt;*upport")
+
COUNTIFS('Raw Data'!$AX:$AX,"&lt;=" &amp;DATE(LEFT($AV$3, 4), MONTH("1 " &amp; AI$6 &amp; " " &amp; LEFT($AV$3, 4)) + 1, 0 ), 'Raw Data'!$AX:$AX,"&gt;" &amp;DATE(LEFT($AV$3, 4), MONTH("1 " &amp; AI$6 &amp; " " &amp; LEFT($AV$3, 4)), 0 ),'Raw Data'!$P:$P,""&amp;'Raw Data'!$B$1,'Raw Data'!$D:$D,"&lt;&gt;*ithdr*",'Raw Data'!$D:$D,"&lt;&gt;*ancel*", 'Raw Data'!$J:$J, "&lt;&gt;*tendance", 'Raw Data'!$J:$J, "&lt;&gt;*upport")))*100,
 "---")</f>
        <v>---</v>
      </c>
      <c r="AJ14" s="117"/>
      <c r="AK14" s="117"/>
      <c r="AL14" s="123"/>
      <c r="AM14" s="153" t="str">
        <f>IFERROR(
((COUNTIFS('Raw Data'!$AX:$AX,"&lt;=" &amp;DATE(LEFT($AV$3, 4), MONTH("1 " &amp; AM$6 &amp; " " &amp; LEFT($AV$3, 4)) + 1, 0 ), 'Raw Data'!$AX:$AX,"&gt;" &amp;DATE(LEFT($AV$3, 4), MONTH("1 " &amp; AM$6 &amp; " " &amp; LEFT($AV$3, 4)), 0 ),'Raw Data'!$O:$O,""&amp;'Raw Data'!$B$1,'Raw Data'!$D:$D,"&lt;&gt;*ithdr*",'Raw Data'!$D:$D,"&lt;&gt;*ancel*",'Raw Data'!$P:$P,"--", 'Raw Data'!$AZ:$AZ,"*Earl*",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Data'!$J:$J, "&lt;&gt;*tendance", 'Raw Data'!$J:$J, "&lt;&gt;*upport")
+
COUNTIFS('Raw Data'!$AX:$AX,"&lt;=" &amp;DATE(LEFT($AV$3, 4), MONTH("1 " &amp; AM$6 &amp; " " &amp; LEFT($AV$3, 4)) + 1, 0 ), 'Raw Data'!$AX:$AX,"&gt;" &amp;DATE(LEFT($AV$3, 4), MONTH("1 " &amp; AM$6 &amp; " " &amp; LEFT($AV$3, 4)), 0 ),'Raw Data'!$P:$P,""&amp;'Raw Data'!$B$1,'Raw Data'!$D:$D,"&lt;&gt;*ithdr*",'Raw Data'!$D:$D,"&lt;&gt;*ancel*", 'Raw Data'!$J:$J, "&lt;&gt;*tendance", 'Raw Data'!$J:$J, "&lt;&gt;*upport")))*100,
 "---")</f>
        <v>---</v>
      </c>
      <c r="AN14" s="117"/>
      <c r="AO14" s="117"/>
      <c r="AP14" s="123"/>
      <c r="AQ14" s="153" t="str">
        <f>IFERROR(
((COUNTIFS('Raw Data'!$AX:$AX,"&lt;=" &amp;DATE(LEFT($AV$3, 4), MONTH("1 " &amp; AQ$6 &amp; " " &amp; LEFT($AV$3, 4)) + 1, 0 ), 'Raw Data'!$AX:$AX,"&gt;" &amp;DATE(LEFT($AV$3, 4), MONTH("1 " &amp; AQ$6 &amp; " " &amp; LEFT($AV$3, 4)), 0 ),'Raw Data'!$O:$O,""&amp;'Raw Data'!$B$1,'Raw Data'!$D:$D,"&lt;&gt;*ithdr*",'Raw Data'!$D:$D,"&lt;&gt;*ancel*",'Raw Data'!$P:$P,"--", 'Raw Data'!$AZ:$AZ,"*Earl*",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Data'!$J:$J, "&lt;&gt;*tendance", 'Raw Data'!$J:$J, "&lt;&gt;*upport")
+
COUNTIFS('Raw Data'!$AX:$AX,"&lt;=" &amp;DATE(LEFT($AV$3, 4), MONTH("1 " &amp; AQ$6 &amp; " " &amp; LEFT($AV$3, 4)) + 1, 0 ), 'Raw Data'!$AX:$AX,"&gt;" &amp;DATE(LEFT($AV$3, 4), MONTH("1 " &amp; AQ$6 &amp; " " &amp; LEFT($AV$3, 4)), 0 ),'Raw Data'!$P:$P,""&amp;'Raw Data'!$B$1,'Raw Data'!$D:$D,"&lt;&gt;*ithdr*",'Raw Data'!$D:$D,"&lt;&gt;*ancel*", 'Raw Data'!$J:$J, "&lt;&gt;*tendance", 'Raw Data'!$J:$J, "&lt;&gt;*upport")))*100,
 "---")</f>
        <v>---</v>
      </c>
      <c r="AR14" s="117"/>
      <c r="AS14" s="117"/>
      <c r="AT14" s="123"/>
      <c r="AU14" s="153" t="str">
        <f>IFERROR(
((COUNTIFS('Raw Data'!$AX:$AX,"&lt;=" &amp;DATE(MID($AV$3, 15, 4), MONTH("1 " &amp; AU$6 &amp; " " &amp; MID($AV$3, 15, 4)) + 1, 0 ), 'Raw Data'!$AM:$AM,"&gt;" &amp;DATE(MID($AV$3, 15, 4), MONTH("1 " &amp; AU$6 &amp; " " &amp; MID($AV$3, 15, 4)), 0 ),'Raw Data'!$O:$O,""&amp;'Raw Data'!$B$1,'Raw Data'!$D:$D,"&lt;&gt;*ithdr*",'Raw Data'!$D:$D,"&lt;&gt;*ancel*",'Raw Data'!$P:$P,"--", 'Raw Data'!$AZ:$AZ,"*Earl*",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Data'!$J:$J, "&lt;&gt;*tendance", 'Raw Data'!$J:$J, "&lt;&gt;*upport")
+
COUNTIFS('Raw Data'!$AX:$AX,"&lt;=" &amp;DATE(MID($AV$3, 15, 4), MONTH("1 " &amp; AU$6 &amp; " " &amp; MID($AV$3, 15, 4)) + 1, 0 ), 'Raw Data'!$AM:$AM,"&gt;" &amp;DATE(MID($AV$3, 15, 4), MONTH("1 " &amp; AU$6 &amp; " " &amp; MID($AV$3, 15, 4)), 0 ),'Raw Data'!$P:$P,""&amp;'Raw Data'!$B$1,'Raw Data'!$D:$D,"&lt;&gt;*ithdr*",'Raw Data'!$D:$D,"&lt;&gt;*ancel*", 'Raw Data'!$J:$J, "&lt;&gt;*tendance", 'Raw Data'!$J:$J, "&lt;&gt;*upport")))*100,
 "---")</f>
        <v>---</v>
      </c>
      <c r="AV14" s="117"/>
      <c r="AW14" s="117"/>
      <c r="AX14" s="123"/>
      <c r="AY14" s="153" t="str">
        <f>IFERROR(
((COUNTIFS('Raw Data'!$AX:$AX,"&lt;=" &amp;DATE(MID($AV$3, 15, 4), MONTH("1 " &amp; AY$6 &amp; " " &amp; MID($AV$3, 15, 4)) + 1, 0 ), 'Raw Data'!$AM:$AM,"&gt;" &amp;DATE(MID($AV$3, 15, 4), MONTH("1 " &amp; AY$6 &amp; " " &amp; MID($AV$3, 15, 4)), 0 ),'Raw Data'!$O:$O,""&amp;'Raw Data'!$B$1,'Raw Data'!$D:$D,"&lt;&gt;*ithdr*",'Raw Data'!$D:$D,"&lt;&gt;*ancel*",'Raw Data'!$P:$P,"--", 'Raw Data'!$AZ:$AZ,"*Earl*",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Data'!$J:$J, "&lt;&gt;*tendance", 'Raw Data'!$J:$J, "&lt;&gt;*upport")
+
COUNTIFS('Raw Data'!$AX:$AX,"&lt;=" &amp;DATE(MID($AV$3, 15, 4), MONTH("1 " &amp; AY$6 &amp; " " &amp; MID($AV$3, 15, 4)) + 1, 0 ), 'Raw Data'!$AM:$AM,"&gt;" &amp;DATE(MID($AV$3, 15, 4), MONTH("1 " &amp; AY$6 &amp; " " &amp; MID($AV$3, 15, 4)), 0 ),'Raw Data'!$P:$P,""&amp;'Raw Data'!$B$1,'Raw Data'!$D:$D,"&lt;&gt;*ithdr*",'Raw Data'!$D:$D,"&lt;&gt;*ancel*", 'Raw Data'!$J:$J, "&lt;&gt;*tendance", 'Raw Data'!$J:$J, "&lt;&gt;*upport")))*100,
 "---")</f>
        <v>---</v>
      </c>
      <c r="AZ14" s="117"/>
      <c r="BA14" s="117"/>
      <c r="BB14" s="123"/>
      <c r="BC14" s="153" t="str">
        <f>IFERROR(
((COUNTIFS('Raw Data'!$AX:$AX,"&lt;=" &amp;DATE(MID($AV$3, 15, 4), MONTH("1 " &amp; BC$6 &amp; " " &amp; MID($AV$3, 15, 4)) + 1, 0 ), 'Raw Data'!$AM:$AM,"&gt;" &amp;DATE(MID($AV$3, 15, 4), MONTH("1 " &amp; BC$6 &amp; " " &amp; MID($AV$3, 15, 4)), 0 ),'Raw Data'!$O:$O,""&amp;'Raw Data'!$B$1,'Raw Data'!$D:$D,"&lt;&gt;*ithdr*",'Raw Data'!$D:$D,"&lt;&gt;*ancel*",'Raw Data'!$P:$P,"--", 'Raw Data'!$AZ:$AZ,"*Earl*",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Data'!$J:$J, "&lt;&gt;*tendance", 'Raw Data'!$J:$J, "&lt;&gt;*upport")
+
COUNTIFS('Raw Data'!$AX:$AX,"&lt;=" &amp;DATE(MID($AV$3, 15, 4), MONTH("1 " &amp; BC$6 &amp; " " &amp; MID($AV$3, 15, 4)) + 1, 0 ), 'Raw Data'!$AM:$AM,"&gt;" &amp;DATE(MID($AV$3, 15, 4), MONTH("1 " &amp; BC$6 &amp; " " &amp; MID($AV$3, 15, 4)), 0 ),'Raw Data'!$P:$P,""&amp;'Raw Data'!$B$1,'Raw Data'!$D:$D,"&lt;&gt;*ithdr*",'Raw Data'!$D:$D,"&lt;&gt;*ancel*", 'Raw Data'!$J:$J, "&lt;&gt;*tendance", 'Raw Data'!$J:$J, "&lt;&gt;*upport")))*100,
 "---")</f>
        <v>---</v>
      </c>
      <c r="BD14" s="117"/>
      <c r="BE14" s="117"/>
      <c r="BF14" s="123"/>
    </row>
    <row r="15" spans="1:58" ht="12.75" customHeight="1" x14ac:dyDescent="0.2">
      <c r="A15" s="120" t="s">
        <v>119</v>
      </c>
      <c r="B15" s="117"/>
      <c r="C15" s="117"/>
      <c r="D15" s="117"/>
      <c r="E15" s="117"/>
      <c r="F15" s="117"/>
      <c r="G15" s="117"/>
      <c r="H15" s="117"/>
      <c r="I15" s="117"/>
      <c r="J15" s="123"/>
      <c r="K15" s="148" t="str">
        <f>IFERROR(
((COUNTIFS('Raw Data'!$AX:$AX,"&lt;=" &amp;DATE(LEFT($AV$3, 4), MONTH("1 " &amp; K$6 &amp; " " &amp; LEFT($AV$3, 4)) + 1, 0 ), 'Raw Data'!$AX:$AX,"&gt;" &amp;DATE(LEFT($AV$3, 4), MONTH("1 " &amp; K$6 &amp; " " &amp; LEFT($AV$3, 4)), 0 ),'Raw Data'!$O:$O,""&amp;'Raw Data'!$B$1,'Raw Data'!$D:$D,"&lt;&gt;*ithdr*",'Raw Data'!$D:$D,"&lt;&gt;*ancel*",'Raw Data'!$P:$P,"--", 'Raw Data'!$AZ:$AZ,"*Earl*", 'Raw Data'!$H:$H, "Earn*")
+
COUNTIFS('Raw Data'!$AX:$AX,"&lt;=" &amp;DATE(LEFT($AV$3, 4), MONTH("1 " &amp; K$6 &amp; " " &amp; LEFT($AV$3, 4)) + 1, 0 ), 'Raw Data'!$AX:$AX,"&gt;" &amp;DATE(LEFT($AV$3, 4), MONTH("1 " &amp; K$6 &amp; " " &amp; LEFT($AV$3, 4)), 0 ),'Raw Data'!$P:$P,""&amp;'Raw Data'!$B$1,'Raw Data'!$D:$D,"&lt;&gt;*ithdr*",'Raw Data'!$D:$D,"&lt;&gt;*ancel*", 'Raw Data'!$AZ:$AZ,"*Earl*", 'Raw Data'!$H:$H, "Earn*"))
/
(COUNTIFS('Raw Data'!$AX:$AX,"&lt;=" &amp;DATE(LEFT($AV$3, 4), MONTH("1 " &amp; K$6 &amp; " " &amp; LEFT($AV$3, 4)) + 1, 0 ), 'Raw Data'!$AX:$AX,"&gt;" &amp;DATE(LEFT($AV$3, 4), MONTH("1 " &amp; K$6 &amp; " " &amp; LEFT($AV$3, 4)), 0 ),'Raw Data'!$O:$O,""&amp;'Raw Data'!$B$1,'Raw Data'!$D:$D,"&lt;&gt;*ithdr*",'Raw Data'!$D:$D,"&lt;&gt;*ancel*",'Raw Data'!$P:$P,"--", 'Raw Data'!$H:$H, "Earn*")
+
COUNTIFS('Raw Data'!$AX:$AX,"&lt;=" &amp;DATE(LEFT($AV$3, 4), MONTH("1 " &amp; K$6 &amp; " " &amp; LEFT($AV$3, 4)) + 1, 0 ), 'Raw Data'!$AX:$AX,"&gt;" &amp;DATE(LEFT($AV$3, 4), MONTH("1 " &amp; K$6 &amp; " " &amp; LEFT($AV$3, 4)), 0 ),'Raw Data'!$P:$P,""&amp;'Raw Data'!$B$1,'Raw Data'!$D:$D,"&lt;&gt;*ithdr*",'Raw Data'!$D:$D,"&lt;&gt;*ancel*", 'Raw Data'!$H:$H, "Earn*")))*100,
"---"   )</f>
        <v>---</v>
      </c>
      <c r="L15" s="117"/>
      <c r="M15" s="117"/>
      <c r="N15" s="123"/>
      <c r="O15" s="148" t="str">
        <f>IFERROR(
((COUNTIFS('Raw Data'!$AX:$AX,"&lt;=" &amp;DATE(LEFT($AV$3, 4), MONTH("1 " &amp; O$6 &amp; " " &amp; LEFT($AV$3, 4)) + 1, 0 ), 'Raw Data'!$AX:$AX,"&gt;" &amp;DATE(LEFT($AV$3, 4), MONTH("1 " &amp; O$6 &amp; " " &amp; LEFT($AV$3, 4)), 0 ),'Raw Data'!$O:$O,""&amp;'Raw Data'!$B$1,'Raw Data'!$D:$D,"&lt;&gt;*ithdr*",'Raw Data'!$D:$D,"&lt;&gt;*ancel*",'Raw Data'!$P:$P,"--", 'Raw Data'!$AZ:$AZ,"*Earl*", 'Raw Data'!$H:$H, "Earn*")
+
COUNTIFS('Raw Data'!$AX:$AX,"&lt;=" &amp;DATE(LEFT($AV$3, 4), MONTH("1 " &amp; O$6 &amp; " " &amp; LEFT($AV$3, 4)) + 1, 0 ), 'Raw Data'!$AX:$AX,"&gt;" &amp;DATE(LEFT($AV$3, 4), MONTH("1 " &amp; O$6 &amp; " " &amp; LEFT($AV$3, 4)), 0 ),'Raw Data'!$P:$P,""&amp;'Raw Data'!$B$1,'Raw Data'!$D:$D,"&lt;&gt;*ithdr*",'Raw Data'!$D:$D,"&lt;&gt;*ancel*", 'Raw Data'!$AZ:$AZ,"*Earl*", 'Raw Data'!$H:$H, "Earn*"))
/
(COUNTIFS('Raw Data'!$AX:$AX,"&lt;=" &amp;DATE(LEFT($AV$3, 4), MONTH("1 " &amp; O$6 &amp; " " &amp; LEFT($AV$3, 4)) + 1, 0 ), 'Raw Data'!$AX:$AX,"&gt;" &amp;DATE(LEFT($AV$3, 4), MONTH("1 " &amp; O$6 &amp; " " &amp; LEFT($AV$3, 4)), 0 ),'Raw Data'!$O:$O,""&amp;'Raw Data'!$B$1,'Raw Data'!$D:$D,"&lt;&gt;*ithdr*",'Raw Data'!$D:$D,"&lt;&gt;*ancel*",'Raw Data'!$P:$P,"--", 'Raw Data'!$H:$H, "Earn*")
+
COUNTIFS('Raw Data'!$AX:$AX,"&lt;=" &amp;DATE(LEFT($AV$3, 4), MONTH("1 " &amp; O$6 &amp; " " &amp; LEFT($AV$3, 4)) + 1, 0 ), 'Raw Data'!$AX:$AX,"&gt;" &amp;DATE(LEFT($AV$3, 4), MONTH("1 " &amp; O$6 &amp; " " &amp; LEFT($AV$3, 4)), 0 ),'Raw Data'!$P:$P,""&amp;'Raw Data'!$B$1,'Raw Data'!$D:$D,"&lt;&gt;*ithdr*",'Raw Data'!$D:$D,"&lt;&gt;*ancel*", 'Raw Data'!$H:$H, "Earn*")))*100,
"---"   )</f>
        <v>---</v>
      </c>
      <c r="P15" s="117"/>
      <c r="Q15" s="117"/>
      <c r="R15" s="123"/>
      <c r="S15" s="148" t="str">
        <f>IFERROR(
((COUNTIFS('Raw Data'!$AX:$AX,"&lt;=" &amp;DATE(LEFT($AV$3, 4), MONTH("1 " &amp; S$6 &amp; " " &amp; LEFT($AV$3, 4)) + 1, 0 ), 'Raw Data'!$AX:$AX,"&gt;" &amp;DATE(LEFT($AV$3, 4), MONTH("1 " &amp; S$6 &amp; " " &amp; LEFT($AV$3, 4)), 0 ),'Raw Data'!$O:$O,""&amp;'Raw Data'!$B$1,'Raw Data'!$D:$D,"&lt;&gt;*ithdr*",'Raw Data'!$D:$D,"&lt;&gt;*ancel*",'Raw Data'!$P:$P,"--", 'Raw Data'!$AZ:$AZ,"*Earl*", 'Raw Data'!$H:$H, "Earn*")
+
COUNTIFS('Raw Data'!$AX:$AX,"&lt;=" &amp;DATE(LEFT($AV$3, 4), MONTH("1 " &amp; S$6 &amp; " " &amp; LEFT($AV$3, 4)) + 1, 0 ), 'Raw Data'!$AX:$AX,"&gt;" &amp;DATE(LEFT($AV$3, 4), MONTH("1 " &amp; S$6 &amp; " " &amp; LEFT($AV$3, 4)), 0 ),'Raw Data'!$P:$P,""&amp;'Raw Data'!$B$1,'Raw Data'!$D:$D,"&lt;&gt;*ithdr*",'Raw Data'!$D:$D,"&lt;&gt;*ancel*", 'Raw Data'!$AZ:$AZ,"*Earl*", 'Raw Data'!$H:$H, "Earn*"))
/
(COUNTIFS('Raw Data'!$AX:$AX,"&lt;=" &amp;DATE(LEFT($AV$3, 4), MONTH("1 " &amp; S$6 &amp; " " &amp; LEFT($AV$3, 4)) + 1, 0 ), 'Raw Data'!$AX:$AX,"&gt;" &amp;DATE(LEFT($AV$3, 4), MONTH("1 " &amp; S$6 &amp; " " &amp; LEFT($AV$3, 4)), 0 ),'Raw Data'!$O:$O,""&amp;'Raw Data'!$B$1,'Raw Data'!$D:$D,"&lt;&gt;*ithdr*",'Raw Data'!$D:$D,"&lt;&gt;*ancel*",'Raw Data'!$P:$P,"--", 'Raw Data'!$H:$H, "Earn*")
+
COUNTIFS('Raw Data'!$AX:$AX,"&lt;=" &amp;DATE(LEFT($AV$3, 4), MONTH("1 " &amp; S$6 &amp; " " &amp; LEFT($AV$3, 4)) + 1, 0 ), 'Raw Data'!$AX:$AX,"&gt;" &amp;DATE(LEFT($AV$3, 4), MONTH("1 " &amp; S$6 &amp; " " &amp; LEFT($AV$3, 4)), 0 ),'Raw Data'!$P:$P,""&amp;'Raw Data'!$B$1,'Raw Data'!$D:$D,"&lt;&gt;*ithdr*",'Raw Data'!$D:$D,"&lt;&gt;*ancel*", 'Raw Data'!$H:$H, "Earn*")))*100,
"---"   )</f>
        <v>---</v>
      </c>
      <c r="T15" s="117"/>
      <c r="U15" s="117"/>
      <c r="V15" s="123"/>
      <c r="W15" s="148" t="str">
        <f>IFERROR(
((COUNTIFS('Raw Data'!$AX:$AX,"&lt;=" &amp;DATE(LEFT($AV$3, 4), MONTH("1 " &amp; W$6 &amp; " " &amp; LEFT($AV$3, 4)) + 1, 0 ), 'Raw Data'!$AX:$AX,"&gt;" &amp;DATE(LEFT($AV$3, 4), MONTH("1 " &amp; W$6 &amp; " " &amp; LEFT($AV$3, 4)), 0 ),'Raw Data'!$O:$O,""&amp;'Raw Data'!$B$1,'Raw Data'!$D:$D,"&lt;&gt;*ithdr*",'Raw Data'!$D:$D,"&lt;&gt;*ancel*",'Raw Data'!$P:$P,"--", 'Raw Data'!$AZ:$AZ,"*Earl*", 'Raw Data'!$H:$H, "Earn*")
+
COUNTIFS('Raw Data'!$AX:$AX,"&lt;=" &amp;DATE(LEFT($AV$3, 4), MONTH("1 " &amp; W$6 &amp; " " &amp; LEFT($AV$3, 4)) + 1, 0 ), 'Raw Data'!$AX:$AX,"&gt;" &amp;DATE(LEFT($AV$3, 4), MONTH("1 " &amp; W$6 &amp; " " &amp; LEFT($AV$3, 4)), 0 ),'Raw Data'!$P:$P,""&amp;'Raw Data'!$B$1,'Raw Data'!$D:$D,"&lt;&gt;*ithdr*",'Raw Data'!$D:$D,"&lt;&gt;*ancel*", 'Raw Data'!$AZ:$AZ,"*Earl*", 'Raw Data'!$H:$H, "Earn*"))
/
(COUNTIFS('Raw Data'!$AX:$AX,"&lt;=" &amp;DATE(LEFT($AV$3, 4), MONTH("1 " &amp; W$6 &amp; " " &amp; LEFT($AV$3, 4)) + 1, 0 ), 'Raw Data'!$AX:$AX,"&gt;" &amp;DATE(LEFT($AV$3, 4), MONTH("1 " &amp; W$6 &amp; " " &amp; LEFT($AV$3, 4)), 0 ),'Raw Data'!$O:$O,""&amp;'Raw Data'!$B$1,'Raw Data'!$D:$D,"&lt;&gt;*ithdr*",'Raw Data'!$D:$D,"&lt;&gt;*ancel*",'Raw Data'!$P:$P,"--", 'Raw Data'!$H:$H, "Earn*")
+
COUNTIFS('Raw Data'!$AX:$AX,"&lt;=" &amp;DATE(LEFT($AV$3, 4), MONTH("1 " &amp; W$6 &amp; " " &amp; LEFT($AV$3, 4)) + 1, 0 ), 'Raw Data'!$AX:$AX,"&gt;" &amp;DATE(LEFT($AV$3, 4), MONTH("1 " &amp; W$6 &amp; " " &amp; LEFT($AV$3, 4)), 0 ),'Raw Data'!$P:$P,""&amp;'Raw Data'!$B$1,'Raw Data'!$D:$D,"&lt;&gt;*ithdr*",'Raw Data'!$D:$D,"&lt;&gt;*ancel*", 'Raw Data'!$H:$H, "Earn*")))*100,
"---"   )</f>
        <v>---</v>
      </c>
      <c r="X15" s="117"/>
      <c r="Y15" s="117"/>
      <c r="Z15" s="123"/>
      <c r="AA15" s="148" t="str">
        <f>IFERROR(
((COUNTIFS('Raw Data'!$AX:$AX,"&lt;=" &amp;DATE(LEFT($AV$3, 4), MONTH("1 " &amp; AA$6 &amp; " " &amp; LEFT($AV$3, 4)) + 1, 0 ), 'Raw Data'!$AX:$AX,"&gt;" &amp;DATE(LEFT($AV$3, 4), MONTH("1 " &amp; AA$6 &amp; " " &amp; LEFT($AV$3, 4)), 0 ),'Raw Data'!$O:$O,""&amp;'Raw Data'!$B$1,'Raw Data'!$D:$D,"&lt;&gt;*ithdr*",'Raw Data'!$D:$D,"&lt;&gt;*ancel*",'Raw Data'!$P:$P,"--", 'Raw Data'!$AZ:$AZ,"*Earl*", 'Raw Data'!$H:$H, "Earn*")
+
COUNTIFS('Raw Data'!$AX:$AX,"&lt;=" &amp;DATE(LEFT($AV$3, 4), MONTH("1 " &amp; AA$6 &amp; " " &amp; LEFT($AV$3, 4)) + 1, 0 ), 'Raw Data'!$AX:$AX,"&gt;" &amp;DATE(LEFT($AV$3, 4), MONTH("1 " &amp; AA$6 &amp; " " &amp; LEFT($AV$3, 4)), 0 ),'Raw Data'!$P:$P,""&amp;'Raw Data'!$B$1,'Raw Data'!$D:$D,"&lt;&gt;*ithdr*",'Raw Data'!$D:$D,"&lt;&gt;*ancel*", 'Raw Data'!$AZ:$AZ,"*Earl*", 'Raw Data'!$H:$H, "Earn*"))
/
(COUNTIFS('Raw Data'!$AX:$AX,"&lt;=" &amp;DATE(LEFT($AV$3, 4), MONTH("1 " &amp; AA$6 &amp; " " &amp; LEFT($AV$3, 4)) + 1, 0 ), 'Raw Data'!$AX:$AX,"&gt;" &amp;DATE(LEFT($AV$3, 4), MONTH("1 " &amp; AA$6 &amp; " " &amp; LEFT($AV$3, 4)), 0 ),'Raw Data'!$O:$O,""&amp;'Raw Data'!$B$1,'Raw Data'!$D:$D,"&lt;&gt;*ithdr*",'Raw Data'!$D:$D,"&lt;&gt;*ancel*",'Raw Data'!$P:$P,"--", 'Raw Data'!$H:$H, "Earn*")
+
COUNTIFS('Raw Data'!$AX:$AX,"&lt;=" &amp;DATE(LEFT($AV$3, 4), MONTH("1 " &amp; AA$6 &amp; " " &amp; LEFT($AV$3, 4)) + 1, 0 ), 'Raw Data'!$AX:$AX,"&gt;" &amp;DATE(LEFT($AV$3, 4), MONTH("1 " &amp; AA$6 &amp; " " &amp; LEFT($AV$3, 4)), 0 ),'Raw Data'!$P:$P,""&amp;'Raw Data'!$B$1,'Raw Data'!$D:$D,"&lt;&gt;*ithdr*",'Raw Data'!$D:$D,"&lt;&gt;*ancel*", 'Raw Data'!$H:$H, "Earn*")))*100,
"---"   )</f>
        <v>---</v>
      </c>
      <c r="AB15" s="117"/>
      <c r="AC15" s="117"/>
      <c r="AD15" s="123"/>
      <c r="AE15" s="148" t="str">
        <f>IFERROR(
((COUNTIFS('Raw Data'!$AX:$AX,"&lt;=" &amp;DATE(LEFT($AV$3, 4), MONTH("1 " &amp; AE$6 &amp; " " &amp; LEFT($AV$3, 4)) + 1, 0 ), 'Raw Data'!$AX:$AX,"&gt;" &amp;DATE(LEFT($AV$3, 4), MONTH("1 " &amp; AE$6 &amp; " " &amp; LEFT($AV$3, 4)), 0 ),'Raw Data'!$O:$O,""&amp;'Raw Data'!$B$1,'Raw Data'!$D:$D,"&lt;&gt;*ithdr*",'Raw Data'!$D:$D,"&lt;&gt;*ancel*",'Raw Data'!$P:$P,"--", 'Raw Data'!$AZ:$AZ,"*Earl*", 'Raw Data'!$H:$H, "Earn*")
+
COUNTIFS('Raw Data'!$AX:$AX,"&lt;=" &amp;DATE(LEFT($AV$3, 4), MONTH("1 " &amp; AE$6 &amp; " " &amp; LEFT($AV$3, 4)) + 1, 0 ), 'Raw Data'!$AX:$AX,"&gt;" &amp;DATE(LEFT($AV$3, 4), MONTH("1 " &amp; AE$6 &amp; " " &amp; LEFT($AV$3, 4)), 0 ),'Raw Data'!$P:$P,""&amp;'Raw Data'!$B$1,'Raw Data'!$D:$D,"&lt;&gt;*ithdr*",'Raw Data'!$D:$D,"&lt;&gt;*ancel*", 'Raw Data'!$AZ:$AZ,"*Earl*", 'Raw Data'!$H:$H, "Earn*"))
/
(COUNTIFS('Raw Data'!$AX:$AX,"&lt;=" &amp;DATE(LEFT($AV$3, 4), MONTH("1 " &amp; AE$6 &amp; " " &amp; LEFT($AV$3, 4)) + 1, 0 ), 'Raw Data'!$AX:$AX,"&gt;" &amp;DATE(LEFT($AV$3, 4), MONTH("1 " &amp; AE$6 &amp; " " &amp; LEFT($AV$3, 4)), 0 ),'Raw Data'!$O:$O,""&amp;'Raw Data'!$B$1,'Raw Data'!$D:$D,"&lt;&gt;*ithdr*",'Raw Data'!$D:$D,"&lt;&gt;*ancel*",'Raw Data'!$P:$P,"--", 'Raw Data'!$H:$H, "Earn*")
+
COUNTIFS('Raw Data'!$AX:$AX,"&lt;=" &amp;DATE(LEFT($AV$3, 4), MONTH("1 " &amp; AE$6 &amp; " " &amp; LEFT($AV$3, 4)) + 1, 0 ), 'Raw Data'!$AX:$AX,"&gt;" &amp;DATE(LEFT($AV$3, 4), MONTH("1 " &amp; AE$6 &amp; " " &amp; LEFT($AV$3, 4)), 0 ),'Raw Data'!$P:$P,""&amp;'Raw Data'!$B$1,'Raw Data'!$D:$D,"&lt;&gt;*ithdr*",'Raw Data'!$D:$D,"&lt;&gt;*ancel*", 'Raw Data'!$H:$H, "Earn*")))*100,
"---"   )</f>
        <v>---</v>
      </c>
      <c r="AF15" s="117"/>
      <c r="AG15" s="117"/>
      <c r="AH15" s="123"/>
      <c r="AI15" s="148" t="str">
        <f>IFERROR(
((COUNTIFS('Raw Data'!$AX:$AX,"&lt;=" &amp;DATE(LEFT($AV$3, 4), MONTH("1 " &amp; AI$6 &amp; " " &amp; LEFT($AV$3, 4)) + 1, 0 ), 'Raw Data'!$AX:$AX,"&gt;" &amp;DATE(LEFT($AV$3, 4), MONTH("1 " &amp; AI$6 &amp; " " &amp; LEFT($AV$3, 4)), 0 ),'Raw Data'!$O:$O,""&amp;'Raw Data'!$B$1,'Raw Data'!$D:$D,"&lt;&gt;*ithdr*",'Raw Data'!$D:$D,"&lt;&gt;*ancel*",'Raw Data'!$P:$P,"--", 'Raw Data'!$AZ:$AZ,"*Earl*", 'Raw Data'!$H:$H, "Earn*")
+
COUNTIFS('Raw Data'!$AX:$AX,"&lt;=" &amp;DATE(LEFT($AV$3, 4), MONTH("1 " &amp; AI$6 &amp; " " &amp; LEFT($AV$3, 4)) + 1, 0 ), 'Raw Data'!$AX:$AX,"&gt;" &amp;DATE(LEFT($AV$3, 4), MONTH("1 " &amp; AI$6 &amp; " " &amp; LEFT($AV$3, 4)), 0 ),'Raw Data'!$P:$P,""&amp;'Raw Data'!$B$1,'Raw Data'!$D:$D,"&lt;&gt;*ithdr*",'Raw Data'!$D:$D,"&lt;&gt;*ancel*", 'Raw Data'!$AZ:$AZ,"*Earl*", 'Raw Data'!$H:$H, "Earn*"))
/
(COUNTIFS('Raw Data'!$AX:$AX,"&lt;=" &amp;DATE(LEFT($AV$3, 4), MONTH("1 " &amp; AI$6 &amp; " " &amp; LEFT($AV$3, 4)) + 1, 0 ), 'Raw Data'!$AX:$AX,"&gt;" &amp;DATE(LEFT($AV$3, 4), MONTH("1 " &amp; AI$6 &amp; " " &amp; LEFT($AV$3, 4)), 0 ),'Raw Data'!$O:$O,""&amp;'Raw Data'!$B$1,'Raw Data'!$D:$D,"&lt;&gt;*ithdr*",'Raw Data'!$D:$D,"&lt;&gt;*ancel*",'Raw Data'!$P:$P,"--", 'Raw Data'!$H:$H, "Earn*")
+
COUNTIFS('Raw Data'!$AX:$AX,"&lt;=" &amp;DATE(LEFT($AV$3, 4), MONTH("1 " &amp; AI$6 &amp; " " &amp; LEFT($AV$3, 4)) + 1, 0 ), 'Raw Data'!$AX:$AX,"&gt;" &amp;DATE(LEFT($AV$3, 4), MONTH("1 " &amp; AI$6 &amp; " " &amp; LEFT($AV$3, 4)), 0 ),'Raw Data'!$P:$P,""&amp;'Raw Data'!$B$1,'Raw Data'!$D:$D,"&lt;&gt;*ithdr*",'Raw Data'!$D:$D,"&lt;&gt;*ancel*", 'Raw Data'!$H:$H, "Earn*")))*100,
"---"   )</f>
        <v>---</v>
      </c>
      <c r="AJ15" s="117"/>
      <c r="AK15" s="117"/>
      <c r="AL15" s="123"/>
      <c r="AM15" s="148" t="str">
        <f>IFERROR(
((COUNTIFS('Raw Data'!$AX:$AX,"&lt;=" &amp;DATE(LEFT($AV$3, 4), MONTH("1 " &amp; AM$6 &amp; " " &amp; LEFT($AV$3, 4)) + 1, 0 ), 'Raw Data'!$AX:$AX,"&gt;" &amp;DATE(LEFT($AV$3, 4), MONTH("1 " &amp; AM$6 &amp; " " &amp; LEFT($AV$3, 4)), 0 ),'Raw Data'!$O:$O,""&amp;'Raw Data'!$B$1,'Raw Data'!$D:$D,"&lt;&gt;*ithdr*",'Raw Data'!$D:$D,"&lt;&gt;*ancel*",'Raw Data'!$P:$P,"--", 'Raw Data'!$AZ:$AZ,"*Earl*", 'Raw Data'!$H:$H, "Earn*")
+
COUNTIFS('Raw Data'!$AX:$AX,"&lt;=" &amp;DATE(LEFT($AV$3, 4), MONTH("1 " &amp; AM$6 &amp; " " &amp; LEFT($AV$3, 4)) + 1, 0 ), 'Raw Data'!$AX:$AX,"&gt;" &amp;DATE(LEFT($AV$3, 4), MONTH("1 " &amp; AM$6 &amp; " " &amp; LEFT($AV$3, 4)), 0 ),'Raw Data'!$P:$P,""&amp;'Raw Data'!$B$1,'Raw Data'!$D:$D,"&lt;&gt;*ithdr*",'Raw Data'!$D:$D,"&lt;&gt;*ancel*", 'Raw Data'!$AZ:$AZ,"*Earl*", 'Raw Data'!$H:$H, "Earn*"))
/
(COUNTIFS('Raw Data'!$AX:$AX,"&lt;=" &amp;DATE(LEFT($AV$3, 4), MONTH("1 " &amp; AM$6 &amp; " " &amp; LEFT($AV$3, 4)) + 1, 0 ), 'Raw Data'!$AX:$AX,"&gt;" &amp;DATE(LEFT($AV$3, 4), MONTH("1 " &amp; AM$6 &amp; " " &amp; LEFT($AV$3, 4)), 0 ),'Raw Data'!$O:$O,""&amp;'Raw Data'!$B$1,'Raw Data'!$D:$D,"&lt;&gt;*ithdr*",'Raw Data'!$D:$D,"&lt;&gt;*ancel*",'Raw Data'!$P:$P,"--", 'Raw Data'!$H:$H, "Earn*")
+
COUNTIFS('Raw Data'!$AX:$AX,"&lt;=" &amp;DATE(LEFT($AV$3, 4), MONTH("1 " &amp; AM$6 &amp; " " &amp; LEFT($AV$3, 4)) + 1, 0 ), 'Raw Data'!$AX:$AX,"&gt;" &amp;DATE(LEFT($AV$3, 4), MONTH("1 " &amp; AM$6 &amp; " " &amp; LEFT($AV$3, 4)), 0 ),'Raw Data'!$P:$P,""&amp;'Raw Data'!$B$1,'Raw Data'!$D:$D,"&lt;&gt;*ithdr*",'Raw Data'!$D:$D,"&lt;&gt;*ancel*", 'Raw Data'!$H:$H, "Earn*")))*100,
"---"   )</f>
        <v>---</v>
      </c>
      <c r="AN15" s="117"/>
      <c r="AO15" s="117"/>
      <c r="AP15" s="123"/>
      <c r="AQ15" s="148" t="str">
        <f>IFERROR(
((COUNTIFS('Raw Data'!$AX:$AX,"&lt;=" &amp;DATE(LEFT($AV$3, 4), MONTH("1 " &amp; AQ$6 &amp; " " &amp; LEFT($AV$3, 4)) + 1, 0 ), 'Raw Data'!$AX:$AX,"&gt;" &amp;DATE(LEFT($AV$3, 4), MONTH("1 " &amp; AQ$6 &amp; " " &amp; LEFT($AV$3, 4)), 0 ),'Raw Data'!$O:$O,""&amp;'Raw Data'!$B$1,'Raw Data'!$D:$D,"&lt;&gt;*ithdr*",'Raw Data'!$D:$D,"&lt;&gt;*ancel*",'Raw Data'!$P:$P,"--", 'Raw Data'!$AZ:$AZ,"*Earl*", 'Raw Data'!$H:$H, "Earn*")
+
COUNTIFS('Raw Data'!$AX:$AX,"&lt;=" &amp;DATE(LEFT($AV$3, 4), MONTH("1 " &amp; AQ$6 &amp; " " &amp; LEFT($AV$3, 4)) + 1, 0 ), 'Raw Data'!$AX:$AX,"&gt;" &amp;DATE(LEFT($AV$3, 4), MONTH("1 " &amp; AQ$6 &amp; " " &amp; LEFT($AV$3, 4)), 0 ),'Raw Data'!$P:$P,""&amp;'Raw Data'!$B$1,'Raw Data'!$D:$D,"&lt;&gt;*ithdr*",'Raw Data'!$D:$D,"&lt;&gt;*ancel*", 'Raw Data'!$AZ:$AZ,"*Earl*", 'Raw Data'!$H:$H, "Earn*"))
/
(COUNTIFS('Raw Data'!$AX:$AX,"&lt;=" &amp;DATE(LEFT($AV$3, 4), MONTH("1 " &amp; AQ$6 &amp; " " &amp; LEFT($AV$3, 4)) + 1, 0 ), 'Raw Data'!$AX:$AX,"&gt;" &amp;DATE(LEFT($AV$3, 4), MONTH("1 " &amp; AQ$6 &amp; " " &amp; LEFT($AV$3, 4)), 0 ),'Raw Data'!$O:$O,""&amp;'Raw Data'!$B$1,'Raw Data'!$D:$D,"&lt;&gt;*ithdr*",'Raw Data'!$D:$D,"&lt;&gt;*ancel*",'Raw Data'!$P:$P,"--", 'Raw Data'!$H:$H, "Earn*")
+
COUNTIFS('Raw Data'!$AX:$AX,"&lt;=" &amp;DATE(LEFT($AV$3, 4), MONTH("1 " &amp; AQ$6 &amp; " " &amp; LEFT($AV$3, 4)) + 1, 0 ), 'Raw Data'!$AX:$AX,"&gt;" &amp;DATE(LEFT($AV$3, 4), MONTH("1 " &amp; AQ$6 &amp; " " &amp; LEFT($AV$3, 4)), 0 ),'Raw Data'!$P:$P,""&amp;'Raw Data'!$B$1,'Raw Data'!$D:$D,"&lt;&gt;*ithdr*",'Raw Data'!$D:$D,"&lt;&gt;*ancel*", 'Raw Data'!$H:$H, "Earn*")))*100,
"---"   )</f>
        <v>---</v>
      </c>
      <c r="AR15" s="117"/>
      <c r="AS15" s="117"/>
      <c r="AT15" s="123"/>
      <c r="AU15" s="148" t="str">
        <f>IFERROR(
((COUNTIFS('Raw Data'!$AX:$AX,"&lt;=" &amp;DATE(MID($AV$3, 15, 4), MONTH("1 " &amp; AU$6 &amp; " " &amp; MID($AV$3, 15, 4)) + 1, 0 ), 'Raw Data'!$AM:$AM,"&gt;" &amp;DATE(MID($AV$3, 15, 4), MONTH("1 " &amp; AU$6 &amp; " " &amp; MID($AV$3, 15, 4)), 0 ),'Raw Data'!$O:$O,""&amp;'Raw Data'!$B$1,'Raw Data'!$D:$D,"&lt;&gt;*ithdr*",'Raw Data'!$D:$D,"&lt;&gt;*ancel*",'Raw Data'!$P:$P,"--", 'Raw Data'!$AZ:$AZ,"*Earl*", 'Raw Data'!$H:$H, "Earn*")
+
COUNTIFS('Raw Data'!$AX:$AX,"&lt;=" &amp;DATE(MID($AV$3, 15, 4), MONTH("1 " &amp; AU$6 &amp; " " &amp; MID($AV$3, 15, 4)) + 1, 0 ), 'Raw Data'!$AM:$AM,"&gt;" &amp;DATE(MID($AV$3, 15, 4), MONTH("1 " &amp; AU$6 &amp; " " &amp; MID($AV$3, 15, 4)), 0 ),'Raw Data'!$P:$P,""&amp;'Raw Data'!$B$1,'Raw Data'!$D:$D,"&lt;&gt;*ithdr*",'Raw Data'!$D:$D,"&lt;&gt;*ancel*", 'Raw Data'!$AZ:$AZ,"*Earl*", 'Raw Data'!$H:$H, "Earn*"))
/
(COUNTIFS('Raw Data'!$AX:$AX,"&lt;=" &amp;DATE(MID($AV$3, 15, 4), MONTH("1 " &amp; AU$6 &amp; " " &amp; MID($AV$3, 15, 4)) + 1, 0 ), 'Raw Data'!$AM:$AM,"&gt;" &amp;DATE(MID($AV$3, 15, 4), MONTH("1 " &amp; AU$6 &amp; " " &amp; MID($AV$3, 15, 4)), 0 ),'Raw Data'!$O:$O,""&amp;'Raw Data'!$B$1,'Raw Data'!$D:$D,"&lt;&gt;*ithdr*",'Raw Data'!$D:$D,"&lt;&gt;*ancel*",'Raw Data'!$P:$P,"--", 'Raw Data'!$H:$H, "Earn*")
+
COUNTIFS('Raw Data'!$AX:$AX,"&lt;=" &amp;DATE(MID($AV$3, 15, 4), MONTH("1 " &amp; AU$6 &amp; " " &amp; MID($AV$3, 15, 4)) + 1, 0 ), 'Raw Data'!$AM:$AM,"&gt;" &amp;DATE(MID($AV$3, 15, 4), MONTH("1 " &amp; AU$6 &amp; " " &amp; MID($AV$3, 15, 4)), 0 ),'Raw Data'!$P:$P,""&amp;'Raw Data'!$B$1,'Raw Data'!$D:$D,"&lt;&gt;*ithdr*",'Raw Data'!$D:$D,"&lt;&gt;*ancel*", 'Raw Data'!$H:$H, "Earn*")))*100,
"---"   )</f>
        <v>---</v>
      </c>
      <c r="AV15" s="117"/>
      <c r="AW15" s="117"/>
      <c r="AX15" s="123"/>
      <c r="AY15" s="148" t="str">
        <f>IFERROR(
((COUNTIFS('Raw Data'!$AX:$AX,"&lt;=" &amp;DATE(MID($AV$3, 15, 4), MONTH("1 " &amp; AY$6 &amp; " " &amp; MID($AV$3, 15, 4)) + 1, 0 ), 'Raw Data'!$AM:$AM,"&gt;" &amp;DATE(MID($AV$3, 15, 4), MONTH("1 " &amp; AY$6 &amp; " " &amp; MID($AV$3, 15, 4)), 0 ),'Raw Data'!$O:$O,""&amp;'Raw Data'!$B$1,'Raw Data'!$D:$D,"&lt;&gt;*ithdr*",'Raw Data'!$D:$D,"&lt;&gt;*ancel*",'Raw Data'!$P:$P,"--", 'Raw Data'!$AZ:$AZ,"*Earl*", 'Raw Data'!$H:$H, "Earn*")
+
COUNTIFS('Raw Data'!$AX:$AX,"&lt;=" &amp;DATE(MID($AV$3, 15, 4), MONTH("1 " &amp; AY$6 &amp; " " &amp; MID($AV$3, 15, 4)) + 1, 0 ), 'Raw Data'!$AM:$AM,"&gt;" &amp;DATE(MID($AV$3, 15, 4), MONTH("1 " &amp; AY$6 &amp; " " &amp; MID($AV$3, 15, 4)), 0 ),'Raw Data'!$P:$P,""&amp;'Raw Data'!$B$1,'Raw Data'!$D:$D,"&lt;&gt;*ithdr*",'Raw Data'!$D:$D,"&lt;&gt;*ancel*", 'Raw Data'!$AZ:$AZ,"*Earl*", 'Raw Data'!$H:$H, "Earn*"))
/
(COUNTIFS('Raw Data'!$AX:$AX,"&lt;=" &amp;DATE(MID($AV$3, 15, 4), MONTH("1 " &amp; AY$6 &amp; " " &amp; MID($AV$3, 15, 4)) + 1, 0 ), 'Raw Data'!$AM:$AM,"&gt;" &amp;DATE(MID($AV$3, 15, 4), MONTH("1 " &amp; AY$6 &amp; " " &amp; MID($AV$3, 15, 4)), 0 ),'Raw Data'!$O:$O,""&amp;'Raw Data'!$B$1,'Raw Data'!$D:$D,"&lt;&gt;*ithdr*",'Raw Data'!$D:$D,"&lt;&gt;*ancel*",'Raw Data'!$P:$P,"--", 'Raw Data'!$H:$H, "Earn*")
+
COUNTIFS('Raw Data'!$AX:$AX,"&lt;=" &amp;DATE(MID($AV$3, 15, 4), MONTH("1 " &amp; AY$6 &amp; " " &amp; MID($AV$3, 15, 4)) + 1, 0 ), 'Raw Data'!$AM:$AM,"&gt;" &amp;DATE(MID($AV$3, 15, 4), MONTH("1 " &amp; AY$6 &amp; " " &amp; MID($AV$3, 15, 4)), 0 ),'Raw Data'!$P:$P,""&amp;'Raw Data'!$B$1,'Raw Data'!$D:$D,"&lt;&gt;*ithdr*",'Raw Data'!$D:$D,"&lt;&gt;*ancel*", 'Raw Data'!$H:$H, "Earn*")))*100,
"---"   )</f>
        <v>---</v>
      </c>
      <c r="AZ15" s="117"/>
      <c r="BA15" s="117"/>
      <c r="BB15" s="123"/>
      <c r="BC15" s="148" t="str">
        <f>IFERROR(
((COUNTIFS('Raw Data'!$AX:$AX,"&lt;=" &amp;DATE(MID($AV$3, 15, 4), MONTH("1 " &amp; BC$6 &amp; " " &amp; MID($AV$3, 15, 4)) + 1, 0 ), 'Raw Data'!$AM:$AM,"&gt;" &amp;DATE(MID($AV$3, 15, 4), MONTH("1 " &amp; BC$6 &amp; " " &amp; MID($AV$3, 15, 4)), 0 ),'Raw Data'!$O:$O,""&amp;'Raw Data'!$B$1,'Raw Data'!$D:$D,"&lt;&gt;*ithdr*",'Raw Data'!$D:$D,"&lt;&gt;*ancel*",'Raw Data'!$P:$P,"--", 'Raw Data'!$AZ:$AZ,"*Earl*", 'Raw Data'!$H:$H, "Earn*")
+
COUNTIFS('Raw Data'!$AX:$AX,"&lt;=" &amp;DATE(MID($AV$3, 15, 4), MONTH("1 " &amp; BC$6 &amp; " " &amp; MID($AV$3, 15, 4)) + 1, 0 ), 'Raw Data'!$AM:$AM,"&gt;" &amp;DATE(MID($AV$3, 15, 4), MONTH("1 " &amp; BC$6 &amp; " " &amp; MID($AV$3, 15, 4)), 0 ),'Raw Data'!$P:$P,""&amp;'Raw Data'!$B$1,'Raw Data'!$D:$D,"&lt;&gt;*ithdr*",'Raw Data'!$D:$D,"&lt;&gt;*ancel*", 'Raw Data'!$AZ:$AZ,"*Earl*", 'Raw Data'!$H:$H, "Earn*"))
/
(COUNTIFS('Raw Data'!$AX:$AX,"&lt;=" &amp;DATE(MID($AV$3, 15, 4), MONTH("1 " &amp; BC$6 &amp; " " &amp; MID($AV$3, 15, 4)) + 1, 0 ), 'Raw Data'!$AM:$AM,"&gt;" &amp;DATE(MID($AV$3, 15, 4), MONTH("1 " &amp; BC$6 &amp; " " &amp; MID($AV$3, 15, 4)), 0 ),'Raw Data'!$O:$O,""&amp;'Raw Data'!$B$1,'Raw Data'!$D:$D,"&lt;&gt;*ithdr*",'Raw Data'!$D:$D,"&lt;&gt;*ancel*",'Raw Data'!$P:$P,"--", 'Raw Data'!$H:$H, "Earn*")
+
COUNTIFS('Raw Data'!$AX:$AX,"&lt;=" &amp;DATE(MID($AV$3, 15, 4), MONTH("1 " &amp; BC$6 &amp; " " &amp; MID($AV$3, 15, 4)) + 1, 0 ), 'Raw Data'!$AM:$AM,"&gt;" &amp;DATE(MID($AV$3, 15, 4), MONTH("1 " &amp; BC$6 &amp; " " &amp; MID($AV$3, 15, 4)), 0 ),'Raw Data'!$P:$P,""&amp;'Raw Data'!$B$1,'Raw Data'!$D:$D,"&lt;&gt;*ithdr*",'Raw Data'!$D:$D,"&lt;&gt;*ancel*", 'Raw Data'!$H:$H, "Earn*")))*100,
"---"   )</f>
        <v>---</v>
      </c>
      <c r="BD15" s="117"/>
      <c r="BE15" s="117"/>
      <c r="BF15" s="123"/>
    </row>
    <row r="16" spans="1:58" ht="12.75" customHeight="1" x14ac:dyDescent="0.2">
      <c r="A16" s="120" t="s">
        <v>123</v>
      </c>
      <c r="B16" s="117"/>
      <c r="C16" s="117"/>
      <c r="D16" s="117"/>
      <c r="E16" s="117"/>
      <c r="F16" s="117"/>
      <c r="G16" s="117"/>
      <c r="H16" s="117"/>
      <c r="I16" s="117"/>
      <c r="J16" s="123"/>
      <c r="K16" s="148" t="str">
        <f>IFERROR(
((COUNTIFS('Raw Data'!$AX:$AX,"&lt;=" &amp;DATE(LEFT($AV$3, 4), MONTH("1 " &amp; K$6 &amp; " " &amp; LEFT($AV$3, 4)) + 1, 0 ), 'Raw Data'!$AX:$AX,"&gt;" &amp;DATE(LEFT($AV$3, 4), MONTH("1 " &amp; K$6 &amp; " " &amp; LEFT($AV$3, 4)), 0 ),'Raw Data'!$O:$O,""&amp;'Raw Data'!$B$1,'Raw Data'!$D:$D,"&lt;&gt;*ithdr*",'Raw Data'!$D:$D,"&lt;&gt;*ancel*",'Raw Data'!$P:$P,"--", 'Raw Data'!$AZ:$AZ,"*Earl*", 'Raw Data'!$H:$H, "Non*")
+
COUNTIFS('Raw Data'!$AX:$AX,"&lt;=" &amp;DATE(LEFT($AV$3, 4), MONTH("1 " &amp; K$6 &amp; " " &amp; LEFT($AV$3, 4)) + 1, 0 ), 'Raw Data'!$AX:$AX,"&gt;" &amp;DATE(LEFT($AV$3, 4), MONTH("1 " &amp; K$6 &amp; " " &amp; LEFT($AV$3, 4)), 0 ),'Raw Data'!$P:$P,""&amp;'Raw Data'!$B$1,'Raw Data'!$D:$D,"&lt;&gt;*ithdr*",'Raw Data'!$D:$D,"&lt;&gt;*ancel*", 'Raw Data'!$AZ:$AZ,"*Earl*", 'Raw Data'!$H:$H, "Non*"))
/
(COUNTIFS('Raw Data'!$AX:$AX,"&lt;=" &amp;DATE(LEFT($AV$3, 4), MONTH("1 " &amp; K$6 &amp; " " &amp; LEFT($AV$3, 4)) + 1, 0 ), 'Raw Data'!$AX:$AX,"&gt;" &amp;DATE(LEFT($AV$3, 4), MONTH("1 " &amp; K$6 &amp; " " &amp; LEFT($AV$3, 4)), 0 ),'Raw Data'!$O:$O,""&amp;'Raw Data'!$B$1,'Raw Data'!$D:$D,"&lt;&gt;*ithdr*",'Raw Data'!$D:$D,"&lt;&gt;*ancel*",'Raw Data'!$P:$P,"--", 'Raw Data'!$H:$H, "Non*")
+
COUNTIFS('Raw Data'!$AX:$AX,"&lt;=" &amp;DATE(LEFT($AV$3, 4), MONTH("1 " &amp; K$6 &amp; " " &amp; LEFT($AV$3, 4)) + 1, 0 ), 'Raw Data'!$AX:$AX,"&gt;" &amp;DATE(LEFT($AV$3, 4), MONTH("1 " &amp; K$6 &amp; " " &amp; LEFT($AV$3, 4)), 0 ),'Raw Data'!$P:$P,""&amp;'Raw Data'!$B$1,'Raw Data'!$D:$D,"&lt;&gt;*ithdr*",'Raw Data'!$D:$D,"&lt;&gt;*ancel*", 'Raw Data'!$H:$H, "Non*")))*100,
"---"   )</f>
        <v>---</v>
      </c>
      <c r="L16" s="117"/>
      <c r="M16" s="117"/>
      <c r="N16" s="123"/>
      <c r="O16" s="148" t="str">
        <f>IFERROR(
((COUNTIFS('Raw Data'!$AX:$AX,"&lt;=" &amp;DATE(LEFT($AV$3, 4), MONTH("1 " &amp; O$6 &amp; " " &amp; LEFT($AV$3, 4)) + 1, 0 ), 'Raw Data'!$AX:$AX,"&gt;" &amp;DATE(LEFT($AV$3, 4), MONTH("1 " &amp; O$6 &amp; " " &amp; LEFT($AV$3, 4)), 0 ),'Raw Data'!$O:$O,""&amp;'Raw Data'!$B$1,'Raw Data'!$D:$D,"&lt;&gt;*ithdr*",'Raw Data'!$D:$D,"&lt;&gt;*ancel*",'Raw Data'!$P:$P,"--", 'Raw Data'!$AZ:$AZ,"*Earl*", 'Raw Data'!$H:$H, "Non*")
+
COUNTIFS('Raw Data'!$AX:$AX,"&lt;=" &amp;DATE(LEFT($AV$3, 4), MONTH("1 " &amp; O$6 &amp; " " &amp; LEFT($AV$3, 4)) + 1, 0 ), 'Raw Data'!$AX:$AX,"&gt;" &amp;DATE(LEFT($AV$3, 4), MONTH("1 " &amp; O$6 &amp; " " &amp; LEFT($AV$3, 4)), 0 ),'Raw Data'!$P:$P,""&amp;'Raw Data'!$B$1,'Raw Data'!$D:$D,"&lt;&gt;*ithdr*",'Raw Data'!$D:$D,"&lt;&gt;*ancel*", 'Raw Data'!$AZ:$AZ,"*Earl*", 'Raw Data'!$H:$H, "Non*"))
/
(COUNTIFS('Raw Data'!$AX:$AX,"&lt;=" &amp;DATE(LEFT($AV$3, 4), MONTH("1 " &amp; O$6 &amp; " " &amp; LEFT($AV$3, 4)) + 1, 0 ), 'Raw Data'!$AX:$AX,"&gt;" &amp;DATE(LEFT($AV$3, 4), MONTH("1 " &amp; O$6 &amp; " " &amp; LEFT($AV$3, 4)), 0 ),'Raw Data'!$O:$O,""&amp;'Raw Data'!$B$1,'Raw Data'!$D:$D,"&lt;&gt;*ithdr*",'Raw Data'!$D:$D,"&lt;&gt;*ancel*",'Raw Data'!$P:$P,"--", 'Raw Data'!$H:$H, "Non*")
+
COUNTIFS('Raw Data'!$AX:$AX,"&lt;=" &amp;DATE(LEFT($AV$3, 4), MONTH("1 " &amp; O$6 &amp; " " &amp; LEFT($AV$3, 4)) + 1, 0 ), 'Raw Data'!$AX:$AX,"&gt;" &amp;DATE(LEFT($AV$3, 4), MONTH("1 " &amp; O$6 &amp; " " &amp; LEFT($AV$3, 4)), 0 ),'Raw Data'!$P:$P,""&amp;'Raw Data'!$B$1,'Raw Data'!$D:$D,"&lt;&gt;*ithdr*",'Raw Data'!$D:$D,"&lt;&gt;*ancel*", 'Raw Data'!$H:$H, "Non*")))*100,
"---"   )</f>
        <v>---</v>
      </c>
      <c r="P16" s="117"/>
      <c r="Q16" s="117"/>
      <c r="R16" s="123"/>
      <c r="S16" s="148" t="str">
        <f>IFERROR(
((COUNTIFS('Raw Data'!$AX:$AX,"&lt;=" &amp;DATE(LEFT($AV$3, 4), MONTH("1 " &amp; S$6 &amp; " " &amp; LEFT($AV$3, 4)) + 1, 0 ), 'Raw Data'!$AX:$AX,"&gt;" &amp;DATE(LEFT($AV$3, 4), MONTH("1 " &amp; S$6 &amp; " " &amp; LEFT($AV$3, 4)), 0 ),'Raw Data'!$O:$O,""&amp;'Raw Data'!$B$1,'Raw Data'!$D:$D,"&lt;&gt;*ithdr*",'Raw Data'!$D:$D,"&lt;&gt;*ancel*",'Raw Data'!$P:$P,"--", 'Raw Data'!$AZ:$AZ,"*Earl*", 'Raw Data'!$H:$H, "Non*")
+
COUNTIFS('Raw Data'!$AX:$AX,"&lt;=" &amp;DATE(LEFT($AV$3, 4), MONTH("1 " &amp; S$6 &amp; " " &amp; LEFT($AV$3, 4)) + 1, 0 ), 'Raw Data'!$AX:$AX,"&gt;" &amp;DATE(LEFT($AV$3, 4), MONTH("1 " &amp; S$6 &amp; " " &amp; LEFT($AV$3, 4)), 0 ),'Raw Data'!$P:$P,""&amp;'Raw Data'!$B$1,'Raw Data'!$D:$D,"&lt;&gt;*ithdr*",'Raw Data'!$D:$D,"&lt;&gt;*ancel*", 'Raw Data'!$AZ:$AZ,"*Earl*", 'Raw Data'!$H:$H, "Non*"))
/
(COUNTIFS('Raw Data'!$AX:$AX,"&lt;=" &amp;DATE(LEFT($AV$3, 4), MONTH("1 " &amp; S$6 &amp; " " &amp; LEFT($AV$3, 4)) + 1, 0 ), 'Raw Data'!$AX:$AX,"&gt;" &amp;DATE(LEFT($AV$3, 4), MONTH("1 " &amp; S$6 &amp; " " &amp; LEFT($AV$3, 4)), 0 ),'Raw Data'!$O:$O,""&amp;'Raw Data'!$B$1,'Raw Data'!$D:$D,"&lt;&gt;*ithdr*",'Raw Data'!$D:$D,"&lt;&gt;*ancel*",'Raw Data'!$P:$P,"--", 'Raw Data'!$H:$H, "Non*")
+
COUNTIFS('Raw Data'!$AX:$AX,"&lt;=" &amp;DATE(LEFT($AV$3, 4), MONTH("1 " &amp; S$6 &amp; " " &amp; LEFT($AV$3, 4)) + 1, 0 ), 'Raw Data'!$AX:$AX,"&gt;" &amp;DATE(LEFT($AV$3, 4), MONTH("1 " &amp; S$6 &amp; " " &amp; LEFT($AV$3, 4)), 0 ),'Raw Data'!$P:$P,""&amp;'Raw Data'!$B$1,'Raw Data'!$D:$D,"&lt;&gt;*ithdr*",'Raw Data'!$D:$D,"&lt;&gt;*ancel*", 'Raw Data'!$H:$H, "Non*")))*100,
"---"   )</f>
        <v>---</v>
      </c>
      <c r="T16" s="117"/>
      <c r="U16" s="117"/>
      <c r="V16" s="123"/>
      <c r="W16" s="148" t="str">
        <f>IFERROR(
((COUNTIFS('Raw Data'!$AX:$AX,"&lt;=" &amp;DATE(LEFT($AV$3, 4), MONTH("1 " &amp; W$6 &amp; " " &amp; LEFT($AV$3, 4)) + 1, 0 ), 'Raw Data'!$AX:$AX,"&gt;" &amp;DATE(LEFT($AV$3, 4), MONTH("1 " &amp; W$6 &amp; " " &amp; LEFT($AV$3, 4)), 0 ),'Raw Data'!$O:$O,""&amp;'Raw Data'!$B$1,'Raw Data'!$D:$D,"&lt;&gt;*ithdr*",'Raw Data'!$D:$D,"&lt;&gt;*ancel*",'Raw Data'!$P:$P,"--", 'Raw Data'!$AZ:$AZ,"*Earl*", 'Raw Data'!$H:$H, "Non*")
+
COUNTIFS('Raw Data'!$AX:$AX,"&lt;=" &amp;DATE(LEFT($AV$3, 4), MONTH("1 " &amp; W$6 &amp; " " &amp; LEFT($AV$3, 4)) + 1, 0 ), 'Raw Data'!$AX:$AX,"&gt;" &amp;DATE(LEFT($AV$3, 4), MONTH("1 " &amp; W$6 &amp; " " &amp; LEFT($AV$3, 4)), 0 ),'Raw Data'!$P:$P,""&amp;'Raw Data'!$B$1,'Raw Data'!$D:$D,"&lt;&gt;*ithdr*",'Raw Data'!$D:$D,"&lt;&gt;*ancel*", 'Raw Data'!$AZ:$AZ,"*Earl*", 'Raw Data'!$H:$H, "Non*"))
/
(COUNTIFS('Raw Data'!$AX:$AX,"&lt;=" &amp;DATE(LEFT($AV$3, 4), MONTH("1 " &amp; W$6 &amp; " " &amp; LEFT($AV$3, 4)) + 1, 0 ), 'Raw Data'!$AX:$AX,"&gt;" &amp;DATE(LEFT($AV$3, 4), MONTH("1 " &amp; W$6 &amp; " " &amp; LEFT($AV$3, 4)), 0 ),'Raw Data'!$O:$O,""&amp;'Raw Data'!$B$1,'Raw Data'!$D:$D,"&lt;&gt;*ithdr*",'Raw Data'!$D:$D,"&lt;&gt;*ancel*",'Raw Data'!$P:$P,"--", 'Raw Data'!$H:$H, "Non*")
+
COUNTIFS('Raw Data'!$AX:$AX,"&lt;=" &amp;DATE(LEFT($AV$3, 4), MONTH("1 " &amp; W$6 &amp; " " &amp; LEFT($AV$3, 4)) + 1, 0 ), 'Raw Data'!$AX:$AX,"&gt;" &amp;DATE(LEFT($AV$3, 4), MONTH("1 " &amp; W$6 &amp; " " &amp; LEFT($AV$3, 4)), 0 ),'Raw Data'!$P:$P,""&amp;'Raw Data'!$B$1,'Raw Data'!$D:$D,"&lt;&gt;*ithdr*",'Raw Data'!$D:$D,"&lt;&gt;*ancel*", 'Raw Data'!$H:$H, "Non*")))*100,
"---"   )</f>
        <v>---</v>
      </c>
      <c r="X16" s="117"/>
      <c r="Y16" s="117"/>
      <c r="Z16" s="123"/>
      <c r="AA16" s="148" t="str">
        <f>IFERROR(
((COUNTIFS('Raw Data'!$AX:$AX,"&lt;=" &amp;DATE(LEFT($AV$3, 4), MONTH("1 " &amp; AA$6 &amp; " " &amp; LEFT($AV$3, 4)) + 1, 0 ), 'Raw Data'!$AX:$AX,"&gt;" &amp;DATE(LEFT($AV$3, 4), MONTH("1 " &amp; AA$6 &amp; " " &amp; LEFT($AV$3, 4)), 0 ),'Raw Data'!$O:$O,""&amp;'Raw Data'!$B$1,'Raw Data'!$D:$D,"&lt;&gt;*ithdr*",'Raw Data'!$D:$D,"&lt;&gt;*ancel*",'Raw Data'!$P:$P,"--", 'Raw Data'!$AZ:$AZ,"*Earl*", 'Raw Data'!$H:$H, "Non*")
+
COUNTIFS('Raw Data'!$AX:$AX,"&lt;=" &amp;DATE(LEFT($AV$3, 4), MONTH("1 " &amp; AA$6 &amp; " " &amp; LEFT($AV$3, 4)) + 1, 0 ), 'Raw Data'!$AX:$AX,"&gt;" &amp;DATE(LEFT($AV$3, 4), MONTH("1 " &amp; AA$6 &amp; " " &amp; LEFT($AV$3, 4)), 0 ),'Raw Data'!$P:$P,""&amp;'Raw Data'!$B$1,'Raw Data'!$D:$D,"&lt;&gt;*ithdr*",'Raw Data'!$D:$D,"&lt;&gt;*ancel*", 'Raw Data'!$AZ:$AZ,"*Earl*", 'Raw Data'!$H:$H, "Non*"))
/
(COUNTIFS('Raw Data'!$AX:$AX,"&lt;=" &amp;DATE(LEFT($AV$3, 4), MONTH("1 " &amp; AA$6 &amp; " " &amp; LEFT($AV$3, 4)) + 1, 0 ), 'Raw Data'!$AX:$AX,"&gt;" &amp;DATE(LEFT($AV$3, 4), MONTH("1 " &amp; AA$6 &amp; " " &amp; LEFT($AV$3, 4)), 0 ),'Raw Data'!$O:$O,""&amp;'Raw Data'!$B$1,'Raw Data'!$D:$D,"&lt;&gt;*ithdr*",'Raw Data'!$D:$D,"&lt;&gt;*ancel*",'Raw Data'!$P:$P,"--", 'Raw Data'!$H:$H, "Non*")
+
COUNTIFS('Raw Data'!$AX:$AX,"&lt;=" &amp;DATE(LEFT($AV$3, 4), MONTH("1 " &amp; AA$6 &amp; " " &amp; LEFT($AV$3, 4)) + 1, 0 ), 'Raw Data'!$AX:$AX,"&gt;" &amp;DATE(LEFT($AV$3, 4), MONTH("1 " &amp; AA$6 &amp; " " &amp; LEFT($AV$3, 4)), 0 ),'Raw Data'!$P:$P,""&amp;'Raw Data'!$B$1,'Raw Data'!$D:$D,"&lt;&gt;*ithdr*",'Raw Data'!$D:$D,"&lt;&gt;*ancel*", 'Raw Data'!$H:$H, "Non*")))*100,
"---"   )</f>
        <v>---</v>
      </c>
      <c r="AB16" s="117"/>
      <c r="AC16" s="117"/>
      <c r="AD16" s="123"/>
      <c r="AE16" s="148" t="str">
        <f>IFERROR(
((COUNTIFS('Raw Data'!$AX:$AX,"&lt;=" &amp;DATE(LEFT($AV$3, 4), MONTH("1 " &amp; AE$6 &amp; " " &amp; LEFT($AV$3, 4)) + 1, 0 ), 'Raw Data'!$AX:$AX,"&gt;" &amp;DATE(LEFT($AV$3, 4), MONTH("1 " &amp; AE$6 &amp; " " &amp; LEFT($AV$3, 4)), 0 ),'Raw Data'!$O:$O,""&amp;'Raw Data'!$B$1,'Raw Data'!$D:$D,"&lt;&gt;*ithdr*",'Raw Data'!$D:$D,"&lt;&gt;*ancel*",'Raw Data'!$P:$P,"--", 'Raw Data'!$AZ:$AZ,"*Earl*", 'Raw Data'!$H:$H, "Non*")
+
COUNTIFS('Raw Data'!$AX:$AX,"&lt;=" &amp;DATE(LEFT($AV$3, 4), MONTH("1 " &amp; AE$6 &amp; " " &amp; LEFT($AV$3, 4)) + 1, 0 ), 'Raw Data'!$AX:$AX,"&gt;" &amp;DATE(LEFT($AV$3, 4), MONTH("1 " &amp; AE$6 &amp; " " &amp; LEFT($AV$3, 4)), 0 ),'Raw Data'!$P:$P,""&amp;'Raw Data'!$B$1,'Raw Data'!$D:$D,"&lt;&gt;*ithdr*",'Raw Data'!$D:$D,"&lt;&gt;*ancel*", 'Raw Data'!$AZ:$AZ,"*Earl*", 'Raw Data'!$H:$H, "Non*"))
/
(COUNTIFS('Raw Data'!$AX:$AX,"&lt;=" &amp;DATE(LEFT($AV$3, 4), MONTH("1 " &amp; AE$6 &amp; " " &amp; LEFT($AV$3, 4)) + 1, 0 ), 'Raw Data'!$AX:$AX,"&gt;" &amp;DATE(LEFT($AV$3, 4), MONTH("1 " &amp; AE$6 &amp; " " &amp; LEFT($AV$3, 4)), 0 ),'Raw Data'!$O:$O,""&amp;'Raw Data'!$B$1,'Raw Data'!$D:$D,"&lt;&gt;*ithdr*",'Raw Data'!$D:$D,"&lt;&gt;*ancel*",'Raw Data'!$P:$P,"--", 'Raw Data'!$H:$H, "Non*")
+
COUNTIFS('Raw Data'!$AX:$AX,"&lt;=" &amp;DATE(LEFT($AV$3, 4), MONTH("1 " &amp; AE$6 &amp; " " &amp; LEFT($AV$3, 4)) + 1, 0 ), 'Raw Data'!$AX:$AX,"&gt;" &amp;DATE(LEFT($AV$3, 4), MONTH("1 " &amp; AE$6 &amp; " " &amp; LEFT($AV$3, 4)), 0 ),'Raw Data'!$P:$P,""&amp;'Raw Data'!$B$1,'Raw Data'!$D:$D,"&lt;&gt;*ithdr*",'Raw Data'!$D:$D,"&lt;&gt;*ancel*", 'Raw Data'!$H:$H, "Non*")))*100,
"---"   )</f>
        <v>---</v>
      </c>
      <c r="AF16" s="117"/>
      <c r="AG16" s="117"/>
      <c r="AH16" s="123"/>
      <c r="AI16" s="148" t="str">
        <f>IFERROR(
((COUNTIFS('Raw Data'!$AX:$AX,"&lt;=" &amp;DATE(LEFT($AV$3, 4), MONTH("1 " &amp; AI$6 &amp; " " &amp; LEFT($AV$3, 4)) + 1, 0 ), 'Raw Data'!$AX:$AX,"&gt;" &amp;DATE(LEFT($AV$3, 4), MONTH("1 " &amp; AI$6 &amp; " " &amp; LEFT($AV$3, 4)), 0 ),'Raw Data'!$O:$O,""&amp;'Raw Data'!$B$1,'Raw Data'!$D:$D,"&lt;&gt;*ithdr*",'Raw Data'!$D:$D,"&lt;&gt;*ancel*",'Raw Data'!$P:$P,"--", 'Raw Data'!$AZ:$AZ,"*Earl*", 'Raw Data'!$H:$H, "Non*")
+
COUNTIFS('Raw Data'!$AX:$AX,"&lt;=" &amp;DATE(LEFT($AV$3, 4), MONTH("1 " &amp; AI$6 &amp; " " &amp; LEFT($AV$3, 4)) + 1, 0 ), 'Raw Data'!$AX:$AX,"&gt;" &amp;DATE(LEFT($AV$3, 4), MONTH("1 " &amp; AI$6 &amp; " " &amp; LEFT($AV$3, 4)), 0 ),'Raw Data'!$P:$P,""&amp;'Raw Data'!$B$1,'Raw Data'!$D:$D,"&lt;&gt;*ithdr*",'Raw Data'!$D:$D,"&lt;&gt;*ancel*", 'Raw Data'!$AZ:$AZ,"*Earl*", 'Raw Data'!$H:$H, "Non*"))
/
(COUNTIFS('Raw Data'!$AX:$AX,"&lt;=" &amp;DATE(LEFT($AV$3, 4), MONTH("1 " &amp; AI$6 &amp; " " &amp; LEFT($AV$3, 4)) + 1, 0 ), 'Raw Data'!$AX:$AX,"&gt;" &amp;DATE(LEFT($AV$3, 4), MONTH("1 " &amp; AI$6 &amp; " " &amp; LEFT($AV$3, 4)), 0 ),'Raw Data'!$O:$O,""&amp;'Raw Data'!$B$1,'Raw Data'!$D:$D,"&lt;&gt;*ithdr*",'Raw Data'!$D:$D,"&lt;&gt;*ancel*",'Raw Data'!$P:$P,"--", 'Raw Data'!$H:$H, "Non*")
+
COUNTIFS('Raw Data'!$AX:$AX,"&lt;=" &amp;DATE(LEFT($AV$3, 4), MONTH("1 " &amp; AI$6 &amp; " " &amp; LEFT($AV$3, 4)) + 1, 0 ), 'Raw Data'!$AX:$AX,"&gt;" &amp;DATE(LEFT($AV$3, 4), MONTH("1 " &amp; AI$6 &amp; " " &amp; LEFT($AV$3, 4)), 0 ),'Raw Data'!$P:$P,""&amp;'Raw Data'!$B$1,'Raw Data'!$D:$D,"&lt;&gt;*ithdr*",'Raw Data'!$D:$D,"&lt;&gt;*ancel*", 'Raw Data'!$H:$H, "Non*")))*100,
"---"   )</f>
        <v>---</v>
      </c>
      <c r="AJ16" s="117"/>
      <c r="AK16" s="117"/>
      <c r="AL16" s="123"/>
      <c r="AM16" s="148" t="str">
        <f>IFERROR(
((COUNTIFS('Raw Data'!$AX:$AX,"&lt;=" &amp;DATE(LEFT($AV$3, 4), MONTH("1 " &amp; AM$6 &amp; " " &amp; LEFT($AV$3, 4)) + 1, 0 ), 'Raw Data'!$AX:$AX,"&gt;" &amp;DATE(LEFT($AV$3, 4), MONTH("1 " &amp; AM$6 &amp; " " &amp; LEFT($AV$3, 4)), 0 ),'Raw Data'!$O:$O,""&amp;'Raw Data'!$B$1,'Raw Data'!$D:$D,"&lt;&gt;*ithdr*",'Raw Data'!$D:$D,"&lt;&gt;*ancel*",'Raw Data'!$P:$P,"--", 'Raw Data'!$AZ:$AZ,"*Earl*", 'Raw Data'!$H:$H, "Non*")
+
COUNTIFS('Raw Data'!$AX:$AX,"&lt;=" &amp;DATE(LEFT($AV$3, 4), MONTH("1 " &amp; AM$6 &amp; " " &amp; LEFT($AV$3, 4)) + 1, 0 ), 'Raw Data'!$AX:$AX,"&gt;" &amp;DATE(LEFT($AV$3, 4), MONTH("1 " &amp; AM$6 &amp; " " &amp; LEFT($AV$3, 4)), 0 ),'Raw Data'!$P:$P,""&amp;'Raw Data'!$B$1,'Raw Data'!$D:$D,"&lt;&gt;*ithdr*",'Raw Data'!$D:$D,"&lt;&gt;*ancel*", 'Raw Data'!$AZ:$AZ,"*Earl*", 'Raw Data'!$H:$H, "Non*"))
/
(COUNTIFS('Raw Data'!$AX:$AX,"&lt;=" &amp;DATE(LEFT($AV$3, 4), MONTH("1 " &amp; AM$6 &amp; " " &amp; LEFT($AV$3, 4)) + 1, 0 ), 'Raw Data'!$AX:$AX,"&gt;" &amp;DATE(LEFT($AV$3, 4), MONTH("1 " &amp; AM$6 &amp; " " &amp; LEFT($AV$3, 4)), 0 ),'Raw Data'!$O:$O,""&amp;'Raw Data'!$B$1,'Raw Data'!$D:$D,"&lt;&gt;*ithdr*",'Raw Data'!$D:$D,"&lt;&gt;*ancel*",'Raw Data'!$P:$P,"--", 'Raw Data'!$H:$H, "Non*")
+
COUNTIFS('Raw Data'!$AX:$AX,"&lt;=" &amp;DATE(LEFT($AV$3, 4), MONTH("1 " &amp; AM$6 &amp; " " &amp; LEFT($AV$3, 4)) + 1, 0 ), 'Raw Data'!$AX:$AX,"&gt;" &amp;DATE(LEFT($AV$3, 4), MONTH("1 " &amp; AM$6 &amp; " " &amp; LEFT($AV$3, 4)), 0 ),'Raw Data'!$P:$P,""&amp;'Raw Data'!$B$1,'Raw Data'!$D:$D,"&lt;&gt;*ithdr*",'Raw Data'!$D:$D,"&lt;&gt;*ancel*", 'Raw Data'!$H:$H, "Non*")))*100,
"---"   )</f>
        <v>---</v>
      </c>
      <c r="AN16" s="117"/>
      <c r="AO16" s="117"/>
      <c r="AP16" s="123"/>
      <c r="AQ16" s="148" t="str">
        <f>IFERROR(
((COUNTIFS('Raw Data'!$AX:$AX,"&lt;=" &amp;DATE(LEFT($AV$3, 4), MONTH("1 " &amp; AQ$6 &amp; " " &amp; LEFT($AV$3, 4)) + 1, 0 ), 'Raw Data'!$AX:$AX,"&gt;" &amp;DATE(LEFT($AV$3, 4), MONTH("1 " &amp; AQ$6 &amp; " " &amp; LEFT($AV$3, 4)), 0 ),'Raw Data'!$O:$O,""&amp;'Raw Data'!$B$1,'Raw Data'!$D:$D,"&lt;&gt;*ithdr*",'Raw Data'!$D:$D,"&lt;&gt;*ancel*",'Raw Data'!$P:$P,"--", 'Raw Data'!$AZ:$AZ,"*Earl*", 'Raw Data'!$H:$H, "Non*")
+
COUNTIFS('Raw Data'!$AX:$AX,"&lt;=" &amp;DATE(LEFT($AV$3, 4), MONTH("1 " &amp; AQ$6 &amp; " " &amp; LEFT($AV$3, 4)) + 1, 0 ), 'Raw Data'!$AX:$AX,"&gt;" &amp;DATE(LEFT($AV$3, 4), MONTH("1 " &amp; AQ$6 &amp; " " &amp; LEFT($AV$3, 4)), 0 ),'Raw Data'!$P:$P,""&amp;'Raw Data'!$B$1,'Raw Data'!$D:$D,"&lt;&gt;*ithdr*",'Raw Data'!$D:$D,"&lt;&gt;*ancel*", 'Raw Data'!$AZ:$AZ,"*Earl*", 'Raw Data'!$H:$H, "Non*"))
/
(COUNTIFS('Raw Data'!$AX:$AX,"&lt;=" &amp;DATE(LEFT($AV$3, 4), MONTH("1 " &amp; AQ$6 &amp; " " &amp; LEFT($AV$3, 4)) + 1, 0 ), 'Raw Data'!$AX:$AX,"&gt;" &amp;DATE(LEFT($AV$3, 4), MONTH("1 " &amp; AQ$6 &amp; " " &amp; LEFT($AV$3, 4)), 0 ),'Raw Data'!$O:$O,""&amp;'Raw Data'!$B$1,'Raw Data'!$D:$D,"&lt;&gt;*ithdr*",'Raw Data'!$D:$D,"&lt;&gt;*ancel*",'Raw Data'!$P:$P,"--", 'Raw Data'!$H:$H, "Non*")
+
COUNTIFS('Raw Data'!$AX:$AX,"&lt;=" &amp;DATE(LEFT($AV$3, 4), MONTH("1 " &amp; AQ$6 &amp; " " &amp; LEFT($AV$3, 4)) + 1, 0 ), 'Raw Data'!$AX:$AX,"&gt;" &amp;DATE(LEFT($AV$3, 4), MONTH("1 " &amp; AQ$6 &amp; " " &amp; LEFT($AV$3, 4)), 0 ),'Raw Data'!$P:$P,""&amp;'Raw Data'!$B$1,'Raw Data'!$D:$D,"&lt;&gt;*ithdr*",'Raw Data'!$D:$D,"&lt;&gt;*ancel*", 'Raw Data'!$H:$H, "Non*")))*100,
"---"   )</f>
        <v>---</v>
      </c>
      <c r="AR16" s="117"/>
      <c r="AS16" s="117"/>
      <c r="AT16" s="123"/>
      <c r="AU16" s="148" t="str">
        <f>IFERROR(
((COUNTIFS('Raw Data'!$AX:$AX,"&lt;=" &amp;DATE(MID($AV$3, 15, 4), MONTH("1 " &amp; AU$6 &amp; " " &amp; MID($AV$3, 15, 4)) + 1, 0 ), 'Raw Data'!$AM:$AM,"&gt;" &amp;DATE(MID($AV$3, 15, 4), MONTH("1 " &amp; AU$6 &amp; " " &amp; MID($AV$3, 15, 4)), 0 ),'Raw Data'!$O:$O,""&amp;'Raw Data'!$B$1,'Raw Data'!$D:$D,"&lt;&gt;*ithdr*",'Raw Data'!$D:$D,"&lt;&gt;*ancel*",'Raw Data'!$P:$P,"--", 'Raw Data'!$AZ:$AZ,"*Earl*", 'Raw Data'!$H:$H, "Non*")
+
COUNTIFS('Raw Data'!$AX:$AX,"&lt;=" &amp;DATE(MID($AV$3, 15, 4), MONTH("1 " &amp; AU$6 &amp; " " &amp; MID($AV$3, 15, 4)) + 1, 0 ), 'Raw Data'!$AM:$AM,"&gt;" &amp;DATE(MID($AV$3, 15, 4), MONTH("1 " &amp; AU$6 &amp; " " &amp; MID($AV$3, 15, 4)), 0 ),'Raw Data'!$P:$P,""&amp;'Raw Data'!$B$1,'Raw Data'!$D:$D,"&lt;&gt;*ithdr*",'Raw Data'!$D:$D,"&lt;&gt;*ancel*", 'Raw Data'!$AZ:$AZ,"*Earl*", 'Raw Data'!$H:$H, "Non*"))
/
(COUNTIFS('Raw Data'!$AX:$AX,"&lt;=" &amp;DATE(MID($AV$3, 15, 4), MONTH("1 " &amp; AU$6 &amp; " " &amp; MID($AV$3, 15, 4)) + 1, 0 ), 'Raw Data'!$AM:$AM,"&gt;" &amp;DATE(MID($AV$3, 15, 4), MONTH("1 " &amp; AU$6 &amp; " " &amp; MID($AV$3, 15, 4)), 0 ),'Raw Data'!$O:$O,""&amp;'Raw Data'!$B$1,'Raw Data'!$D:$D,"&lt;&gt;*ithdr*",'Raw Data'!$D:$D,"&lt;&gt;*ancel*",'Raw Data'!$P:$P,"--", 'Raw Data'!$H:$H, "Non*")
+
COUNTIFS('Raw Data'!$AX:$AX,"&lt;=" &amp;DATE(MID($AV$3, 15, 4), MONTH("1 " &amp; AU$6 &amp; " " &amp; MID($AV$3, 15, 4)) + 1, 0 ), 'Raw Data'!$AM:$AM,"&gt;" &amp;DATE(MID($AV$3, 15, 4), MONTH("1 " &amp; AU$6 &amp; " " &amp; MID($AV$3, 15, 4)), 0 ),'Raw Data'!$P:$P,""&amp;'Raw Data'!$B$1,'Raw Data'!$D:$D,"&lt;&gt;*ithdr*",'Raw Data'!$D:$D,"&lt;&gt;*ancel*", 'Raw Data'!$H:$H, "Non*")))*100,
"---"   )</f>
        <v>---</v>
      </c>
      <c r="AV16" s="117"/>
      <c r="AW16" s="117"/>
      <c r="AX16" s="123"/>
      <c r="AY16" s="148" t="str">
        <f>IFERROR(
((COUNTIFS('Raw Data'!$AX:$AX,"&lt;=" &amp;DATE(MID($AV$3, 15, 4), MONTH("1 " &amp; AY$6 &amp; " " &amp; MID($AV$3, 15, 4)) + 1, 0 ), 'Raw Data'!$AM:$AM,"&gt;" &amp;DATE(MID($AV$3, 15, 4), MONTH("1 " &amp; AY$6 &amp; " " &amp; MID($AV$3, 15, 4)), 0 ),'Raw Data'!$O:$O,""&amp;'Raw Data'!$B$1,'Raw Data'!$D:$D,"&lt;&gt;*ithdr*",'Raw Data'!$D:$D,"&lt;&gt;*ancel*",'Raw Data'!$P:$P,"--", 'Raw Data'!$AZ:$AZ,"*Earl*", 'Raw Data'!$H:$H, "Non*")
+
COUNTIFS('Raw Data'!$AX:$AX,"&lt;=" &amp;DATE(MID($AV$3, 15, 4), MONTH("1 " &amp; AY$6 &amp; " " &amp; MID($AV$3, 15, 4)) + 1, 0 ), 'Raw Data'!$AM:$AM,"&gt;" &amp;DATE(MID($AV$3, 15, 4), MONTH("1 " &amp; AY$6 &amp; " " &amp; MID($AV$3, 15, 4)), 0 ),'Raw Data'!$P:$P,""&amp;'Raw Data'!$B$1,'Raw Data'!$D:$D,"&lt;&gt;*ithdr*",'Raw Data'!$D:$D,"&lt;&gt;*ancel*", 'Raw Data'!$AZ:$AZ,"*Earl*", 'Raw Data'!$H:$H, "Non*"))
/
(COUNTIFS('Raw Data'!$AX:$AX,"&lt;=" &amp;DATE(MID($AV$3, 15, 4), MONTH("1 " &amp; AY$6 &amp; " " &amp; MID($AV$3, 15, 4)) + 1, 0 ), 'Raw Data'!$AM:$AM,"&gt;" &amp;DATE(MID($AV$3, 15, 4), MONTH("1 " &amp; AY$6 &amp; " " &amp; MID($AV$3, 15, 4)), 0 ),'Raw Data'!$O:$O,""&amp;'Raw Data'!$B$1,'Raw Data'!$D:$D,"&lt;&gt;*ithdr*",'Raw Data'!$D:$D,"&lt;&gt;*ancel*",'Raw Data'!$P:$P,"--", 'Raw Data'!$H:$H, "Non*")
+
COUNTIFS('Raw Data'!$AX:$AX,"&lt;=" &amp;DATE(MID($AV$3, 15, 4), MONTH("1 " &amp; AY$6 &amp; " " &amp; MID($AV$3, 15, 4)) + 1, 0 ), 'Raw Data'!$AM:$AM,"&gt;" &amp;DATE(MID($AV$3, 15, 4), MONTH("1 " &amp; AY$6 &amp; " " &amp; MID($AV$3, 15, 4)), 0 ),'Raw Data'!$P:$P,""&amp;'Raw Data'!$B$1,'Raw Data'!$D:$D,"&lt;&gt;*ithdr*",'Raw Data'!$D:$D,"&lt;&gt;*ancel*", 'Raw Data'!$H:$H, "Non*")))*100,
"---"   )</f>
        <v>---</v>
      </c>
      <c r="AZ16" s="117"/>
      <c r="BA16" s="117"/>
      <c r="BB16" s="123"/>
      <c r="BC16" s="148" t="str">
        <f>IFERROR(
((COUNTIFS('Raw Data'!$AX:$AX,"&lt;=" &amp;DATE(MID($AV$3, 15, 4), MONTH("1 " &amp; BC$6 &amp; " " &amp; MID($AV$3, 15, 4)) + 1, 0 ), 'Raw Data'!$AM:$AM,"&gt;" &amp;DATE(MID($AV$3, 15, 4), MONTH("1 " &amp; BC$6 &amp; " " &amp; MID($AV$3, 15, 4)), 0 ),'Raw Data'!$O:$O,""&amp;'Raw Data'!$B$1,'Raw Data'!$D:$D,"&lt;&gt;*ithdr*",'Raw Data'!$D:$D,"&lt;&gt;*ancel*",'Raw Data'!$P:$P,"--", 'Raw Data'!$AZ:$AZ,"*Earl*", 'Raw Data'!$H:$H, "Non*")
+
COUNTIFS('Raw Data'!$AX:$AX,"&lt;=" &amp;DATE(MID($AV$3, 15, 4), MONTH("1 " &amp; BC$6 &amp; " " &amp; MID($AV$3, 15, 4)) + 1, 0 ), 'Raw Data'!$AM:$AM,"&gt;" &amp;DATE(MID($AV$3, 15, 4), MONTH("1 " &amp; BC$6 &amp; " " &amp; MID($AV$3, 15, 4)), 0 ),'Raw Data'!$P:$P,""&amp;'Raw Data'!$B$1,'Raw Data'!$D:$D,"&lt;&gt;*ithdr*",'Raw Data'!$D:$D,"&lt;&gt;*ancel*", 'Raw Data'!$AZ:$AZ,"*Earl*", 'Raw Data'!$H:$H, "Non*"))
/
(COUNTIFS('Raw Data'!$AX:$AX,"&lt;=" &amp;DATE(MID($AV$3, 15, 4), MONTH("1 " &amp; BC$6 &amp; " " &amp; MID($AV$3, 15, 4)) + 1, 0 ), 'Raw Data'!$AM:$AM,"&gt;" &amp;DATE(MID($AV$3, 15, 4), MONTH("1 " &amp; BC$6 &amp; " " &amp; MID($AV$3, 15, 4)), 0 ),'Raw Data'!$O:$O,""&amp;'Raw Data'!$B$1,'Raw Data'!$D:$D,"&lt;&gt;*ithdr*",'Raw Data'!$D:$D,"&lt;&gt;*ancel*",'Raw Data'!$P:$P,"--", 'Raw Data'!$H:$H, "Non*")
+
COUNTIFS('Raw Data'!$AX:$AX,"&lt;=" &amp;DATE(MID($AV$3, 15, 4), MONTH("1 " &amp; BC$6 &amp; " " &amp; MID($AV$3, 15, 4)) + 1, 0 ), 'Raw Data'!$AM:$AM,"&gt;" &amp;DATE(MID($AV$3, 15, 4), MONTH("1 " &amp; BC$6 &amp; " " &amp; MID($AV$3, 15, 4)), 0 ),'Raw Data'!$P:$P,""&amp;'Raw Data'!$B$1,'Raw Data'!$D:$D,"&lt;&gt;*ithdr*",'Raw Data'!$D:$D,"&lt;&gt;*ancel*", 'Raw Data'!$H:$H, "Non*")))*100,
"---"   )</f>
        <v>---</v>
      </c>
      <c r="BD16" s="117"/>
      <c r="BE16" s="117"/>
      <c r="BF16" s="123"/>
    </row>
    <row r="17" spans="1:58" ht="12.75" customHeight="1" x14ac:dyDescent="0.2">
      <c r="A17" s="141" t="s">
        <v>109</v>
      </c>
      <c r="B17" s="117"/>
      <c r="C17" s="117"/>
      <c r="D17" s="117"/>
      <c r="E17" s="117"/>
      <c r="F17" s="117"/>
      <c r="G17" s="117"/>
      <c r="H17" s="117"/>
      <c r="I17" s="117"/>
      <c r="J17" s="123"/>
      <c r="K17" s="150"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Data'!$H:$H, "Non*", 'Raw Data'!$J:$J, "&lt;&gt;*tendance", 'Raw Data'!$J:$J, "&lt;&gt;*upport"))
/
(COUNTIFS('Raw Data'!$AX:$AX,"&lt;=" &amp;DATE(LEFT($AV$3, 4), MONTH("1 " &amp; K$6 &amp; " " &amp; LEFT($AV$3, 4)) + 1, 0 ), 'Raw Data'!$AX:$AX,"&gt;" &amp;DATE(LEFT($AV$3, 4), MONTH("1 " &amp; K$6 &amp; " " &amp; LEFT($AV$3, 4)), 0 ),'Raw Data'!$O:$O,""&amp;'Raw Data'!$B$1,'Raw Data'!$D:$D,"&lt;&gt;*ithdr*",'Raw Data'!$D:$D,"&lt;&gt;*ancel*",'Raw Data'!$P:$P,"--",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Data'!$H:$H, "Non*", 'Raw Data'!$J:$J, "&lt;&gt;*tendance", 'Raw Data'!$J:$J, "&lt;&gt;*upport")))*100,
"---"   )</f>
        <v>---</v>
      </c>
      <c r="L17" s="117"/>
      <c r="M17" s="117"/>
      <c r="N17" s="123"/>
      <c r="O17" s="150"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Data'!$H:$H, "Non*", 'Raw Data'!$J:$J, "&lt;&gt;*tendance", 'Raw Data'!$J:$J, "&lt;&gt;*upport"))
/
(COUNTIFS('Raw Data'!$AX:$AX,"&lt;=" &amp;DATE(LEFT($AV$3, 4), MONTH("1 " &amp; O$6 &amp; " " &amp; LEFT($AV$3, 4)) + 1, 0 ), 'Raw Data'!$AX:$AX,"&gt;" &amp;DATE(LEFT($AV$3, 4), MONTH("1 " &amp; O$6 &amp; " " &amp; LEFT($AV$3, 4)), 0 ),'Raw Data'!$O:$O,""&amp;'Raw Data'!$B$1,'Raw Data'!$D:$D,"&lt;&gt;*ithdr*",'Raw Data'!$D:$D,"&lt;&gt;*ancel*",'Raw Data'!$P:$P,"--",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Data'!$H:$H, "Non*", 'Raw Data'!$J:$J, "&lt;&gt;*tendance", 'Raw Data'!$J:$J, "&lt;&gt;*upport")))*100,
"---"   )</f>
        <v>---</v>
      </c>
      <c r="P17" s="117"/>
      <c r="Q17" s="117"/>
      <c r="R17" s="123"/>
      <c r="S17" s="150"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Data'!$H:$H, "Non*", 'Raw Data'!$J:$J, "&lt;&gt;*tendance", 'Raw Data'!$J:$J, "&lt;&gt;*upport"))
/
(COUNTIFS('Raw Data'!$AX:$AX,"&lt;=" &amp;DATE(LEFT($AV$3, 4), MONTH("1 " &amp; S$6 &amp; " " &amp; LEFT($AV$3, 4)) + 1, 0 ), 'Raw Data'!$AX:$AX,"&gt;" &amp;DATE(LEFT($AV$3, 4), MONTH("1 " &amp; S$6 &amp; " " &amp; LEFT($AV$3, 4)), 0 ),'Raw Data'!$O:$O,""&amp;'Raw Data'!$B$1,'Raw Data'!$D:$D,"&lt;&gt;*ithdr*",'Raw Data'!$D:$D,"&lt;&gt;*ancel*",'Raw Data'!$P:$P,"--",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Data'!$H:$H, "Non*", 'Raw Data'!$J:$J, "&lt;&gt;*tendance", 'Raw Data'!$J:$J, "&lt;&gt;*upport")))*100,
"---"   )</f>
        <v>---</v>
      </c>
      <c r="T17" s="117"/>
      <c r="U17" s="117"/>
      <c r="V17" s="123"/>
      <c r="W17" s="150"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Data'!$H:$H, "Non*", 'Raw Data'!$J:$J, "&lt;&gt;*tendance", 'Raw Data'!$J:$J, "&lt;&gt;*upport"))
/
(COUNTIFS('Raw Data'!$AX:$AX,"&lt;=" &amp;DATE(LEFT($AV$3, 4), MONTH("1 " &amp; W$6 &amp; " " &amp; LEFT($AV$3, 4)) + 1, 0 ), 'Raw Data'!$AX:$AX,"&gt;" &amp;DATE(LEFT($AV$3, 4), MONTH("1 " &amp; W$6 &amp; " " &amp; LEFT($AV$3, 4)), 0 ),'Raw Data'!$O:$O,""&amp;'Raw Data'!$B$1,'Raw Data'!$D:$D,"&lt;&gt;*ithdr*",'Raw Data'!$D:$D,"&lt;&gt;*ancel*",'Raw Data'!$P:$P,"--",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Data'!$H:$H, "Non*", 'Raw Data'!$J:$J, "&lt;&gt;*tendance", 'Raw Data'!$J:$J, "&lt;&gt;*upport")))*100,
"---"   )</f>
        <v>---</v>
      </c>
      <c r="X17" s="117"/>
      <c r="Y17" s="117"/>
      <c r="Z17" s="123"/>
      <c r="AA17" s="150"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Data'!$H:$H, "Non*",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Data'!$H:$H, "Non*", 'Raw Data'!$J:$J, "&lt;&gt;*tendance", 'Raw Data'!$J:$J, "&lt;&gt;*upport")))*100,
"---"   )</f>
        <v>---</v>
      </c>
      <c r="AB17" s="117"/>
      <c r="AC17" s="117"/>
      <c r="AD17" s="123"/>
      <c r="AE17" s="150"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Data'!$H:$H, "Non*",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Data'!$H:$H, "Non*", 'Raw Data'!$J:$J, "&lt;&gt;*tendance", 'Raw Data'!$J:$J, "&lt;&gt;*upport")))*100,
"---"   )</f>
        <v>---</v>
      </c>
      <c r="AF17" s="117"/>
      <c r="AG17" s="117"/>
      <c r="AH17" s="123"/>
      <c r="AI17" s="150"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Data'!$H:$H, "Non*",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Data'!$H:$H, "Non*", 'Raw Data'!$J:$J, "&lt;&gt;*tendance", 'Raw Data'!$J:$J, "&lt;&gt;*upport")))*100,
"---"   )</f>
        <v>---</v>
      </c>
      <c r="AJ17" s="117"/>
      <c r="AK17" s="117"/>
      <c r="AL17" s="123"/>
      <c r="AM17" s="150"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Data'!$H:$H, "Non*",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Data'!$H:$H, "Non*", 'Raw Data'!$J:$J, "&lt;&gt;*tendance", 'Raw Data'!$J:$J, "&lt;&gt;*upport")))*100,
"---"   )</f>
        <v>---</v>
      </c>
      <c r="AN17" s="117"/>
      <c r="AO17" s="117"/>
      <c r="AP17" s="123"/>
      <c r="AQ17" s="150"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Data'!$H:$H, "Non*",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Data'!$H:$H, "Non*", 'Raw Data'!$J:$J, "&lt;&gt;*tendance", 'Raw Data'!$J:$J, "&lt;&gt;*upport")))*100,
"---"   )</f>
        <v>---</v>
      </c>
      <c r="AR17" s="117"/>
      <c r="AS17" s="117"/>
      <c r="AT17" s="123"/>
      <c r="AU17" s="150"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Data'!$H:$H, "Non*",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Data'!$H:$H, "Non*", 'Raw Data'!$J:$J, "&lt;&gt;*tendance", 'Raw Data'!$J:$J, "&lt;&gt;*upport")))*100,
"---"   )</f>
        <v>---</v>
      </c>
      <c r="AV17" s="117"/>
      <c r="AW17" s="117"/>
      <c r="AX17" s="123"/>
      <c r="AY17" s="150"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Data'!$H:$H, "Non*",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Data'!$H:$H, "Non*", 'Raw Data'!$J:$J, "&lt;&gt;*tendance", 'Raw Data'!$J:$J, "&lt;&gt;*upport")))*100,
"---"   )</f>
        <v>---</v>
      </c>
      <c r="AZ17" s="117"/>
      <c r="BA17" s="117"/>
      <c r="BB17" s="123"/>
      <c r="BC17" s="150"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Data'!$H:$H, "Non*",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Data'!$H:$H, "Non*", 'Raw Data'!$J:$J, "&lt;&gt;*tendance", 'Raw Data'!$J:$J, "&lt;&gt;*upport")))*100,
"---"   )</f>
        <v>---</v>
      </c>
      <c r="BD17" s="117"/>
      <c r="BE17" s="117"/>
      <c r="BF17" s="123"/>
    </row>
    <row r="18" spans="1:58" ht="12.75" customHeight="1" x14ac:dyDescent="0.2">
      <c r="A18" s="141" t="s">
        <v>110</v>
      </c>
      <c r="B18" s="117"/>
      <c r="C18" s="117"/>
      <c r="D18" s="117"/>
      <c r="E18" s="117"/>
      <c r="F18" s="117"/>
      <c r="G18" s="117"/>
      <c r="H18" s="117"/>
      <c r="I18" s="117"/>
      <c r="J18" s="123"/>
      <c r="K18" s="150"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"*tendance", 'Raw Data'!$J:$J, "*upport")
+
COUNTIFS('Raw Data'!$AX:$AX,"&lt;=" &amp;DATE(LEFT($AV$3, 4), MONTH("1 " &amp; K$6 &amp; " " &amp; LEFT($AV$3, 4)) + 1, 0 ), 'Raw Data'!$AX:$AX,"&gt;" &amp;DATE(LEFT($AV$3, 4), MONTH("1 " &amp; K$6 &amp; " " &amp; LEFT($AV$3, 4)), 0 ),'Raw Data'!$P:$P,""&amp;'Raw Data'!$B$1,'Raw Data'!$D:$D,"&lt;&gt;*ithdr*",'Raw Data'!$D:$D,"&lt;&gt;*ancel*", 'Raw Data'!$AZ:$AZ,"*Earl*", 'Raw Data'!$H:$H, "Non*", 'Raw Data'!$J:$J, "*tendance", 'Raw Data'!$J:$J, "*upport"))
/
(COUNTIFS('Raw Data'!$AX:$AX,"&lt;=" &amp;DATE(LEFT($AV$3, 4), MONTH("1 " &amp; K$6 &amp; " " &amp; LEFT($AV$3, 4)) + 1, 0 ), 'Raw Data'!$AX:$AX,"&gt;" &amp;DATE(LEFT($AV$3, 4), MONTH("1 " &amp; K$6 &amp; " " &amp; LEFT($AV$3, 4)), 0 ),'Raw Data'!$O:$O,""&amp;'Raw Data'!$B$1,'Raw Data'!$D:$D,"&lt;&gt;*ithdr*",'Raw Data'!$D:$D,"&lt;&gt;*ancel*",'Raw Data'!$P:$P,"--", 'Raw Data'!$H:$H, "Non*", 'Raw Data'!$J:$J, "*tendance", 'Raw Data'!$J:$J, "*upport")
+
COUNTIFS('Raw Data'!$AX:$AX,"&lt;=" &amp;DATE(LEFT($AV$3, 4), MONTH("1 " &amp; K$6 &amp; " " &amp; LEFT($AV$3, 4)) + 1, 0 ), 'Raw Data'!$AX:$AX,"&gt;" &amp;DATE(LEFT($AV$3, 4), MONTH("1 " &amp; K$6 &amp; " " &amp; LEFT($AV$3, 4)), 0 ),'Raw Data'!$P:$P,""&amp;'Raw Data'!$B$1,'Raw Data'!$D:$D,"&lt;&gt;*ithdr*",'Raw Data'!$D:$D,"&lt;&gt;*ancel*", 'Raw Data'!$H:$H, "Non*", 'Raw Data'!$J:$J, "*tendance", 'Raw Data'!$J:$J, "*upport")))*100,
"---"   )</f>
        <v>---</v>
      </c>
      <c r="L18" s="117"/>
      <c r="M18" s="117"/>
      <c r="N18" s="123"/>
      <c r="O18" s="150"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"*tendance", 'Raw Data'!$J:$J, "*upport")
+
COUNTIFS('Raw Data'!$AX:$AX,"&lt;=" &amp;DATE(LEFT($AV$3, 4), MONTH("1 " &amp; O$6 &amp; " " &amp; LEFT($AV$3, 4)) + 1, 0 ), 'Raw Data'!$AX:$AX,"&gt;" &amp;DATE(LEFT($AV$3, 4), MONTH("1 " &amp; O$6 &amp; " " &amp; LEFT($AV$3, 4)), 0 ),'Raw Data'!$P:$P,""&amp;'Raw Data'!$B$1,'Raw Data'!$D:$D,"&lt;&gt;*ithdr*",'Raw Data'!$D:$D,"&lt;&gt;*ancel*", 'Raw Data'!$AZ:$AZ,"*Earl*", 'Raw Data'!$H:$H, "Non*", 'Raw Data'!$J:$J, "*tendance", 'Raw Data'!$J:$J, "*upport"))
/
(COUNTIFS('Raw Data'!$AX:$AX,"&lt;=" &amp;DATE(LEFT($AV$3, 4), MONTH("1 " &amp; O$6 &amp; " " &amp; LEFT($AV$3, 4)) + 1, 0 ), 'Raw Data'!$AX:$AX,"&gt;" &amp;DATE(LEFT($AV$3, 4), MONTH("1 " &amp; O$6 &amp; " " &amp; LEFT($AV$3, 4)), 0 ),'Raw Data'!$O:$O,""&amp;'Raw Data'!$B$1,'Raw Data'!$D:$D,"&lt;&gt;*ithdr*",'Raw Data'!$D:$D,"&lt;&gt;*ancel*",'Raw Data'!$P:$P,"--", 'Raw Data'!$H:$H, "Non*", 'Raw Data'!$J:$J, "*tendance", 'Raw Data'!$J:$J, "*upport")
+
COUNTIFS('Raw Data'!$AX:$AX,"&lt;=" &amp;DATE(LEFT($AV$3, 4), MONTH("1 " &amp; O$6 &amp; " " &amp; LEFT($AV$3, 4)) + 1, 0 ), 'Raw Data'!$AX:$AX,"&gt;" &amp;DATE(LEFT($AV$3, 4), MONTH("1 " &amp; O$6 &amp; " " &amp; LEFT($AV$3, 4)), 0 ),'Raw Data'!$P:$P,""&amp;'Raw Data'!$B$1,'Raw Data'!$D:$D,"&lt;&gt;*ithdr*",'Raw Data'!$D:$D,"&lt;&gt;*ancel*", 'Raw Data'!$H:$H, "Non*", 'Raw Data'!$J:$J, "*tendance", 'Raw Data'!$J:$J, "*upport")))*100,
"---"   )</f>
        <v>---</v>
      </c>
      <c r="P18" s="117"/>
      <c r="Q18" s="117"/>
      <c r="R18" s="123"/>
      <c r="S18" s="150"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"*tendance", 'Raw Data'!$J:$J, "*upport")
+
COUNTIFS('Raw Data'!$AX:$AX,"&lt;=" &amp;DATE(LEFT($AV$3, 4), MONTH("1 " &amp; S$6 &amp; " " &amp; LEFT($AV$3, 4)) + 1, 0 ), 'Raw Data'!$AX:$AX,"&gt;" &amp;DATE(LEFT($AV$3, 4), MONTH("1 " &amp; S$6 &amp; " " &amp; LEFT($AV$3, 4)), 0 ),'Raw Data'!$P:$P,""&amp;'Raw Data'!$B$1,'Raw Data'!$D:$D,"&lt;&gt;*ithdr*",'Raw Data'!$D:$D,"&lt;&gt;*ancel*", 'Raw Data'!$AZ:$AZ,"*Earl*", 'Raw Data'!$H:$H, "Non*", 'Raw Data'!$J:$J, "*tendance", 'Raw Data'!$J:$J, "*upport"))
/
(COUNTIFS('Raw Data'!$AX:$AX,"&lt;=" &amp;DATE(LEFT($AV$3, 4), MONTH("1 " &amp; S$6 &amp; " " &amp; LEFT($AV$3, 4)) + 1, 0 ), 'Raw Data'!$AX:$AX,"&gt;" &amp;DATE(LEFT($AV$3, 4), MONTH("1 " &amp; S$6 &amp; " " &amp; LEFT($AV$3, 4)), 0 ),'Raw Data'!$O:$O,""&amp;'Raw Data'!$B$1,'Raw Data'!$D:$D,"&lt;&gt;*ithdr*",'Raw Data'!$D:$D,"&lt;&gt;*ancel*",'Raw Data'!$P:$P,"--", 'Raw Data'!$H:$H, "Non*", 'Raw Data'!$J:$J, "*tendance", 'Raw Data'!$J:$J, "*upport")
+
COUNTIFS('Raw Data'!$AX:$AX,"&lt;=" &amp;DATE(LEFT($AV$3, 4), MONTH("1 " &amp; S$6 &amp; " " &amp; LEFT($AV$3, 4)) + 1, 0 ), 'Raw Data'!$AX:$AX,"&gt;" &amp;DATE(LEFT($AV$3, 4), MONTH("1 " &amp; S$6 &amp; " " &amp; LEFT($AV$3, 4)), 0 ),'Raw Data'!$P:$P,""&amp;'Raw Data'!$B$1,'Raw Data'!$D:$D,"&lt;&gt;*ithdr*",'Raw Data'!$D:$D,"&lt;&gt;*ancel*", 'Raw Data'!$H:$H, "Non*", 'Raw Data'!$J:$J, "*tendance", 'Raw Data'!$J:$J, "*upport")))*100,
"---"   )</f>
        <v>---</v>
      </c>
      <c r="T18" s="117"/>
      <c r="U18" s="117"/>
      <c r="V18" s="123"/>
      <c r="W18" s="150"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"*tendance", 'Raw Data'!$J:$J, "*upport")
+
COUNTIFS('Raw Data'!$AX:$AX,"&lt;=" &amp;DATE(LEFT($AV$3, 4), MONTH("1 " &amp; W$6 &amp; " " &amp; LEFT($AV$3, 4)) + 1, 0 ), 'Raw Data'!$AX:$AX,"&gt;" &amp;DATE(LEFT($AV$3, 4), MONTH("1 " &amp; W$6 &amp; " " &amp; LEFT($AV$3, 4)), 0 ),'Raw Data'!$P:$P,""&amp;'Raw Data'!$B$1,'Raw Data'!$D:$D,"&lt;&gt;*ithdr*",'Raw Data'!$D:$D,"&lt;&gt;*ancel*", 'Raw Data'!$AZ:$AZ,"*Earl*", 'Raw Data'!$H:$H, "Non*", 'Raw Data'!$J:$J, "*tendance", 'Raw Data'!$J:$J, "*upport"))
/
(COUNTIFS('Raw Data'!$AX:$AX,"&lt;=" &amp;DATE(LEFT($AV$3, 4), MONTH("1 " &amp; W$6 &amp; " " &amp; LEFT($AV$3, 4)) + 1, 0 ), 'Raw Data'!$AX:$AX,"&gt;" &amp;DATE(LEFT($AV$3, 4), MONTH("1 " &amp; W$6 &amp; " " &amp; LEFT($AV$3, 4)), 0 ),'Raw Data'!$O:$O,""&amp;'Raw Data'!$B$1,'Raw Data'!$D:$D,"&lt;&gt;*ithdr*",'Raw Data'!$D:$D,"&lt;&gt;*ancel*",'Raw Data'!$P:$P,"--", 'Raw Data'!$H:$H, "Non*", 'Raw Data'!$J:$J, "*tendance", 'Raw Data'!$J:$J, "*upport")
+
COUNTIFS('Raw Data'!$AX:$AX,"&lt;=" &amp;DATE(LEFT($AV$3, 4), MONTH("1 " &amp; W$6 &amp; " " &amp; LEFT($AV$3, 4)) + 1, 0 ), 'Raw Data'!$AX:$AX,"&gt;" &amp;DATE(LEFT($AV$3, 4), MONTH("1 " &amp; W$6 &amp; " " &amp; LEFT($AV$3, 4)), 0 ),'Raw Data'!$P:$P,""&amp;'Raw Data'!$B$1,'Raw Data'!$D:$D,"&lt;&gt;*ithdr*",'Raw Data'!$D:$D,"&lt;&gt;*ancel*", 'Raw Data'!$H:$H, "Non*", 'Raw Data'!$J:$J, "*tendance", 'Raw Data'!$J:$J, "*upport")))*100,
"---"   )</f>
        <v>---</v>
      </c>
      <c r="X18" s="117"/>
      <c r="Y18" s="117"/>
      <c r="Z18" s="123"/>
      <c r="AA18" s="150"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"*tendance", 'Raw Data'!$J:$J, "*upport")
+
COUNTIFS('Raw Data'!$AX:$AX,"&lt;=" &amp;DATE(LEFT($AV$3, 4), MONTH("1 " &amp; AA$6 &amp; " " &amp; LEFT($AV$3, 4)) + 1, 0 ), 'Raw Data'!$AX:$AX,"&gt;" &amp;DATE(LEFT($AV$3, 4), MONTH("1 " &amp; AA$6 &amp; " " &amp; LEFT($AV$3, 4)), 0 ),'Raw Data'!$P:$P,""&amp;'Raw Data'!$B$1,'Raw Data'!$D:$D,"&lt;&gt;*ithdr*",'Raw Data'!$D:$D,"&lt;&gt;*ancel*", 'Raw Data'!$AZ:$AZ,"*Earl*", 'Raw Data'!$H:$H, "Non*", 'Raw Data'!$J:$J, "*tendance", 'Raw Data'!$J:$J, "*upport"))
/
(COUNTIFS('Raw Data'!$AX:$AX,"&lt;=" &amp;DATE(LEFT($AV$3, 4), MONTH("1 " &amp; AA$6 &amp; " " &amp; LEFT($AV$3, 4)) + 1, 0 ), 'Raw Data'!$AX:$AX,"&gt;" &amp;DATE(LEFT($AV$3, 4), MONTH("1 " &amp; AA$6 &amp; " " &amp; LEFT($AV$3, 4)), 0 ),'Raw Data'!$O:$O,""&amp;'Raw Data'!$B$1,'Raw Data'!$D:$D,"&lt;&gt;*ithdr*",'Raw Data'!$D:$D,"&lt;&gt;*ancel*",'Raw Data'!$P:$P,"--", 'Raw Data'!$H:$H, "Non*", 'Raw Data'!$J:$J, "*tendance", 'Raw Data'!$J:$J, "*upport")
+
COUNTIFS('Raw Data'!$AX:$AX,"&lt;=" &amp;DATE(LEFT($AV$3, 4), MONTH("1 " &amp; AA$6 &amp; " " &amp; LEFT($AV$3, 4)) + 1, 0 ), 'Raw Data'!$AX:$AX,"&gt;" &amp;DATE(LEFT($AV$3, 4), MONTH("1 " &amp; AA$6 &amp; " " &amp; LEFT($AV$3, 4)), 0 ),'Raw Data'!$P:$P,""&amp;'Raw Data'!$B$1,'Raw Data'!$D:$D,"&lt;&gt;*ithdr*",'Raw Data'!$D:$D,"&lt;&gt;*ancel*", 'Raw Data'!$H:$H, "Non*", 'Raw Data'!$J:$J, "*tendance", 'Raw Data'!$J:$J, "*upport")))*100,
"---"   )</f>
        <v>---</v>
      </c>
      <c r="AB18" s="117"/>
      <c r="AC18" s="117"/>
      <c r="AD18" s="123"/>
      <c r="AE18" s="150"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"*tendance", 'Raw Data'!$J:$J, "*upport")
+
COUNTIFS('Raw Data'!$AX:$AX,"&lt;=" &amp;DATE(LEFT($AV$3, 4), MONTH("1 " &amp; AE$6 &amp; " " &amp; LEFT($AV$3, 4)) + 1, 0 ), 'Raw Data'!$AX:$AX,"&gt;" &amp;DATE(LEFT($AV$3, 4), MONTH("1 " &amp; AE$6 &amp; " " &amp; LEFT($AV$3, 4)), 0 ),'Raw Data'!$P:$P,""&amp;'Raw Data'!$B$1,'Raw Data'!$D:$D,"&lt;&gt;*ithdr*",'Raw Data'!$D:$D,"&lt;&gt;*ancel*", 'Raw Data'!$AZ:$AZ,"*Earl*", 'Raw Data'!$H:$H, "Non*", 'Raw Data'!$J:$J, "*tendance", 'Raw Data'!$J:$J, "*upport"))
/
(COUNTIFS('Raw Data'!$AX:$AX,"&lt;=" &amp;DATE(LEFT($AV$3, 4), MONTH("1 " &amp; AE$6 &amp; " " &amp; LEFT($AV$3, 4)) + 1, 0 ), 'Raw Data'!$AX:$AX,"&gt;" &amp;DATE(LEFT($AV$3, 4), MONTH("1 " &amp; AE$6 &amp; " " &amp; LEFT($AV$3, 4)), 0 ),'Raw Data'!$O:$O,""&amp;'Raw Data'!$B$1,'Raw Data'!$D:$D,"&lt;&gt;*ithdr*",'Raw Data'!$D:$D,"&lt;&gt;*ancel*",'Raw Data'!$P:$P,"--", 'Raw Data'!$H:$H, "Non*", 'Raw Data'!$J:$J, "*tendance", 'Raw Data'!$J:$J, "*upport")
+
COUNTIFS('Raw Data'!$AX:$AX,"&lt;=" &amp;DATE(LEFT($AV$3, 4), MONTH("1 " &amp; AE$6 &amp; " " &amp; LEFT($AV$3, 4)) + 1, 0 ), 'Raw Data'!$AX:$AX,"&gt;" &amp;DATE(LEFT($AV$3, 4), MONTH("1 " &amp; AE$6 &amp; " " &amp; LEFT($AV$3, 4)), 0 ),'Raw Data'!$P:$P,""&amp;'Raw Data'!$B$1,'Raw Data'!$D:$D,"&lt;&gt;*ithdr*",'Raw Data'!$D:$D,"&lt;&gt;*ancel*", 'Raw Data'!$H:$H, "Non*", 'Raw Data'!$J:$J, "*tendance", 'Raw Data'!$J:$J, "*upport")))*100,
"---"   )</f>
        <v>---</v>
      </c>
      <c r="AF18" s="117"/>
      <c r="AG18" s="117"/>
      <c r="AH18" s="123"/>
      <c r="AI18" s="150"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"*tendance", 'Raw Data'!$J:$J, "*upport")
+
COUNTIFS('Raw Data'!$AX:$AX,"&lt;=" &amp;DATE(LEFT($AV$3, 4), MONTH("1 " &amp; AI$6 &amp; " " &amp; LEFT($AV$3, 4)) + 1, 0 ), 'Raw Data'!$AX:$AX,"&gt;" &amp;DATE(LEFT($AV$3, 4), MONTH("1 " &amp; AI$6 &amp; " " &amp; LEFT($AV$3, 4)), 0 ),'Raw Data'!$P:$P,""&amp;'Raw Data'!$B$1,'Raw Data'!$D:$D,"&lt;&gt;*ithdr*",'Raw Data'!$D:$D,"&lt;&gt;*ancel*", 'Raw Data'!$AZ:$AZ,"*Earl*", 'Raw Data'!$H:$H, "Non*", 'Raw Data'!$J:$J, "*tendance", 'Raw Data'!$J:$J, "*upport"))
/
(COUNTIFS('Raw Data'!$AX:$AX,"&lt;=" &amp;DATE(LEFT($AV$3, 4), MONTH("1 " &amp; AI$6 &amp; " " &amp; LEFT($AV$3, 4)) + 1, 0 ), 'Raw Data'!$AX:$AX,"&gt;" &amp;DATE(LEFT($AV$3, 4), MONTH("1 " &amp; AI$6 &amp; " " &amp; LEFT($AV$3, 4)), 0 ),'Raw Data'!$O:$O,""&amp;'Raw Data'!$B$1,'Raw Data'!$D:$D,"&lt;&gt;*ithdr*",'Raw Data'!$D:$D,"&lt;&gt;*ancel*",'Raw Data'!$P:$P,"--", 'Raw Data'!$H:$H, "Non*", 'Raw Data'!$J:$J, "*tendance", 'Raw Data'!$J:$J, "*upport")
+
COUNTIFS('Raw Data'!$AX:$AX,"&lt;=" &amp;DATE(LEFT($AV$3, 4), MONTH("1 " &amp; AI$6 &amp; " " &amp; LEFT($AV$3, 4)) + 1, 0 ), 'Raw Data'!$AX:$AX,"&gt;" &amp;DATE(LEFT($AV$3, 4), MONTH("1 " &amp; AI$6 &amp; " " &amp; LEFT($AV$3, 4)), 0 ),'Raw Data'!$P:$P,""&amp;'Raw Data'!$B$1,'Raw Data'!$D:$D,"&lt;&gt;*ithdr*",'Raw Data'!$D:$D,"&lt;&gt;*ancel*", 'Raw Data'!$H:$H, "Non*", 'Raw Data'!$J:$J, "*tendance", 'Raw Data'!$J:$J, "*upport")))*100,
"---"   )</f>
        <v>---</v>
      </c>
      <c r="AJ18" s="117"/>
      <c r="AK18" s="117"/>
      <c r="AL18" s="123"/>
      <c r="AM18" s="150"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"*tendance", 'Raw Data'!$J:$J, "*upport")
+
COUNTIFS('Raw Data'!$AX:$AX,"&lt;=" &amp;DATE(LEFT($AV$3, 4), MONTH("1 " &amp; AM$6 &amp; " " &amp; LEFT($AV$3, 4)) + 1, 0 ), 'Raw Data'!$AX:$AX,"&gt;" &amp;DATE(LEFT($AV$3, 4), MONTH("1 " &amp; AM$6 &amp; " " &amp; LEFT($AV$3, 4)), 0 ),'Raw Data'!$P:$P,""&amp;'Raw Data'!$B$1,'Raw Data'!$D:$D,"&lt;&gt;*ithdr*",'Raw Data'!$D:$D,"&lt;&gt;*ancel*", 'Raw Data'!$AZ:$AZ,"*Earl*", 'Raw Data'!$H:$H, "Non*", 'Raw Data'!$J:$J, "*tendance", 'Raw Data'!$J:$J, "*upport"))
/
(COUNTIFS('Raw Data'!$AX:$AX,"&lt;=" &amp;DATE(LEFT($AV$3, 4), MONTH("1 " &amp; AM$6 &amp; " " &amp; LEFT($AV$3, 4)) + 1, 0 ), 'Raw Data'!$AX:$AX,"&gt;" &amp;DATE(LEFT($AV$3, 4), MONTH("1 " &amp; AM$6 &amp; " " &amp; LEFT($AV$3, 4)), 0 ),'Raw Data'!$O:$O,""&amp;'Raw Data'!$B$1,'Raw Data'!$D:$D,"&lt;&gt;*ithdr*",'Raw Data'!$D:$D,"&lt;&gt;*ancel*",'Raw Data'!$P:$P,"--", 'Raw Data'!$H:$H, "Non*", 'Raw Data'!$J:$J, "*tendance", 'Raw Data'!$J:$J, "*upport")
+
COUNTIFS('Raw Data'!$AX:$AX,"&lt;=" &amp;DATE(LEFT($AV$3, 4), MONTH("1 " &amp; AM$6 &amp; " " &amp; LEFT($AV$3, 4)) + 1, 0 ), 'Raw Data'!$AX:$AX,"&gt;" &amp;DATE(LEFT($AV$3, 4), MONTH("1 " &amp; AM$6 &amp; " " &amp; LEFT($AV$3, 4)), 0 ),'Raw Data'!$P:$P,""&amp;'Raw Data'!$B$1,'Raw Data'!$D:$D,"&lt;&gt;*ithdr*",'Raw Data'!$D:$D,"&lt;&gt;*ancel*", 'Raw Data'!$H:$H, "Non*", 'Raw Data'!$J:$J, "*tendance", 'Raw Data'!$J:$J, "*upport")))*100,
"---"   )</f>
        <v>---</v>
      </c>
      <c r="AN18" s="117"/>
      <c r="AO18" s="117"/>
      <c r="AP18" s="123"/>
      <c r="AQ18" s="150"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"*tendance", 'Raw Data'!$J:$J, "*upport")
+
COUNTIFS('Raw Data'!$AX:$AX,"&lt;=" &amp;DATE(LEFT($AV$3, 4), MONTH("1 " &amp; AQ$6 &amp; " " &amp; LEFT($AV$3, 4)) + 1, 0 ), 'Raw Data'!$AX:$AX,"&gt;" &amp;DATE(LEFT($AV$3, 4), MONTH("1 " &amp; AQ$6 &amp; " " &amp; LEFT($AV$3, 4)), 0 ),'Raw Data'!$P:$P,""&amp;'Raw Data'!$B$1,'Raw Data'!$D:$D,"&lt;&gt;*ithdr*",'Raw Data'!$D:$D,"&lt;&gt;*ancel*", 'Raw Data'!$AZ:$AZ,"*Earl*", 'Raw Data'!$H:$H, "Non*", 'Raw Data'!$J:$J, "*tendance", 'Raw Data'!$J:$J, "*upport"))
/
(COUNTIFS('Raw Data'!$AX:$AX,"&lt;=" &amp;DATE(LEFT($AV$3, 4), MONTH("1 " &amp; AQ$6 &amp; " " &amp; LEFT($AV$3, 4)) + 1, 0 ), 'Raw Data'!$AX:$AX,"&gt;" &amp;DATE(LEFT($AV$3, 4), MONTH("1 " &amp; AQ$6 &amp; " " &amp; LEFT($AV$3, 4)), 0 ),'Raw Data'!$O:$O,""&amp;'Raw Data'!$B$1,'Raw Data'!$D:$D,"&lt;&gt;*ithdr*",'Raw Data'!$D:$D,"&lt;&gt;*ancel*",'Raw Data'!$P:$P,"--", 'Raw Data'!$H:$H, "Non*", 'Raw Data'!$J:$J, "*tendance", 'Raw Data'!$J:$J, "*upport")
+
COUNTIFS('Raw Data'!$AX:$AX,"&lt;=" &amp;DATE(LEFT($AV$3, 4), MONTH("1 " &amp; AQ$6 &amp; " " &amp; LEFT($AV$3, 4)) + 1, 0 ), 'Raw Data'!$AX:$AX,"&gt;" &amp;DATE(LEFT($AV$3, 4), MONTH("1 " &amp; AQ$6 &amp; " " &amp; LEFT($AV$3, 4)), 0 ),'Raw Data'!$P:$P,""&amp;'Raw Data'!$B$1,'Raw Data'!$D:$D,"&lt;&gt;*ithdr*",'Raw Data'!$D:$D,"&lt;&gt;*ancel*", 'Raw Data'!$H:$H, "Non*", 'Raw Data'!$J:$J, "*tendance", 'Raw Data'!$J:$J, "*upport")))*100,
"---"   )</f>
        <v>---</v>
      </c>
      <c r="AR18" s="117"/>
      <c r="AS18" s="117"/>
      <c r="AT18" s="123"/>
      <c r="AU18" s="150"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Data'!$AZ:$AZ,"*Earl*", 'Raw Data'!$H:$H, "Non*", 'Raw Data'!$J:$J, "*tendance", 'Raw Data'!$J:$J, "*upport"))
/
(COUNTIFS('Raw Data'!$AX:$AX,"&lt;=" &amp;DATE(MID($AV$3, 15, 4), MONTH("1 " &amp; AU$6 &amp; " " &amp; MID($AV$3, 15, 4)) + 1, 0 ), 'Raw Data'!$AM:$AM,"&gt;" &amp;DATE(MID($AV$3, 15, 4), MONTH("1 " &amp; AU$6 &amp; " " &amp; MID($AV$3, 15, 4)), 0 ),'Raw Data'!$O:$O,""&amp;'Raw Data'!$B$1,'Raw Data'!$D:$D,"&lt;&gt;*ithdr*",'Raw Data'!$D:$D,"&lt;&gt;*ancel*",'Raw Data'!$P:$P,"--",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Data'!$H:$H, "Non*", 'Raw Data'!$J:$J, "*tendance", 'Raw Data'!$J:$J, "*upport")))*100,
"---"   )</f>
        <v>---</v>
      </c>
      <c r="AV18" s="117"/>
      <c r="AW18" s="117"/>
      <c r="AX18" s="123"/>
      <c r="AY18" s="150"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Data'!$AZ:$AZ,"*Earl*", 'Raw Data'!$H:$H, "Non*", 'Raw Data'!$J:$J, "*tendance", 'Raw Data'!$J:$J, "*upport"))
/
(COUNTIFS('Raw Data'!$AX:$AX,"&lt;=" &amp;DATE(MID($AV$3, 15, 4), MONTH("1 " &amp; AY$6 &amp; " " &amp; MID($AV$3, 15, 4)) + 1, 0 ), 'Raw Data'!$AM:$AM,"&gt;" &amp;DATE(MID($AV$3, 15, 4), MONTH("1 " &amp; AY$6 &amp; " " &amp; MID($AV$3, 15, 4)), 0 ),'Raw Data'!$O:$O,""&amp;'Raw Data'!$B$1,'Raw Data'!$D:$D,"&lt;&gt;*ithdr*",'Raw Data'!$D:$D,"&lt;&gt;*ancel*",'Raw Data'!$P:$P,"--",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Data'!$H:$H, "Non*", 'Raw Data'!$J:$J, "*tendance", 'Raw Data'!$J:$J, "*upport")))*100,
"---"   )</f>
        <v>---</v>
      </c>
      <c r="AZ18" s="117"/>
      <c r="BA18" s="117"/>
      <c r="BB18" s="123"/>
      <c r="BC18" s="150"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Data'!$AZ:$AZ,"*Earl*", 'Raw Data'!$H:$H, "Non*", 'Raw Data'!$J:$J, "*tendance", 'Raw Data'!$J:$J, "*upport"))
/
(COUNTIFS('Raw Data'!$AX:$AX,"&lt;=" &amp;DATE(MID($AV$3, 15, 4), MONTH("1 " &amp; BC$6 &amp; " " &amp; MID($AV$3, 15, 4)) + 1, 0 ), 'Raw Data'!$AM:$AM,"&gt;" &amp;DATE(MID($AV$3, 15, 4), MONTH("1 " &amp; BC$6 &amp; " " &amp; MID($AV$3, 15, 4)), 0 ),'Raw Data'!$O:$O,""&amp;'Raw Data'!$B$1,'Raw Data'!$D:$D,"&lt;&gt;*ithdr*",'Raw Data'!$D:$D,"&lt;&gt;*ancel*",'Raw Data'!$P:$P,"--",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Data'!$H:$H, "Non*", 'Raw Data'!$J:$J, "*tendance", 'Raw Data'!$J:$J, "*upport")))*100,
"---"   )</f>
        <v>---</v>
      </c>
      <c r="BD18" s="117"/>
      <c r="BE18" s="117"/>
      <c r="BF18" s="123"/>
    </row>
    <row r="19" spans="1:58" ht="12.75" customHeight="1" x14ac:dyDescent="0.2">
      <c r="A19" s="146" t="s">
        <v>133</v>
      </c>
      <c r="B19" s="117"/>
      <c r="C19" s="117"/>
      <c r="D19" s="117"/>
      <c r="E19" s="117"/>
      <c r="F19" s="117"/>
      <c r="G19" s="117"/>
      <c r="H19" s="117"/>
      <c r="I19" s="117"/>
      <c r="J19" s="123"/>
      <c r="K19" s="149">
        <f>COUNTIFS('Raw Data'!$AM:$AM,"&lt;=" &amp;DATE(LEFT($AV$3, 4), MONTH("1 " &amp; K$6 &amp; " " &amp; LEFT($AV$3, 4)) + 1, 0 ), 'Raw Data'!$AM:$AM,"&gt;" &amp;DATE(LEFT($AV$3, 4), MONTH("1 " &amp; K$6 &amp; " " &amp; LEFT($AV$3, 4)), 0 ),'Raw Data'!$O:$O,""&amp;'Raw Data'!$B$1,'Raw Data'!$D:$D,"&lt;&gt;*ithdr*",'Raw Data'!$D:$D,"&lt;&gt;*ancel*",'Raw Data'!$P:$P,"--")
+
COUNTIFS('Raw Data'!$AM:$AM,"&lt;=" &amp;DATE(LEFT($AV$3, 4), MONTH("1 " &amp; K$6 &amp; " " &amp; LEFT($AV$3, 4)) + 1, 0 ), 'Raw Data'!$AM:$AM,"&gt;" &amp;DATE(LEFT($AV$3, 4), MONTH("1 " &amp; K$6 &amp; " " &amp; LEFT($AV$3, 4)), 0 ),'Raw Data'!$P:$P,""&amp;'Raw Data'!$B$1,'Raw Data'!$D:$D,"&lt;&gt;*ithdr*",'Raw Data'!$D:$D,"&lt;&gt;*ancel*")</f>
        <v>0</v>
      </c>
      <c r="L19" s="117"/>
      <c r="M19" s="117"/>
      <c r="N19" s="123"/>
      <c r="O19" s="149">
        <f>COUNTIFS('Raw Data'!$AM:$AM,"&lt;=" &amp;DATE(LEFT($AV$3, 4), MONTH("1 " &amp; O$6 &amp; " " &amp; LEFT($AV$3, 4)) + 1, 0 ), 'Raw Data'!$AM:$AM,"&gt;" &amp;DATE(LEFT($AV$3, 4), MONTH("1 " &amp; O$6 &amp; " " &amp; LEFT($AV$3, 4)), 0 ),'Raw Data'!$O:$O,""&amp;'Raw Data'!$B$1,'Raw Data'!$D:$D,"&lt;&gt;*ithdr*",'Raw Data'!$D:$D,"&lt;&gt;*ancel*",'Raw Data'!$P:$P,"--")
+
COUNTIFS('Raw Data'!$AM:$AM,"&lt;=" &amp;DATE(LEFT($AV$3, 4), MONTH("1 " &amp; O$6 &amp; " " &amp; LEFT($AV$3, 4)) + 1, 0 ), 'Raw Data'!$AM:$AM,"&gt;" &amp;DATE(LEFT($AV$3, 4), MONTH("1 " &amp; O$6 &amp; " " &amp; LEFT($AV$3, 4)), 0 ),'Raw Data'!$P:$P,""&amp;'Raw Data'!$B$1,'Raw Data'!$D:$D,"&lt;&gt;*ithdr*",'Raw Data'!$D:$D,"&lt;&gt;*ancel*")</f>
        <v>0</v>
      </c>
      <c r="P19" s="117"/>
      <c r="Q19" s="117"/>
      <c r="R19" s="123"/>
      <c r="S19" s="149">
        <f>COUNTIFS('Raw Data'!$AM:$AM,"&lt;=" &amp;DATE(LEFT($AV$3, 4), MONTH("1 " &amp; S$6 &amp; " " &amp; LEFT($AV$3, 4)) + 1, 0 ), 'Raw Data'!$AM:$AM,"&gt;" &amp;DATE(LEFT($AV$3, 4), MONTH("1 " &amp; S$6 &amp; " " &amp; LEFT($AV$3, 4)), 0 ),'Raw Data'!$O:$O,""&amp;'Raw Data'!$B$1,'Raw Data'!$D:$D,"&lt;&gt;*ithdr*",'Raw Data'!$D:$D,"&lt;&gt;*ancel*",'Raw Data'!$P:$P,"--")
+
COUNTIFS('Raw Data'!$AM:$AM,"&lt;=" &amp;DATE(LEFT($AV$3, 4), MONTH("1 " &amp; S$6 &amp; " " &amp; LEFT($AV$3, 4)) + 1, 0 ), 'Raw Data'!$AM:$AM,"&gt;" &amp;DATE(LEFT($AV$3, 4), MONTH("1 " &amp; S$6 &amp; " " &amp; LEFT($AV$3, 4)), 0 ),'Raw Data'!$P:$P,""&amp;'Raw Data'!$B$1,'Raw Data'!$D:$D,"&lt;&gt;*ithdr*",'Raw Data'!$D:$D,"&lt;&gt;*ancel*")</f>
        <v>0</v>
      </c>
      <c r="T19" s="117"/>
      <c r="U19" s="117"/>
      <c r="V19" s="123"/>
      <c r="W19" s="149">
        <f>COUNTIFS('Raw Data'!$AM:$AM,"&lt;=" &amp;DATE(LEFT($AV$3, 4), MONTH("1 " &amp; W$6 &amp; " " &amp; LEFT($AV$3, 4)) + 1, 0 ), 'Raw Data'!$AM:$AM,"&gt;" &amp;DATE(LEFT($AV$3, 4), MONTH("1 " &amp; W$6 &amp; " " &amp; LEFT($AV$3, 4)), 0 ),'Raw Data'!$O:$O,""&amp;'Raw Data'!$B$1,'Raw Data'!$D:$D,"&lt;&gt;*ithdr*",'Raw Data'!$D:$D,"&lt;&gt;*ancel*",'Raw Data'!$P:$P,"--")
+
COUNTIFS('Raw Data'!$AM:$AM,"&lt;=" &amp;DATE(LEFT($AV$3, 4), MONTH("1 " &amp; W$6 &amp; " " &amp; LEFT($AV$3, 4)) + 1, 0 ), 'Raw Data'!$AM:$AM,"&gt;" &amp;DATE(LEFT($AV$3, 4), MONTH("1 " &amp; W$6 &amp; " " &amp; LEFT($AV$3, 4)), 0 ),'Raw Data'!$P:$P,""&amp;'Raw Data'!$B$1,'Raw Data'!$D:$D,"&lt;&gt;*ithdr*",'Raw Data'!$D:$D,"&lt;&gt;*ancel*")</f>
        <v>0</v>
      </c>
      <c r="X19" s="117"/>
      <c r="Y19" s="117"/>
      <c r="Z19" s="123"/>
      <c r="AA19" s="149">
        <f>COUNTIFS('Raw Data'!$AM:$AM,"&lt;=" &amp;DATE(LEFT($AV$3, 4), MONTH("1 " &amp; AA$6 &amp; " " &amp; LEFT($AV$3, 4)) + 1, 0 ), 'Raw Data'!$AM:$AM,"&gt;" &amp;DATE(LEFT($AV$3, 4), MONTH("1 " &amp; AA$6 &amp; " " &amp; LEFT($AV$3, 4)), 0 ),'Raw Data'!$O:$O,""&amp;'Raw Data'!$B$1,'Raw Data'!$D:$D,"&lt;&gt;*ithdr*",'Raw Data'!$D:$D,"&lt;&gt;*ancel*",'Raw Data'!$P:$P,"--")
+
COUNTIFS('Raw Data'!$AM:$AM,"&lt;=" &amp;DATE(LEFT($AV$3, 4), MONTH("1 " &amp; AA$6 &amp; " " &amp; LEFT($AV$3, 4)) + 1, 0 ), 'Raw Data'!$AM:$AM,"&gt;" &amp;DATE(LEFT($AV$3, 4), MONTH("1 " &amp; AA$6 &amp; " " &amp; LEFT($AV$3, 4)), 0 ),'Raw Data'!$P:$P,""&amp;'Raw Data'!$B$1,'Raw Data'!$D:$D,"&lt;&gt;*ithdr*",'Raw Data'!$D:$D,"&lt;&gt;*ancel*")</f>
        <v>0</v>
      </c>
      <c r="AB19" s="117"/>
      <c r="AC19" s="117"/>
      <c r="AD19" s="123"/>
      <c r="AE19" s="149">
        <f>COUNTIFS('Raw Data'!$AM:$AM,"&lt;=" &amp;DATE(LEFT($AV$3, 4), MONTH("1 " &amp; AE$6 &amp; " " &amp; LEFT($AV$3, 4)) + 1, 0 ), 'Raw Data'!$AM:$AM,"&gt;" &amp;DATE(LEFT($AV$3, 4), MONTH("1 " &amp; AE$6 &amp; " " &amp; LEFT($AV$3, 4)), 0 ),'Raw Data'!$O:$O,""&amp;'Raw Data'!$B$1,'Raw Data'!$D:$D,"&lt;&gt;*ithdr*",'Raw Data'!$D:$D,"&lt;&gt;*ancel*",'Raw Data'!$P:$P,"--")
+
COUNTIFS('Raw Data'!$AM:$AM,"&lt;=" &amp;DATE(LEFT($AV$3, 4), MONTH("1 " &amp; AE$6 &amp; " " &amp; LEFT($AV$3, 4)) + 1, 0 ), 'Raw Data'!$AM:$AM,"&gt;" &amp;DATE(LEFT($AV$3, 4), MONTH("1 " &amp; AE$6 &amp; " " &amp; LEFT($AV$3, 4)), 0 ),'Raw Data'!$P:$P,""&amp;'Raw Data'!$B$1,'Raw Data'!$D:$D,"&lt;&gt;*ithdr*",'Raw Data'!$D:$D,"&lt;&gt;*ancel*")</f>
        <v>0</v>
      </c>
      <c r="AF19" s="117"/>
      <c r="AG19" s="117"/>
      <c r="AH19" s="123"/>
      <c r="AI19" s="149">
        <f>COUNTIFS('Raw Data'!$AM:$AM,"&lt;=" &amp;DATE(LEFT($AV$3, 4), MONTH("1 " &amp; AI$6 &amp; " " &amp; LEFT($AV$3, 4)) + 1, 0 ), 'Raw Data'!$AM:$AM,"&gt;" &amp;DATE(LEFT($AV$3, 4), MONTH("1 " &amp; AI$6 &amp; " " &amp; LEFT($AV$3, 4)), 0 ),'Raw Data'!$O:$O,""&amp;'Raw Data'!$B$1,'Raw Data'!$D:$D,"&lt;&gt;*ithdr*",'Raw Data'!$D:$D,"&lt;&gt;*ancel*",'Raw Data'!$P:$P,"--")
+
COUNTIFS('Raw Data'!$AM:$AM,"&lt;=" &amp;DATE(LEFT($AV$3, 4), MONTH("1 " &amp; AI$6 &amp; " " &amp; LEFT($AV$3, 4)) + 1, 0 ), 'Raw Data'!$AM:$AM,"&gt;" &amp;DATE(LEFT($AV$3, 4), MONTH("1 " &amp; AI$6 &amp; " " &amp; LEFT($AV$3, 4)), 0 ),'Raw Data'!$P:$P,""&amp;'Raw Data'!$B$1,'Raw Data'!$D:$D,"&lt;&gt;*ithdr*",'Raw Data'!$D:$D,"&lt;&gt;*ancel*")</f>
        <v>0</v>
      </c>
      <c r="AJ19" s="117"/>
      <c r="AK19" s="117"/>
      <c r="AL19" s="123"/>
      <c r="AM19" s="149">
        <f>COUNTIFS('Raw Data'!$AM:$AM,"&lt;=" &amp;DATE(LEFT($AV$3, 4), MONTH("1 " &amp; AM$6 &amp; " " &amp; LEFT($AV$3, 4)) + 1, 0 ), 'Raw Data'!$AM:$AM,"&gt;" &amp;DATE(LEFT($AV$3, 4), MONTH("1 " &amp; AM$6 &amp; " " &amp; LEFT($AV$3, 4)), 0 ),'Raw Data'!$O:$O,""&amp;'Raw Data'!$B$1,'Raw Data'!$D:$D,"&lt;&gt;*ithdr*",'Raw Data'!$D:$D,"&lt;&gt;*ancel*",'Raw Data'!$P:$P,"--")
+
COUNTIFS('Raw Data'!$AM:$AM,"&lt;=" &amp;DATE(LEFT($AV$3, 4), MONTH("1 " &amp; AM$6 &amp; " " &amp; LEFT($AV$3, 4)) + 1, 0 ), 'Raw Data'!$AM:$AM,"&gt;" &amp;DATE(LEFT($AV$3, 4), MONTH("1 " &amp; AM$6 &amp; " " &amp; LEFT($AV$3, 4)), 0 ),'Raw Data'!$P:$P,""&amp;'Raw Data'!$B$1,'Raw Data'!$D:$D,"&lt;&gt;*ithdr*",'Raw Data'!$D:$D,"&lt;&gt;*ancel*")</f>
        <v>0</v>
      </c>
      <c r="AN19" s="117"/>
      <c r="AO19" s="117"/>
      <c r="AP19" s="123"/>
      <c r="AQ19" s="149">
        <f>COUNTIFS('Raw Data'!$AM:$AM,"&lt;=" &amp;DATE(LEFT($AV$3, 4), MONTH("1 " &amp; AQ$6 &amp; " " &amp; LEFT($AV$3, 4)) + 1, 0 ), 'Raw Data'!$AM:$AM,"&gt;" &amp;DATE(LEFT($AV$3, 4), MONTH("1 " &amp; AQ$6 &amp; " " &amp; LEFT($AV$3, 4)), 0 ),'Raw Data'!$O:$O,""&amp;'Raw Data'!$B$1,'Raw Data'!$D:$D,"&lt;&gt;*ithdr*",'Raw Data'!$D:$D,"&lt;&gt;*ancel*",'Raw Data'!$P:$P,"--")
+
COUNTIFS('Raw Data'!$AM:$AM,"&lt;=" &amp;DATE(LEFT($AV$3, 4), MONTH("1 " &amp; AQ$6 &amp; " " &amp; LEFT($AV$3, 4)) + 1, 0 ), 'Raw Data'!$AM:$AM,"&gt;" &amp;DATE(LEFT($AV$3, 4), MONTH("1 " &amp; AQ$6 &amp; " " &amp; LEFT($AV$3, 4)), 0 ),'Raw Data'!$P:$P,""&amp;'Raw Data'!$B$1,'Raw Data'!$D:$D,"&lt;&gt;*ithdr*",'Raw Data'!$D:$D,"&lt;&gt;*ancel*")</f>
        <v>0</v>
      </c>
      <c r="AR19" s="117"/>
      <c r="AS19" s="117"/>
      <c r="AT19" s="123"/>
      <c r="AU19" s="149">
        <f>COUNTIFS('Raw Data'!$AM:$AM,"&lt;=" &amp;DATE(MID($AV$3, 15, 4), MONTH("1 " &amp; AU$6 &amp; " " &amp; MID($AV$3, 15, 4)) + 1, 0 ), 'Raw Data'!$AM:$AM,"&gt;" &amp;DATE(MID($AV$3, 15, 4), MONTH("1 " &amp; AU$6 &amp; " " &amp; MID($AV$3, 15, 4)), 0 ),'Raw Data'!$O:$O,""&amp;'Raw Data'!$B$1,'Raw Data'!$D:$D,"&lt;&gt;*ithdr*",'Raw Data'!$D:$D,"&lt;&gt;*ancel*",'Raw Data'!$P:$P,"--")
+
COUNTIFS('Raw Data'!$AM:$AM,"&lt;=" &amp;DATE(MID($AV$3, 15, 4), MONTH("1 " &amp; AU$6 &amp; " " &amp; MID($AV$3, 15, 4)) + 1, 0 ), 'Raw Data'!$AM:$AM,"&gt;" &amp;DATE(MID($AV$3, 15, 4), MONTH("1 " &amp; AU$6 &amp; " " &amp; MID($AV$3, 15, 4)), 0 ),'Raw Data'!$P:$P,""&amp;'Raw Data'!$B$1,'Raw Data'!$D:$D,"&lt;&gt;*ithdr*",'Raw Data'!$D:$D,"&lt;&gt;*ancel*")</f>
        <v>0</v>
      </c>
      <c r="AV19" s="117"/>
      <c r="AW19" s="117"/>
      <c r="AX19" s="123"/>
      <c r="AY19" s="149">
        <f>COUNTIFS('Raw Data'!$AM:$AM,"&lt;=" &amp;DATE(MID($AV$3, 15, 4), MONTH("1 " &amp; AY$6 &amp; " " &amp; MID($AV$3, 15, 4)) + 1, 0 ), 'Raw Data'!$AM:$AM,"&gt;" &amp;DATE(MID($AV$3, 15, 4), MONTH("1 " &amp; AY$6 &amp; " " &amp; MID($AV$3, 15, 4)), 0 ),'Raw Data'!$O:$O,""&amp;'Raw Data'!$B$1,'Raw Data'!$D:$D,"&lt;&gt;*ithdr*",'Raw Data'!$D:$D,"&lt;&gt;*ancel*",'Raw Data'!$P:$P,"--")
+
COUNTIFS('Raw Data'!$AM:$AM,"&lt;=" &amp;DATE(MID($AV$3, 15, 4), MONTH("1 " &amp; AY$6 &amp; " " &amp; MID($AV$3, 15, 4)) + 1, 0 ), 'Raw Data'!$AM:$AM,"&gt;" &amp;DATE(MID($AV$3, 15, 4), MONTH("1 " &amp; AY$6 &amp; " " &amp; MID($AV$3, 15, 4)), 0 ),'Raw Data'!$P:$P,""&amp;'Raw Data'!$B$1,'Raw Data'!$D:$D,"&lt;&gt;*ithdr*",'Raw Data'!$D:$D,"&lt;&gt;*ancel*")</f>
        <v>0</v>
      </c>
      <c r="AZ19" s="117"/>
      <c r="BA19" s="117"/>
      <c r="BB19" s="123"/>
      <c r="BC19" s="149">
        <f>COUNTIFS('Raw Data'!$AM:$AM,"&lt;=" &amp;DATE(MID($AV$3, 15, 4), MONTH("1 " &amp; BC$6 &amp; " " &amp; MID($AV$3, 15, 4)) + 1, 0 ), 'Raw Data'!$AM:$AM,"&gt;" &amp;DATE(MID($AV$3, 15, 4), MONTH("1 " &amp; BC$6 &amp; " " &amp; MID($AV$3, 15, 4)), 0 ),'Raw Data'!$O:$O,""&amp;'Raw Data'!$B$1,'Raw Data'!$D:$D,"&lt;&gt;*ithdr*",'Raw Data'!$D:$D,"&lt;&gt;*ancel*",'Raw Data'!$P:$P,"--")
+
COUNTIFS('Raw Data'!$AM:$AM,"&lt;=" &amp;DATE(MID($AV$3, 15, 4), MONTH("1 " &amp; BC$6 &amp; " " &amp; MID($AV$3, 15, 4)) + 1, 0 ), 'Raw Data'!$AM:$AM,"&gt;" &amp;DATE(MID($AV$3, 15, 4), MONTH("1 " &amp; BC$6 &amp; " " &amp; MID($AV$3, 15, 4)), 0 ),'Raw Data'!$P:$P,""&amp;'Raw Data'!$B$1,'Raw Data'!$D:$D,"&lt;&gt;*ithdr*",'Raw Data'!$D:$D,"&lt;&gt;*ancel*")</f>
        <v>0</v>
      </c>
      <c r="BD19" s="117"/>
      <c r="BE19" s="117"/>
      <c r="BF19" s="118"/>
    </row>
    <row r="20" spans="1:58" ht="12.75" customHeight="1" x14ac:dyDescent="0.2">
      <c r="A20" s="120" t="s">
        <v>101</v>
      </c>
      <c r="B20" s="117"/>
      <c r="C20" s="117"/>
      <c r="D20" s="117"/>
      <c r="E20" s="117"/>
      <c r="F20" s="117"/>
      <c r="G20" s="117"/>
      <c r="H20" s="117"/>
      <c r="I20" s="117"/>
      <c r="J20" s="123"/>
      <c r="K20" s="148">
        <f>COUNTIFS('Raw Data'!$AM:$AM,"&lt;=" &amp;DATE(LEFT($AV$3, 4), MONTH("1 " &amp; K$6 &amp; " " &amp; LEFT($AV$3, 4)) + 1, 0 ), 'Raw Data'!$AM:$AM,"&gt;" &amp;DATE(LEFT($AV$3, 4), MONTH("1 " &amp; K$6 &amp; " " &amp; LEFT($AV$3, 4)), 0 ), 'Raw Data'!$H:$H, "Ear*", 'Raw Data'!$O:$O,""&amp;'Raw Data'!$B$1,'Raw Data'!$D:$D,"&lt;&gt;*ithdr*",'Raw Data'!$D:$D,"&lt;&gt;*ancel*",'Raw Data'!$P:$P,"--")
+
COUNTIFS('Raw Data'!$AM:$AM,"&lt;=" &amp;DATE(LEFT($AV$3, 4), MONTH("1 " &amp; K$6 &amp; " " &amp; LEFT($AV$3, 4)) + 1, 0 ), 'Raw Data'!$AM:$AM,"&gt;" &amp;DATE(LEFT($AV$3, 4), MONTH("1 " &amp; K$6 &amp; " " &amp; LEFT($AV$3, 4)), 0 ), 'Raw Data'!$H:$H, "Ear*", 'Raw Data'!$P:$P,""&amp;'Raw Data'!$B$1,'Raw Data'!$D:$D,"&lt;&gt;*ithdr*",'Raw Data'!$D:$D,"&lt;&gt;*ancel*")</f>
        <v>0</v>
      </c>
      <c r="L20" s="117"/>
      <c r="M20" s="117"/>
      <c r="N20" s="123"/>
      <c r="O20" s="148">
        <f>COUNTIFS('Raw Data'!$AM:$AM,"&lt;=" &amp;DATE(LEFT($AV$3, 4), MONTH("1 " &amp; O$6 &amp; " " &amp; LEFT($AV$3, 4)) + 1, 0 ), 'Raw Data'!$AM:$AM,"&gt;" &amp;DATE(LEFT($AV$3, 4), MONTH("1 " &amp; O$6 &amp; " " &amp; LEFT($AV$3, 4)), 0 ), 'Raw Data'!$H:$H, "Ear*", 'Raw Data'!$O:$O,""&amp;'Raw Data'!$B$1,'Raw Data'!$D:$D,"&lt;&gt;*ithdr*",'Raw Data'!$D:$D,"&lt;&gt;*ancel*",'Raw Data'!$P:$P,"--")
+
COUNTIFS('Raw Data'!$AM:$AM,"&lt;=" &amp;DATE(LEFT($AV$3, 4), MONTH("1 " &amp; O$6 &amp; " " &amp; LEFT($AV$3, 4)) + 1, 0 ), 'Raw Data'!$AM:$AM,"&gt;" &amp;DATE(LEFT($AV$3, 4), MONTH("1 " &amp; O$6 &amp; " " &amp; LEFT($AV$3, 4)), 0 ), 'Raw Data'!$H:$H, "Ear*", 'Raw Data'!$P:$P,""&amp;'Raw Data'!$B$1,'Raw Data'!$D:$D,"&lt;&gt;*ithdr*",'Raw Data'!$D:$D,"&lt;&gt;*ancel*")</f>
        <v>0</v>
      </c>
      <c r="P20" s="117"/>
      <c r="Q20" s="117"/>
      <c r="R20" s="123"/>
      <c r="S20" s="148">
        <f>COUNTIFS('Raw Data'!$AM:$AM,"&lt;=" &amp;DATE(LEFT($AV$3, 4), MONTH("1 " &amp; S$6 &amp; " " &amp; LEFT($AV$3, 4)) + 1, 0 ), 'Raw Data'!$AM:$AM,"&gt;" &amp;DATE(LEFT($AV$3, 4), MONTH("1 " &amp; S$6 &amp; " " &amp; LEFT($AV$3, 4)), 0 ), 'Raw Data'!$H:$H, "Ear*", 'Raw Data'!$O:$O,""&amp;'Raw Data'!$B$1,'Raw Data'!$D:$D,"&lt;&gt;*ithdr*",'Raw Data'!$D:$D,"&lt;&gt;*ancel*",'Raw Data'!$P:$P,"--")
+
COUNTIFS('Raw Data'!$AM:$AM,"&lt;=" &amp;DATE(LEFT($AV$3, 4), MONTH("1 " &amp; S$6 &amp; " " &amp; LEFT($AV$3, 4)) + 1, 0 ), 'Raw Data'!$AM:$AM,"&gt;" &amp;DATE(LEFT($AV$3, 4), MONTH("1 " &amp; S$6 &amp; " " &amp; LEFT($AV$3, 4)), 0 ), 'Raw Data'!$H:$H, "Ear*", 'Raw Data'!$P:$P,""&amp;'Raw Data'!$B$1,'Raw Data'!$D:$D,"&lt;&gt;*ithdr*",'Raw Data'!$D:$D,"&lt;&gt;*ancel*")</f>
        <v>0</v>
      </c>
      <c r="T20" s="117"/>
      <c r="U20" s="117"/>
      <c r="V20" s="123"/>
      <c r="W20" s="148">
        <f>COUNTIFS('Raw Data'!$AM:$AM,"&lt;=" &amp;DATE(LEFT($AV$3, 4), MONTH("1 " &amp; W$6 &amp; " " &amp; LEFT($AV$3, 4)) + 1, 0 ), 'Raw Data'!$AM:$AM,"&gt;" &amp;DATE(LEFT($AV$3, 4), MONTH("1 " &amp; W$6 &amp; " " &amp; LEFT($AV$3, 4)), 0 ), 'Raw Data'!$H:$H, "Ear*", 'Raw Data'!$O:$O,""&amp;'Raw Data'!$B$1,'Raw Data'!$D:$D,"&lt;&gt;*ithdr*",'Raw Data'!$D:$D,"&lt;&gt;*ancel*",'Raw Data'!$P:$P,"--")
+
COUNTIFS('Raw Data'!$AM:$AM,"&lt;=" &amp;DATE(LEFT($AV$3, 4), MONTH("1 " &amp; W$6 &amp; " " &amp; LEFT($AV$3, 4)) + 1, 0 ), 'Raw Data'!$AM:$AM,"&gt;" &amp;DATE(LEFT($AV$3, 4), MONTH("1 " &amp; W$6 &amp; " " &amp; LEFT($AV$3, 4)), 0 ), 'Raw Data'!$H:$H, "Ear*", 'Raw Data'!$P:$P,""&amp;'Raw Data'!$B$1,'Raw Data'!$D:$D,"&lt;&gt;*ithdr*",'Raw Data'!$D:$D,"&lt;&gt;*ancel*")</f>
        <v>0</v>
      </c>
      <c r="X20" s="117"/>
      <c r="Y20" s="117"/>
      <c r="Z20" s="123"/>
      <c r="AA20" s="148">
        <f>COUNTIFS('Raw Data'!$AM:$AM,"&lt;=" &amp;DATE(LEFT($AV$3, 4), MONTH("1 " &amp; AA$6 &amp; " " &amp; LEFT($AV$3, 4)) + 1, 0 ), 'Raw Data'!$AM:$AM,"&gt;" &amp;DATE(LEFT($AV$3, 4), MONTH("1 " &amp; AA$6 &amp; " " &amp; LEFT($AV$3, 4)), 0 ), 'Raw Data'!$H:$H, "Ear*", 'Raw Data'!$O:$O,""&amp;'Raw Data'!$B$1,'Raw Data'!$D:$D,"&lt;&gt;*ithdr*",'Raw Data'!$D:$D,"&lt;&gt;*ancel*",'Raw Data'!$P:$P,"--")
+
COUNTIFS('Raw Data'!$AM:$AM,"&lt;=" &amp;DATE(LEFT($AV$3, 4), MONTH("1 " &amp; AA$6 &amp; " " &amp; LEFT($AV$3, 4)) + 1, 0 ), 'Raw Data'!$AM:$AM,"&gt;" &amp;DATE(LEFT($AV$3, 4), MONTH("1 " &amp; AA$6 &amp; " " &amp; LEFT($AV$3, 4)), 0 ), 'Raw Data'!$H:$H, "Ear*", 'Raw Data'!$P:$P,""&amp;'Raw Data'!$B$1,'Raw Data'!$D:$D,"&lt;&gt;*ithdr*",'Raw Data'!$D:$D,"&lt;&gt;*ancel*")</f>
        <v>0</v>
      </c>
      <c r="AB20" s="117"/>
      <c r="AC20" s="117"/>
      <c r="AD20" s="123"/>
      <c r="AE20" s="148">
        <f>COUNTIFS('Raw Data'!$AM:$AM,"&lt;=" &amp;DATE(LEFT($AV$3, 4), MONTH("1 " &amp; AE$6 &amp; " " &amp; LEFT($AV$3, 4)) + 1, 0 ), 'Raw Data'!$AM:$AM,"&gt;" &amp;DATE(LEFT($AV$3, 4), MONTH("1 " &amp; AE$6 &amp; " " &amp; LEFT($AV$3, 4)), 0 ), 'Raw Data'!$H:$H, "Ear*", 'Raw Data'!$O:$O,""&amp;'Raw Data'!$B$1,'Raw Data'!$D:$D,"&lt;&gt;*ithdr*",'Raw Data'!$D:$D,"&lt;&gt;*ancel*",'Raw Data'!$P:$P,"--")
+
COUNTIFS('Raw Data'!$AM:$AM,"&lt;=" &amp;DATE(LEFT($AV$3, 4), MONTH("1 " &amp; AE$6 &amp; " " &amp; LEFT($AV$3, 4)) + 1, 0 ), 'Raw Data'!$AM:$AM,"&gt;" &amp;DATE(LEFT($AV$3, 4), MONTH("1 " &amp; AE$6 &amp; " " &amp; LEFT($AV$3, 4)), 0 ), 'Raw Data'!$H:$H, "Ear*", 'Raw Data'!$P:$P,""&amp;'Raw Data'!$B$1,'Raw Data'!$D:$D,"&lt;&gt;*ithdr*",'Raw Data'!$D:$D,"&lt;&gt;*ancel*")</f>
        <v>0</v>
      </c>
      <c r="AF20" s="117"/>
      <c r="AG20" s="117"/>
      <c r="AH20" s="123"/>
      <c r="AI20" s="148">
        <f>COUNTIFS('Raw Data'!$AM:$AM,"&lt;=" &amp;DATE(LEFT($AV$3, 4), MONTH("1 " &amp; AI$6 &amp; " " &amp; LEFT($AV$3, 4)) + 1, 0 ), 'Raw Data'!$AM:$AM,"&gt;" &amp;DATE(LEFT($AV$3, 4), MONTH("1 " &amp; AI$6 &amp; " " &amp; LEFT($AV$3, 4)), 0 ), 'Raw Data'!$H:$H, "Ear*", 'Raw Data'!$O:$O,""&amp;'Raw Data'!$B$1,'Raw Data'!$D:$D,"&lt;&gt;*ithdr*",'Raw Data'!$D:$D,"&lt;&gt;*ancel*",'Raw Data'!$P:$P,"--")
+
COUNTIFS('Raw Data'!$AM:$AM,"&lt;=" &amp;DATE(LEFT($AV$3, 4), MONTH("1 " &amp; AI$6 &amp; " " &amp; LEFT($AV$3, 4)) + 1, 0 ), 'Raw Data'!$AM:$AM,"&gt;" &amp;DATE(LEFT($AV$3, 4), MONTH("1 " &amp; AI$6 &amp; " " &amp; LEFT($AV$3, 4)), 0 ), 'Raw Data'!$H:$H, "Ear*", 'Raw Data'!$P:$P,""&amp;'Raw Data'!$B$1,'Raw Data'!$D:$D,"&lt;&gt;*ithdr*",'Raw Data'!$D:$D,"&lt;&gt;*ancel*")</f>
        <v>0</v>
      </c>
      <c r="AJ20" s="117"/>
      <c r="AK20" s="117"/>
      <c r="AL20" s="123"/>
      <c r="AM20" s="148">
        <f>COUNTIFS('Raw Data'!$AM:$AM,"&lt;=" &amp;DATE(LEFT($AV$3, 4), MONTH("1 " &amp; AM$6 &amp; " " &amp; LEFT($AV$3, 4)) + 1, 0 ), 'Raw Data'!$AM:$AM,"&gt;" &amp;DATE(LEFT($AV$3, 4), MONTH("1 " &amp; AM$6 &amp; " " &amp; LEFT($AV$3, 4)), 0 ), 'Raw Data'!$H:$H, "Ear*", 'Raw Data'!$O:$O,""&amp;'Raw Data'!$B$1,'Raw Data'!$D:$D,"&lt;&gt;*ithdr*",'Raw Data'!$D:$D,"&lt;&gt;*ancel*",'Raw Data'!$P:$P,"--")
+
COUNTIFS('Raw Data'!$AM:$AM,"&lt;=" &amp;DATE(LEFT($AV$3, 4), MONTH("1 " &amp; AM$6 &amp; " " &amp; LEFT($AV$3, 4)) + 1, 0 ), 'Raw Data'!$AM:$AM,"&gt;" &amp;DATE(LEFT($AV$3, 4), MONTH("1 " &amp; AM$6 &amp; " " &amp; LEFT($AV$3, 4)), 0 ), 'Raw Data'!$H:$H, "Ear*", 'Raw Data'!$P:$P,""&amp;'Raw Data'!$B$1,'Raw Data'!$D:$D,"&lt;&gt;*ithdr*",'Raw Data'!$D:$D,"&lt;&gt;*ancel*")</f>
        <v>0</v>
      </c>
      <c r="AN20" s="117"/>
      <c r="AO20" s="117"/>
      <c r="AP20" s="123"/>
      <c r="AQ20" s="148">
        <f>COUNTIFS('Raw Data'!$AM:$AM,"&lt;=" &amp;DATE(LEFT($AV$3, 4), MONTH("1 " &amp; AQ$6 &amp; " " &amp; LEFT($AV$3, 4)) + 1, 0 ), 'Raw Data'!$AM:$AM,"&gt;" &amp;DATE(LEFT($AV$3, 4), MONTH("1 " &amp; AQ$6 &amp; " " &amp; LEFT($AV$3, 4)), 0 ), 'Raw Data'!$H:$H, "Ear*", 'Raw Data'!$O:$O,""&amp;'Raw Data'!$B$1,'Raw Data'!$D:$D,"&lt;&gt;*ithdr*",'Raw Data'!$D:$D,"&lt;&gt;*ancel*",'Raw Data'!$P:$P,"--")
+
COUNTIFS('Raw Data'!$AM:$AM,"&lt;=" &amp;DATE(LEFT($AV$3, 4), MONTH("1 " &amp; AQ$6 &amp; " " &amp; LEFT($AV$3, 4)) + 1, 0 ), 'Raw Data'!$AM:$AM,"&gt;" &amp;DATE(LEFT($AV$3, 4), MONTH("1 " &amp; AQ$6 &amp; " " &amp; LEFT($AV$3, 4)), 0 ), 'Raw Data'!$H:$H, "Ear*", 'Raw Data'!$P:$P,""&amp;'Raw Data'!$B$1,'Raw Data'!$D:$D,"&lt;&gt;*ithdr*",'Raw Data'!$D:$D,"&lt;&gt;*ancel*")</f>
        <v>0</v>
      </c>
      <c r="AR20" s="117"/>
      <c r="AS20" s="117"/>
      <c r="AT20" s="123"/>
      <c r="AU20" s="148">
        <f>COUNTIFS('Raw Data'!$AM:$AM,"&lt;=" &amp;DATE(MID($AV$3, 15, 4), MONTH("1 " &amp; AU$6 &amp; " " &amp; MID($AV$3, 15, 4)) + 1, 0 ), 'Raw Data'!$AM:$AM,"&gt;" &amp;DATE(MID($AV$3, 15, 4), MONTH("1 " &amp; AU$6 &amp; " " &amp; MID($AV$3, 15, 4)), 0 ), 'Raw Data'!$H:$H, "Ear*", 'Raw Data'!$O:$O,""&amp;'Raw Data'!$B$1,'Raw Data'!$D:$D,"&lt;&gt;*ithdr*",'Raw Data'!$D:$D,"&lt;&gt;*ancel*",'Raw Data'!$P:$P,"--")
+
COUNTIFS('Raw Data'!$AM:$AM,"&lt;=" &amp;DATE(MID($AV$3, 15, 4), MONTH("1 " &amp; AU$6 &amp; " " &amp; MID($AV$3, 15, 4)) + 1, 0 ), 'Raw Data'!$AM:$AM,"&gt;" &amp;DATE(MID($AV$3, 15, 4), MONTH("1 " &amp; AU$6 &amp; " " &amp; MID($AV$3, 15, 4)), 0 ), 'Raw Data'!$H:$H, "Ear*", 'Raw Data'!$P:$P,""&amp;'Raw Data'!$B$1,'Raw Data'!$D:$D,"&lt;&gt;*ithdr*",'Raw Data'!$D:$D,"&lt;&gt;*ancel*")</f>
        <v>0</v>
      </c>
      <c r="AV20" s="117"/>
      <c r="AW20" s="117"/>
      <c r="AX20" s="123"/>
      <c r="AY20" s="148">
        <f>COUNTIFS('Raw Data'!$AM:$AM,"&lt;=" &amp;DATE(MID($AV$3, 15, 4), MONTH("1 " &amp; AY$6 &amp; " " &amp; MID($AV$3, 15, 4)) + 1, 0 ), 'Raw Data'!$AM:$AM,"&gt;" &amp;DATE(MID($AV$3, 15, 4), MONTH("1 " &amp; AY$6 &amp; " " &amp; MID($AV$3, 15, 4)), 0 ), 'Raw Data'!$H:$H, "Ear*", 'Raw Data'!$O:$O,""&amp;'Raw Data'!$B$1,'Raw Data'!$D:$D,"&lt;&gt;*ithdr*",'Raw Data'!$D:$D,"&lt;&gt;*ancel*",'Raw Data'!$P:$P,"--")
+
COUNTIFS('Raw Data'!$AM:$AM,"&lt;=" &amp;DATE(MID($AV$3, 15, 4), MONTH("1 " &amp; AY$6 &amp; " " &amp; MID($AV$3, 15, 4)) + 1, 0 ), 'Raw Data'!$AM:$AM,"&gt;" &amp;DATE(MID($AV$3, 15, 4), MONTH("1 " &amp; AY$6 &amp; " " &amp; MID($AV$3, 15, 4)), 0 ), 'Raw Data'!$H:$H, "Ear*", 'Raw Data'!$P:$P,""&amp;'Raw Data'!$B$1,'Raw Data'!$D:$D,"&lt;&gt;*ithdr*",'Raw Data'!$D:$D,"&lt;&gt;*ancel*")</f>
        <v>0</v>
      </c>
      <c r="AZ20" s="117"/>
      <c r="BA20" s="117"/>
      <c r="BB20" s="123"/>
      <c r="BC20" s="148">
        <f>COUNTIFS('Raw Data'!$AM:$AM,"&lt;=" &amp;DATE(MID($AV$3, 15, 4), MONTH("1 " &amp; BC$6 &amp; " " &amp; MID($AV$3, 15, 4)) + 1, 0 ), 'Raw Data'!$AM:$AM,"&gt;" &amp;DATE(MID($AV$3, 15, 4), MONTH("1 " &amp; BC$6 &amp; " " &amp; MID($AV$3, 15, 4)), 0 ), 'Raw Data'!$H:$H, "Ear*", 'Raw Data'!$O:$O,""&amp;'Raw Data'!$B$1,'Raw Data'!$D:$D,"&lt;&gt;*ithdr*",'Raw Data'!$D:$D,"&lt;&gt;*ancel*",'Raw Data'!$P:$P,"--")
+
COUNTIFS('Raw Data'!$AM:$AM,"&lt;=" &amp;DATE(MID($AV$3, 15, 4), MONTH("1 " &amp; BC$6 &amp; " " &amp; MID($AV$3, 15, 4)) + 1, 0 ), 'Raw Data'!$AM:$AM,"&gt;" &amp;DATE(MID($AV$3, 15, 4), MONTH("1 " &amp; BC$6 &amp; " " &amp; MID($AV$3, 15, 4)), 0 ), 'Raw Data'!$H:$H, "Ear*", 'Raw Data'!$P:$P,""&amp;'Raw Data'!$B$1,'Raw Data'!$D:$D,"&lt;&gt;*ithdr*",'Raw Data'!$D:$D,"&lt;&gt;*ancel*")</f>
        <v>0</v>
      </c>
      <c r="BD20" s="117"/>
      <c r="BE20" s="117"/>
      <c r="BF20" s="118"/>
    </row>
    <row r="21" spans="1:58" ht="12.75" customHeight="1" x14ac:dyDescent="0.2">
      <c r="A21" s="141" t="s">
        <v>138</v>
      </c>
      <c r="B21" s="117"/>
      <c r="C21" s="117"/>
      <c r="D21" s="117"/>
      <c r="E21" s="117"/>
      <c r="F21" s="117"/>
      <c r="G21" s="117"/>
      <c r="H21" s="117"/>
      <c r="I21" s="117"/>
      <c r="J21" s="123"/>
      <c r="K21" s="150">
        <f>COUNTIFS('Raw Data'!$AM:$AM,"&lt;=" &amp;DATE(LEFT($AV$3, 4), MONTH("1 " &amp; K$6 &amp; " " &amp; LEFT($AV$3, 4)) + 1, 0 ), 'Raw Data'!$AM:$AM,"&gt;" &amp;DATE(LEFT($AV$3, 4), MONTH("1 " &amp; K$6 &amp; " " &amp; LEFT($AV$3, 4)), 0 ), 'Raw Data'!$H:$H, "Ear*", 'Raw Data'!$O:$O,""&amp;'Raw Data'!$B$1,'Raw Data'!$D:$D,"&lt;&gt;*ithdr*",'Raw Data'!$D:$D,"&lt;&gt;*ancel*",'Raw Data'!$P:$P,"--", 'Raw Data'!$AW:$AW,"Completed Early")
+
COUNTIFS('Raw Data'!$AM:$AM,"&lt;=" &amp;DATE(LEFT($AV$3, 4), MONTH("1 " &amp; K$6 &amp; " " &amp; LEFT($AV$3, 4)) + 1, 0 ), 'Raw Data'!$AM:$AM,"&gt;" &amp;DATE(LEFT($AV$3, 4), MONTH("1 " &amp; K$6 &amp; " " &amp; LEFT($AV$3, 4)), 0 ), 'Raw Data'!$H:$H, "Ear*", 'Raw Data'!$P:$P,""&amp;'Raw Data'!$B$1,'Raw Data'!$D:$D,"&lt;&gt;*ithdr*",'Raw Data'!$D:$D,"&lt;&gt;*ancel*", 'Raw Data'!$AW:$AW,"Completed Early")</f>
        <v>0</v>
      </c>
      <c r="L21" s="117"/>
      <c r="M21" s="117"/>
      <c r="N21" s="123"/>
      <c r="O21" s="150">
        <f>COUNTIFS('Raw Data'!$AM:$AM,"&lt;=" &amp;DATE(LEFT($AV$3, 4), MONTH("1 " &amp; O$6 &amp; " " &amp; LEFT($AV$3, 4)) + 1, 0 ), 'Raw Data'!$AM:$AM,"&gt;" &amp;DATE(LEFT($AV$3, 4), MONTH("1 " &amp; O$6 &amp; " " &amp; LEFT($AV$3, 4)), 0 ), 'Raw Data'!$H:$H, "Ear*", 'Raw Data'!$O:$O,""&amp;'Raw Data'!$B$1,'Raw Data'!$D:$D,"&lt;&gt;*ithdr*",'Raw Data'!$D:$D,"&lt;&gt;*ancel*",'Raw Data'!$P:$P,"--", 'Raw Data'!$AW:$AW,"Completed Early")
+
COUNTIFS('Raw Data'!$AM:$AM,"&lt;=" &amp;DATE(LEFT($AV$3, 4), MONTH("1 " &amp; O$6 &amp; " " &amp; LEFT($AV$3, 4)) + 1, 0 ), 'Raw Data'!$AM:$AM,"&gt;" &amp;DATE(LEFT($AV$3, 4), MONTH("1 " &amp; O$6 &amp; " " &amp; LEFT($AV$3, 4)), 0 ), 'Raw Data'!$H:$H, "Ear*", 'Raw Data'!$P:$P,""&amp;'Raw Data'!$B$1,'Raw Data'!$D:$D,"&lt;&gt;*ithdr*",'Raw Data'!$D:$D,"&lt;&gt;*ancel*", 'Raw Data'!$AW:$AW,"Completed Early")</f>
        <v>0</v>
      </c>
      <c r="P21" s="117"/>
      <c r="Q21" s="117"/>
      <c r="R21" s="123"/>
      <c r="S21" s="150">
        <f>COUNTIFS('Raw Data'!$AM:$AM,"&lt;=" &amp;DATE(LEFT($AV$3, 4), MONTH("1 " &amp; S$6 &amp; " " &amp; LEFT($AV$3, 4)) + 1, 0 ), 'Raw Data'!$AM:$AM,"&gt;" &amp;DATE(LEFT($AV$3, 4), MONTH("1 " &amp; S$6 &amp; " " &amp; LEFT($AV$3, 4)), 0 ), 'Raw Data'!$H:$H, "Ear*", 'Raw Data'!$O:$O,""&amp;'Raw Data'!$B$1,'Raw Data'!$D:$D,"&lt;&gt;*ithdr*",'Raw Data'!$D:$D,"&lt;&gt;*ancel*",'Raw Data'!$P:$P,"--", 'Raw Data'!$AW:$AW,"Completed Early")
+
COUNTIFS('Raw Data'!$AM:$AM,"&lt;=" &amp;DATE(LEFT($AV$3, 4), MONTH("1 " &amp; S$6 &amp; " " &amp; LEFT($AV$3, 4)) + 1, 0 ), 'Raw Data'!$AM:$AM,"&gt;" &amp;DATE(LEFT($AV$3, 4), MONTH("1 " &amp; S$6 &amp; " " &amp; LEFT($AV$3, 4)), 0 ), 'Raw Data'!$H:$H, "Ear*", 'Raw Data'!$P:$P,""&amp;'Raw Data'!$B$1,'Raw Data'!$D:$D,"&lt;&gt;*ithdr*",'Raw Data'!$D:$D,"&lt;&gt;*ancel*", 'Raw Data'!$AW:$AW,"Completed Early")</f>
        <v>0</v>
      </c>
      <c r="T21" s="117"/>
      <c r="U21" s="117"/>
      <c r="V21" s="123"/>
      <c r="W21" s="150">
        <f>COUNTIFS('Raw Data'!$AM:$AM,"&lt;=" &amp;DATE(LEFT($AV$3, 4), MONTH("1 " &amp; W$6 &amp; " " &amp; LEFT($AV$3, 4)) + 1, 0 ), 'Raw Data'!$AM:$AM,"&gt;" &amp;DATE(LEFT($AV$3, 4), MONTH("1 " &amp; W$6 &amp; " " &amp; LEFT($AV$3, 4)), 0 ), 'Raw Data'!$H:$H, "Ear*", 'Raw Data'!$O:$O,""&amp;'Raw Data'!$B$1,'Raw Data'!$D:$D,"&lt;&gt;*ithdr*",'Raw Data'!$D:$D,"&lt;&gt;*ancel*",'Raw Data'!$P:$P,"--", 'Raw Data'!$AW:$AW,"Completed Early")
+
COUNTIFS('Raw Data'!$AM:$AM,"&lt;=" &amp;DATE(LEFT($AV$3, 4), MONTH("1 " &amp; W$6 &amp; " " &amp; LEFT($AV$3, 4)) + 1, 0 ), 'Raw Data'!$AM:$AM,"&gt;" &amp;DATE(LEFT($AV$3, 4), MONTH("1 " &amp; W$6 &amp; " " &amp; LEFT($AV$3, 4)), 0 ), 'Raw Data'!$H:$H, "Ear*", 'Raw Data'!$P:$P,""&amp;'Raw Data'!$B$1,'Raw Data'!$D:$D,"&lt;&gt;*ithdr*",'Raw Data'!$D:$D,"&lt;&gt;*ancel*", 'Raw Data'!$AW:$AW,"Completed Early")</f>
        <v>0</v>
      </c>
      <c r="X21" s="117"/>
      <c r="Y21" s="117"/>
      <c r="Z21" s="123"/>
      <c r="AA21" s="150">
        <f>COUNTIFS('Raw Data'!$AM:$AM,"&lt;=" &amp;DATE(LEFT($AV$3, 4), MONTH("1 " &amp; AA$6 &amp; " " &amp; LEFT($AV$3, 4)) + 1, 0 ), 'Raw Data'!$AM:$AM,"&gt;" &amp;DATE(LEFT($AV$3, 4), MONTH("1 " &amp; AA$6 &amp; " " &amp; LEFT($AV$3, 4)), 0 ), 'Raw Data'!$H:$H, "Ear*", 'Raw Data'!$O:$O,""&amp;'Raw Data'!$B$1,'Raw Data'!$D:$D,"&lt;&gt;*ithdr*",'Raw Data'!$D:$D,"&lt;&gt;*ancel*",'Raw Data'!$P:$P,"--", 'Raw Data'!$AW:$AW,"Completed Early")
+
COUNTIFS('Raw Data'!$AM:$AM,"&lt;=" &amp;DATE(LEFT($AV$3, 4), MONTH("1 " &amp; AA$6 &amp; " " &amp; LEFT($AV$3, 4)) + 1, 0 ), 'Raw Data'!$AM:$AM,"&gt;" &amp;DATE(LEFT($AV$3, 4), MONTH("1 " &amp; AA$6 &amp; " " &amp; LEFT($AV$3, 4)), 0 ), 'Raw Data'!$H:$H, "Ear*", 'Raw Data'!$P:$P,""&amp;'Raw Data'!$B$1,'Raw Data'!$D:$D,"&lt;&gt;*ithdr*",'Raw Data'!$D:$D,"&lt;&gt;*ancel*", 'Raw Data'!$AW:$AW,"Completed Early")</f>
        <v>0</v>
      </c>
      <c r="AB21" s="117"/>
      <c r="AC21" s="117"/>
      <c r="AD21" s="123"/>
      <c r="AE21" s="150">
        <f>COUNTIFS('Raw Data'!$AM:$AM,"&lt;=" &amp;DATE(LEFT($AV$3, 4), MONTH("1 " &amp; AE$6 &amp; " " &amp; LEFT($AV$3, 4)) + 1, 0 ), 'Raw Data'!$AM:$AM,"&gt;" &amp;DATE(LEFT($AV$3, 4), MONTH("1 " &amp; AE$6 &amp; " " &amp; LEFT($AV$3, 4)), 0 ), 'Raw Data'!$H:$H, "Ear*", 'Raw Data'!$O:$O,""&amp;'Raw Data'!$B$1,'Raw Data'!$D:$D,"&lt;&gt;*ithdr*",'Raw Data'!$D:$D,"&lt;&gt;*ancel*",'Raw Data'!$P:$P,"--", 'Raw Data'!$AW:$AW,"Completed Early")
+
COUNTIFS('Raw Data'!$AM:$AM,"&lt;=" &amp;DATE(LEFT($AV$3, 4), MONTH("1 " &amp; AE$6 &amp; " " &amp; LEFT($AV$3, 4)) + 1, 0 ), 'Raw Data'!$AM:$AM,"&gt;" &amp;DATE(LEFT($AV$3, 4), MONTH("1 " &amp; AE$6 &amp; " " &amp; LEFT($AV$3, 4)), 0 ), 'Raw Data'!$H:$H, "Ear*", 'Raw Data'!$P:$P,""&amp;'Raw Data'!$B$1,'Raw Data'!$D:$D,"&lt;&gt;*ithdr*",'Raw Data'!$D:$D,"&lt;&gt;*ancel*", 'Raw Data'!$AW:$AW,"Completed Early")</f>
        <v>0</v>
      </c>
      <c r="AF21" s="117"/>
      <c r="AG21" s="117"/>
      <c r="AH21" s="123"/>
      <c r="AI21" s="150">
        <f>COUNTIFS('Raw Data'!$AM:$AM,"&lt;=" &amp;DATE(LEFT($AV$3, 4), MONTH("1 " &amp; AI$6 &amp; " " &amp; LEFT($AV$3, 4)) + 1, 0 ), 'Raw Data'!$AM:$AM,"&gt;" &amp;DATE(LEFT($AV$3, 4), MONTH("1 " &amp; AI$6 &amp; " " &amp; LEFT($AV$3, 4)), 0 ), 'Raw Data'!$H:$H, "Ear*", 'Raw Data'!$O:$O,""&amp;'Raw Data'!$B$1,'Raw Data'!$D:$D,"&lt;&gt;*ithdr*",'Raw Data'!$D:$D,"&lt;&gt;*ancel*",'Raw Data'!$P:$P,"--", 'Raw Data'!$AW:$AW,"Completed Early")
+
COUNTIFS('Raw Data'!$AM:$AM,"&lt;=" &amp;DATE(LEFT($AV$3, 4), MONTH("1 " &amp; AI$6 &amp; " " &amp; LEFT($AV$3, 4)) + 1, 0 ), 'Raw Data'!$AM:$AM,"&gt;" &amp;DATE(LEFT($AV$3, 4), MONTH("1 " &amp; AI$6 &amp; " " &amp; LEFT($AV$3, 4)), 0 ), 'Raw Data'!$H:$H, "Ear*", 'Raw Data'!$P:$P,""&amp;'Raw Data'!$B$1,'Raw Data'!$D:$D,"&lt;&gt;*ithdr*",'Raw Data'!$D:$D,"&lt;&gt;*ancel*", 'Raw Data'!$AW:$AW,"Completed Early")</f>
        <v>0</v>
      </c>
      <c r="AJ21" s="117"/>
      <c r="AK21" s="117"/>
      <c r="AL21" s="123"/>
      <c r="AM21" s="150">
        <f>COUNTIFS('Raw Data'!$AM:$AM,"&lt;=" &amp;DATE(LEFT($AV$3, 4), MONTH("1 " &amp; AM$6 &amp; " " &amp; LEFT($AV$3, 4)) + 1, 0 ), 'Raw Data'!$AM:$AM,"&gt;" &amp;DATE(LEFT($AV$3, 4), MONTH("1 " &amp; AM$6 &amp; " " &amp; LEFT($AV$3, 4)), 0 ), 'Raw Data'!$H:$H, "Ear*", 'Raw Data'!$O:$O,""&amp;'Raw Data'!$B$1,'Raw Data'!$D:$D,"&lt;&gt;*ithdr*",'Raw Data'!$D:$D,"&lt;&gt;*ancel*",'Raw Data'!$P:$P,"--", 'Raw Data'!$AW:$AW,"Completed Early")
+
COUNTIFS('Raw Data'!$AM:$AM,"&lt;=" &amp;DATE(LEFT($AV$3, 4), MONTH("1 " &amp; AM$6 &amp; " " &amp; LEFT($AV$3, 4)) + 1, 0 ), 'Raw Data'!$AM:$AM,"&gt;" &amp;DATE(LEFT($AV$3, 4), MONTH("1 " &amp; AM$6 &amp; " " &amp; LEFT($AV$3, 4)), 0 ), 'Raw Data'!$H:$H, "Ear*", 'Raw Data'!$P:$P,""&amp;'Raw Data'!$B$1,'Raw Data'!$D:$D,"&lt;&gt;*ithdr*",'Raw Data'!$D:$D,"&lt;&gt;*ancel*", 'Raw Data'!$AW:$AW,"Completed Early")</f>
        <v>0</v>
      </c>
      <c r="AN21" s="117"/>
      <c r="AO21" s="117"/>
      <c r="AP21" s="123"/>
      <c r="AQ21" s="150">
        <f>COUNTIFS('Raw Data'!$AM:$AM,"&lt;=" &amp;DATE(LEFT($AV$3, 4), MONTH("1 " &amp; AQ$6 &amp; " " &amp; LEFT($AV$3, 4)) + 1, 0 ), 'Raw Data'!$AM:$AM,"&gt;" &amp;DATE(LEFT($AV$3, 4), MONTH("1 " &amp; AQ$6 &amp; " " &amp; LEFT($AV$3, 4)), 0 ), 'Raw Data'!$H:$H, "Ear*", 'Raw Data'!$O:$O,""&amp;'Raw Data'!$B$1,'Raw Data'!$D:$D,"&lt;&gt;*ithdr*",'Raw Data'!$D:$D,"&lt;&gt;*ancel*",'Raw Data'!$P:$P,"--", 'Raw Data'!$AW:$AW,"Completed Early")
+
COUNTIFS('Raw Data'!$AM:$AM,"&lt;=" &amp;DATE(LEFT($AV$3, 4), MONTH("1 " &amp; AQ$6 &amp; " " &amp; LEFT($AV$3, 4)) + 1, 0 ), 'Raw Data'!$AM:$AM,"&gt;" &amp;DATE(LEFT($AV$3, 4), MONTH("1 " &amp; AQ$6 &amp; " " &amp; LEFT($AV$3, 4)), 0 ), 'Raw Data'!$H:$H, "Ear*", 'Raw Data'!$P:$P,""&amp;'Raw Data'!$B$1,'Raw Data'!$D:$D,"&lt;&gt;*ithdr*",'Raw Data'!$D:$D,"&lt;&gt;*ancel*", 'Raw Data'!$AW:$AW,"Completed Early")</f>
        <v>0</v>
      </c>
      <c r="AR21" s="117"/>
      <c r="AS21" s="117"/>
      <c r="AT21" s="123"/>
      <c r="AU21" s="150">
        <f>COUNTIFS('Raw Data'!$AM:$AM,"&lt;=" &amp;DATE(MID($AV$3, 15, 4), MONTH("1 " &amp; AU$6 &amp; " " &amp; MID($AV$3, 15, 4)) + 1, 0 ), 'Raw Data'!$AM:$AM,"&gt;" &amp;DATE(MID($AV$3, 15, 4), MONTH("1 " &amp; AU$6 &amp; " " &amp; MID($AV$3, 15, 4)), 0 ), 'Raw Data'!$H:$H, "Ear*", 'Raw Data'!$O:$O,""&amp;'Raw Data'!$B$1,'Raw Data'!$D:$D,"&lt;&gt;*ithdr*",'Raw Data'!$D:$D,"&lt;&gt;*ancel*",'Raw Data'!$P:$P,"--", 'Raw Data'!$AW:$AW,"Completed Early")
+
COUNTIFS('Raw Data'!$AM:$AM,"&lt;=" &amp;DATE(MID($AV$3, 15, 4), MONTH("1 " &amp; AU$6 &amp; " " &amp; MID($AV$3, 15, 4)) + 1, 0 ), 'Raw Data'!$AM:$AM,"&gt;" &amp;DATE(MID($AV$3, 15, 4), MONTH("1 " &amp; AU$6 &amp; " " &amp; MID($AV$3, 15, 4)), 0 ), 'Raw Data'!$H:$H, "Ear*", 'Raw Data'!$P:$P,""&amp;'Raw Data'!$B$1,'Raw Data'!$D:$D,"&lt;&gt;*ithdr*",'Raw Data'!$D:$D,"&lt;&gt;*ancel*", 'Raw Data'!$AW:$AW,"Completed Early")</f>
        <v>0</v>
      </c>
      <c r="AV21" s="117"/>
      <c r="AW21" s="117"/>
      <c r="AX21" s="123"/>
      <c r="AY21" s="150">
        <f>COUNTIFS('Raw Data'!$AM:$AM,"&lt;=" &amp;DATE(MID($AV$3, 15, 4), MONTH("1 " &amp; AY$6 &amp; " " &amp; MID($AV$3, 15, 4)) + 1, 0 ), 'Raw Data'!$AM:$AM,"&gt;" &amp;DATE(MID($AV$3, 15, 4), MONTH("1 " &amp; AY$6 &amp; " " &amp; MID($AV$3, 15, 4)), 0 ), 'Raw Data'!$H:$H, "Ear*", 'Raw Data'!$O:$O,""&amp;'Raw Data'!$B$1,'Raw Data'!$D:$D,"&lt;&gt;*ithdr*",'Raw Data'!$D:$D,"&lt;&gt;*ancel*",'Raw Data'!$P:$P,"--", 'Raw Data'!$AW:$AW,"Completed Early")
+
COUNTIFS('Raw Data'!$AM:$AM,"&lt;=" &amp;DATE(MID($AV$3, 15, 4), MONTH("1 " &amp; AY$6 &amp; " " &amp; MID($AV$3, 15, 4)) + 1, 0 ), 'Raw Data'!$AM:$AM,"&gt;" &amp;DATE(MID($AV$3, 15, 4), MONTH("1 " &amp; AY$6 &amp; " " &amp; MID($AV$3, 15, 4)), 0 ), 'Raw Data'!$H:$H, "Ear*", 'Raw Data'!$P:$P,""&amp;'Raw Data'!$B$1,'Raw Data'!$D:$D,"&lt;&gt;*ithdr*",'Raw Data'!$D:$D,"&lt;&gt;*ancel*", 'Raw Data'!$AW:$AW,"Completed Early")</f>
        <v>0</v>
      </c>
      <c r="AZ21" s="117"/>
      <c r="BA21" s="117"/>
      <c r="BB21" s="123"/>
      <c r="BC21" s="150">
        <f>COUNTIFS('Raw Data'!$AM:$AM,"&lt;=" &amp;DATE(MID($AV$3, 15, 4), MONTH("1 " &amp; BC$6 &amp; " " &amp; MID($AV$3, 15, 4)) + 1, 0 ), 'Raw Data'!$AM:$AM,"&gt;" &amp;DATE(MID($AV$3, 15, 4), MONTH("1 " &amp; BC$6 &amp; " " &amp; MID($AV$3, 15, 4)), 0 ), 'Raw Data'!$H:$H, "Ear*", 'Raw Data'!$O:$O,""&amp;'Raw Data'!$B$1,'Raw Data'!$D:$D,"&lt;&gt;*ithdr*",'Raw Data'!$D:$D,"&lt;&gt;*ancel*",'Raw Data'!$P:$P,"--", 'Raw Data'!$AW:$AW,"Completed Early")
+
COUNTIFS('Raw Data'!$AM:$AM,"&lt;=" &amp;DATE(MID($AV$3, 15, 4), MONTH("1 " &amp; BC$6 &amp; " " &amp; MID($AV$3, 15, 4)) + 1, 0 ), 'Raw Data'!$AM:$AM,"&gt;" &amp;DATE(MID($AV$3, 15, 4), MONTH("1 " &amp; BC$6 &amp; " " &amp; MID($AV$3, 15, 4)), 0 ), 'Raw Data'!$H:$H, "Ear*", 'Raw Data'!$P:$P,""&amp;'Raw Data'!$B$1,'Raw Data'!$D:$D,"&lt;&gt;*ithdr*",'Raw Data'!$D:$D,"&lt;&gt;*ancel*", 'Raw Data'!$AW:$AW,"Completed Early")</f>
        <v>0</v>
      </c>
      <c r="BD21" s="117"/>
      <c r="BE21" s="117"/>
      <c r="BF21" s="123"/>
    </row>
    <row r="22" spans="1:58" ht="12.75" customHeight="1" x14ac:dyDescent="0.2">
      <c r="A22" s="141" t="s">
        <v>140</v>
      </c>
      <c r="B22" s="117"/>
      <c r="C22" s="117"/>
      <c r="D22" s="117"/>
      <c r="E22" s="117"/>
      <c r="F22" s="117"/>
      <c r="G22" s="117"/>
      <c r="H22" s="117"/>
      <c r="I22" s="117"/>
      <c r="J22" s="123"/>
      <c r="K22" s="150">
        <f>COUNTIFS('Raw Data'!$AM:$AM,"&lt;=" &amp;DATE(LEFT($AV$3, 4), MONTH("1 " &amp; K$6 &amp; " " &amp; LEFT($AV$3, 4)) + 1, 0 ), 'Raw Data'!$AM:$AM,"&gt;" &amp;DATE(LEFT($AV$3, 4), MONTH("1 " &amp; K$6 &amp; " " &amp; LEFT($AV$3, 4)), 0 ), 'Raw Data'!$H:$H, "Ear*", 'Raw Data'!$O:$O,""&amp;'Raw Data'!$B$1,'Raw Data'!$D:$D,"&lt;&gt;*ithdr*",'Raw Data'!$D:$D,"&lt;&gt;*ancel*",'Raw Data'!$P:$P,"--", 'Raw Data'!$AW:$AW,"Completed Late")
+
COUNTIFS('Raw Data'!$AM:$AM,"&lt;=" &amp;DATE(LEFT($AV$3, 4), MONTH("1 " &amp; K$6 &amp; " " &amp; LEFT($AV$3, 4)) + 1, 0 ), 'Raw Data'!$AM:$AM,"&gt;" &amp;DATE(LEFT($AV$3, 4), MONTH("1 " &amp; K$6 &amp; " " &amp; LEFT($AV$3, 4)), 0 ), 'Raw Data'!$H:$H, "Ear*", 'Raw Data'!$P:$P,""&amp;'Raw Data'!$B$1,'Raw Data'!$D:$D,"&lt;&gt;*ithdr*",'Raw Data'!$D:$D,"&lt;&gt;*ancel*", 'Raw Data'!$AW:$AW,"Completed Late")</f>
        <v>0</v>
      </c>
      <c r="L22" s="117"/>
      <c r="M22" s="117"/>
      <c r="N22" s="123"/>
      <c r="O22" s="150">
        <f>COUNTIFS('Raw Data'!$AM:$AM,"&lt;=" &amp;DATE(LEFT($AV$3, 4), MONTH("1 " &amp; O$6 &amp; " " &amp; LEFT($AV$3, 4)) + 1, 0 ), 'Raw Data'!$AM:$AM,"&gt;" &amp;DATE(LEFT($AV$3, 4), MONTH("1 " &amp; O$6 &amp; " " &amp; LEFT($AV$3, 4)), 0 ), 'Raw Data'!$H:$H, "Ear*", 'Raw Data'!$O:$O,""&amp;'Raw Data'!$B$1,'Raw Data'!$D:$D,"&lt;&gt;*ithdr*",'Raw Data'!$D:$D,"&lt;&gt;*ancel*",'Raw Data'!$P:$P,"--", 'Raw Data'!$AW:$AW,"Completed Late")
+
COUNTIFS('Raw Data'!$AM:$AM,"&lt;=" &amp;DATE(LEFT($AV$3, 4), MONTH("1 " &amp; O$6 &amp; " " &amp; LEFT($AV$3, 4)) + 1, 0 ), 'Raw Data'!$AM:$AM,"&gt;" &amp;DATE(LEFT($AV$3, 4), MONTH("1 " &amp; O$6 &amp; " " &amp; LEFT($AV$3, 4)), 0 ), 'Raw Data'!$H:$H, "Ear*", 'Raw Data'!$P:$P,""&amp;'Raw Data'!$B$1,'Raw Data'!$D:$D,"&lt;&gt;*ithdr*",'Raw Data'!$D:$D,"&lt;&gt;*ancel*", 'Raw Data'!$AW:$AW,"Completed Late")</f>
        <v>0</v>
      </c>
      <c r="P22" s="117"/>
      <c r="Q22" s="117"/>
      <c r="R22" s="123"/>
      <c r="S22" s="150">
        <f>COUNTIFS('Raw Data'!$AM:$AM,"&lt;=" &amp;DATE(LEFT($AV$3, 4), MONTH("1 " &amp; S$6 &amp; " " &amp; LEFT($AV$3, 4)) + 1, 0 ), 'Raw Data'!$AM:$AM,"&gt;" &amp;DATE(LEFT($AV$3, 4), MONTH("1 " &amp; S$6 &amp; " " &amp; LEFT($AV$3, 4)), 0 ), 'Raw Data'!$H:$H, "Ear*", 'Raw Data'!$O:$O,""&amp;'Raw Data'!$B$1,'Raw Data'!$D:$D,"&lt;&gt;*ithdr*",'Raw Data'!$D:$D,"&lt;&gt;*ancel*",'Raw Data'!$P:$P,"--", 'Raw Data'!$AW:$AW,"Completed Late")
+
COUNTIFS('Raw Data'!$AM:$AM,"&lt;=" &amp;DATE(LEFT($AV$3, 4), MONTH("1 " &amp; S$6 &amp; " " &amp; LEFT($AV$3, 4)) + 1, 0 ), 'Raw Data'!$AM:$AM,"&gt;" &amp;DATE(LEFT($AV$3, 4), MONTH("1 " &amp; S$6 &amp; " " &amp; LEFT($AV$3, 4)), 0 ), 'Raw Data'!$H:$H, "Ear*", 'Raw Data'!$P:$P,""&amp;'Raw Data'!$B$1,'Raw Data'!$D:$D,"&lt;&gt;*ithdr*",'Raw Data'!$D:$D,"&lt;&gt;*ancel*", 'Raw Data'!$AW:$AW,"Completed Late")</f>
        <v>0</v>
      </c>
      <c r="T22" s="117"/>
      <c r="U22" s="117"/>
      <c r="V22" s="123"/>
      <c r="W22" s="150">
        <f>COUNTIFS('Raw Data'!$AM:$AM,"&lt;=" &amp;DATE(LEFT($AV$3, 4), MONTH("1 " &amp; W$6 &amp; " " &amp; LEFT($AV$3, 4)) + 1, 0 ), 'Raw Data'!$AM:$AM,"&gt;" &amp;DATE(LEFT($AV$3, 4), MONTH("1 " &amp; W$6 &amp; " " &amp; LEFT($AV$3, 4)), 0 ), 'Raw Data'!$H:$H, "Ear*", 'Raw Data'!$O:$O,""&amp;'Raw Data'!$B$1,'Raw Data'!$D:$D,"&lt;&gt;*ithdr*",'Raw Data'!$D:$D,"&lt;&gt;*ancel*",'Raw Data'!$P:$P,"--", 'Raw Data'!$AW:$AW,"Completed Late")
+
COUNTIFS('Raw Data'!$AM:$AM,"&lt;=" &amp;DATE(LEFT($AV$3, 4), MONTH("1 " &amp; W$6 &amp; " " &amp; LEFT($AV$3, 4)) + 1, 0 ), 'Raw Data'!$AM:$AM,"&gt;" &amp;DATE(LEFT($AV$3, 4), MONTH("1 " &amp; W$6 &amp; " " &amp; LEFT($AV$3, 4)), 0 ), 'Raw Data'!$H:$H, "Ear*", 'Raw Data'!$P:$P,""&amp;'Raw Data'!$B$1,'Raw Data'!$D:$D,"&lt;&gt;*ithdr*",'Raw Data'!$D:$D,"&lt;&gt;*ancel*", 'Raw Data'!$AW:$AW,"Completed Late")</f>
        <v>0</v>
      </c>
      <c r="X22" s="117"/>
      <c r="Y22" s="117"/>
      <c r="Z22" s="123"/>
      <c r="AA22" s="150">
        <f>COUNTIFS('Raw Data'!$AM:$AM,"&lt;=" &amp;DATE(LEFT($AV$3, 4), MONTH("1 " &amp; AA$6 &amp; " " &amp; LEFT($AV$3, 4)) + 1, 0 ), 'Raw Data'!$AM:$AM,"&gt;" &amp;DATE(LEFT($AV$3, 4), MONTH("1 " &amp; AA$6 &amp; " " &amp; LEFT($AV$3, 4)), 0 ), 'Raw Data'!$H:$H, "Ear*", 'Raw Data'!$O:$O,""&amp;'Raw Data'!$B$1,'Raw Data'!$D:$D,"&lt;&gt;*ithdr*",'Raw Data'!$D:$D,"&lt;&gt;*ancel*",'Raw Data'!$P:$P,"--", 'Raw Data'!$AW:$AW,"Completed Late")
+
COUNTIFS('Raw Data'!$AM:$AM,"&lt;=" &amp;DATE(LEFT($AV$3, 4), MONTH("1 " &amp; AA$6 &amp; " " &amp; LEFT($AV$3, 4)) + 1, 0 ), 'Raw Data'!$AM:$AM,"&gt;" &amp;DATE(LEFT($AV$3, 4), MONTH("1 " &amp; AA$6 &amp; " " &amp; LEFT($AV$3, 4)), 0 ), 'Raw Data'!$H:$H, "Ear*", 'Raw Data'!$P:$P,""&amp;'Raw Data'!$B$1,'Raw Data'!$D:$D,"&lt;&gt;*ithdr*",'Raw Data'!$D:$D,"&lt;&gt;*ancel*", 'Raw Data'!$AW:$AW,"Completed Late")</f>
        <v>0</v>
      </c>
      <c r="AB22" s="117"/>
      <c r="AC22" s="117"/>
      <c r="AD22" s="123"/>
      <c r="AE22" s="150">
        <f>COUNTIFS('Raw Data'!$AM:$AM,"&lt;=" &amp;DATE(LEFT($AV$3, 4), MONTH("1 " &amp; AE$6 &amp; " " &amp; LEFT($AV$3, 4)) + 1, 0 ), 'Raw Data'!$AM:$AM,"&gt;" &amp;DATE(LEFT($AV$3, 4), MONTH("1 " &amp; AE$6 &amp; " " &amp; LEFT($AV$3, 4)), 0 ), 'Raw Data'!$H:$H, "Ear*", 'Raw Data'!$O:$O,""&amp;'Raw Data'!$B$1,'Raw Data'!$D:$D,"&lt;&gt;*ithdr*",'Raw Data'!$D:$D,"&lt;&gt;*ancel*",'Raw Data'!$P:$P,"--", 'Raw Data'!$AW:$AW,"Completed Late")
+
COUNTIFS('Raw Data'!$AM:$AM,"&lt;=" &amp;DATE(LEFT($AV$3, 4), MONTH("1 " &amp; AE$6 &amp; " " &amp; LEFT($AV$3, 4)) + 1, 0 ), 'Raw Data'!$AM:$AM,"&gt;" &amp;DATE(LEFT($AV$3, 4), MONTH("1 " &amp; AE$6 &amp; " " &amp; LEFT($AV$3, 4)), 0 ), 'Raw Data'!$H:$H, "Ear*", 'Raw Data'!$P:$P,""&amp;'Raw Data'!$B$1,'Raw Data'!$D:$D,"&lt;&gt;*ithdr*",'Raw Data'!$D:$D,"&lt;&gt;*ancel*", 'Raw Data'!$AW:$AW,"Completed Late")</f>
        <v>0</v>
      </c>
      <c r="AF22" s="117"/>
      <c r="AG22" s="117"/>
      <c r="AH22" s="123"/>
      <c r="AI22" s="150">
        <f>COUNTIFS('Raw Data'!$AM:$AM,"&lt;=" &amp;DATE(LEFT($AV$3, 4), MONTH("1 " &amp; AI$6 &amp; " " &amp; LEFT($AV$3, 4)) + 1, 0 ), 'Raw Data'!$AM:$AM,"&gt;" &amp;DATE(LEFT($AV$3, 4), MONTH("1 " &amp; AI$6 &amp; " " &amp; LEFT($AV$3, 4)), 0 ), 'Raw Data'!$H:$H, "Ear*", 'Raw Data'!$O:$O,""&amp;'Raw Data'!$B$1,'Raw Data'!$D:$D,"&lt;&gt;*ithdr*",'Raw Data'!$D:$D,"&lt;&gt;*ancel*",'Raw Data'!$P:$P,"--", 'Raw Data'!$AW:$AW,"Completed Late")
+
COUNTIFS('Raw Data'!$AM:$AM,"&lt;=" &amp;DATE(LEFT($AV$3, 4), MONTH("1 " &amp; AI$6 &amp; " " &amp; LEFT($AV$3, 4)) + 1, 0 ), 'Raw Data'!$AM:$AM,"&gt;" &amp;DATE(LEFT($AV$3, 4), MONTH("1 " &amp; AI$6 &amp; " " &amp; LEFT($AV$3, 4)), 0 ), 'Raw Data'!$H:$H, "Ear*", 'Raw Data'!$P:$P,""&amp;'Raw Data'!$B$1,'Raw Data'!$D:$D,"&lt;&gt;*ithdr*",'Raw Data'!$D:$D,"&lt;&gt;*ancel*", 'Raw Data'!$AW:$AW,"Completed Late")</f>
        <v>0</v>
      </c>
      <c r="AJ22" s="117"/>
      <c r="AK22" s="117"/>
      <c r="AL22" s="123"/>
      <c r="AM22" s="150">
        <f>COUNTIFS('Raw Data'!$AM:$AM,"&lt;=" &amp;DATE(LEFT($AV$3, 4), MONTH("1 " &amp; AM$6 &amp; " " &amp; LEFT($AV$3, 4)) + 1, 0 ), 'Raw Data'!$AM:$AM,"&gt;" &amp;DATE(LEFT($AV$3, 4), MONTH("1 " &amp; AM$6 &amp; " " &amp; LEFT($AV$3, 4)), 0 ), 'Raw Data'!$H:$H, "Ear*", 'Raw Data'!$O:$O,""&amp;'Raw Data'!$B$1,'Raw Data'!$D:$D,"&lt;&gt;*ithdr*",'Raw Data'!$D:$D,"&lt;&gt;*ancel*",'Raw Data'!$P:$P,"--", 'Raw Data'!$AW:$AW,"Completed Late")
+
COUNTIFS('Raw Data'!$AM:$AM,"&lt;=" &amp;DATE(LEFT($AV$3, 4), MONTH("1 " &amp; AM$6 &amp; " " &amp; LEFT($AV$3, 4)) + 1, 0 ), 'Raw Data'!$AM:$AM,"&gt;" &amp;DATE(LEFT($AV$3, 4), MONTH("1 " &amp; AM$6 &amp; " " &amp; LEFT($AV$3, 4)), 0 ), 'Raw Data'!$H:$H, "Ear*", 'Raw Data'!$P:$P,""&amp;'Raw Data'!$B$1,'Raw Data'!$D:$D,"&lt;&gt;*ithdr*",'Raw Data'!$D:$D,"&lt;&gt;*ancel*", 'Raw Data'!$AW:$AW,"Completed Late")</f>
        <v>0</v>
      </c>
      <c r="AN22" s="117"/>
      <c r="AO22" s="117"/>
      <c r="AP22" s="123"/>
      <c r="AQ22" s="150">
        <f>COUNTIFS('Raw Data'!$AM:$AM,"&lt;=" &amp;DATE(LEFT($AV$3, 4), MONTH("1 " &amp; AQ$6 &amp; " " &amp; LEFT($AV$3, 4)) + 1, 0 ), 'Raw Data'!$AM:$AM,"&gt;" &amp;DATE(LEFT($AV$3, 4), MONTH("1 " &amp; AQ$6 &amp; " " &amp; LEFT($AV$3, 4)), 0 ), 'Raw Data'!$H:$H, "Ear*", 'Raw Data'!$O:$O,""&amp;'Raw Data'!$B$1,'Raw Data'!$D:$D,"&lt;&gt;*ithdr*",'Raw Data'!$D:$D,"&lt;&gt;*ancel*",'Raw Data'!$P:$P,"--", 'Raw Data'!$AW:$AW,"Completed Late")
+
COUNTIFS('Raw Data'!$AM:$AM,"&lt;=" &amp;DATE(LEFT($AV$3, 4), MONTH("1 " &amp; AQ$6 &amp; " " &amp; LEFT($AV$3, 4)) + 1, 0 ), 'Raw Data'!$AM:$AM,"&gt;" &amp;DATE(LEFT($AV$3, 4), MONTH("1 " &amp; AQ$6 &amp; " " &amp; LEFT($AV$3, 4)), 0 ), 'Raw Data'!$H:$H, "Ear*", 'Raw Data'!$P:$P,""&amp;'Raw Data'!$B$1,'Raw Data'!$D:$D,"&lt;&gt;*ithdr*",'Raw Data'!$D:$D,"&lt;&gt;*ancel*", 'Raw Data'!$AW:$AW,"Completed Late")</f>
        <v>0</v>
      </c>
      <c r="AR22" s="117"/>
      <c r="AS22" s="117"/>
      <c r="AT22" s="123"/>
      <c r="AU22" s="150">
        <f>COUNTIFS('Raw Data'!$AM:$AM,"&lt;=" &amp;DATE(MID($AV$3, 15, 4), MONTH("1 " &amp; AU$6 &amp; " " &amp; MID($AV$3, 15, 4)) + 1, 0 ), 'Raw Data'!$AM:$AM,"&gt;" &amp;DATE(MID($AV$3, 15, 4), MONTH("1 " &amp; AU$6 &amp; " " &amp; MID($AV$3, 15, 4)), 0 ), 'Raw Data'!$H:$H, "Ear*", 'Raw Data'!$O:$O,""&amp;'Raw Data'!$B$1,'Raw Data'!$D:$D,"&lt;&gt;*ithdr*",'Raw Data'!$D:$D,"&lt;&gt;*ancel*",'Raw Data'!$P:$P,"--", 'Raw Data'!$AW:$AW,"Completed Late")
+
COUNTIFS('Raw Data'!$AM:$AM,"&lt;=" &amp;DATE(MID($AV$3, 15, 4), MONTH("1 " &amp; AU$6 &amp; " " &amp; MID($AV$3, 15, 4)) + 1, 0 ), 'Raw Data'!$AM:$AM,"&gt;" &amp;DATE(MID($AV$3, 15, 4), MONTH("1 " &amp; AU$6 &amp; " " &amp; MID($AV$3, 15, 4)), 0 ), 'Raw Data'!$H:$H, "Ear*", 'Raw Data'!$P:$P,""&amp;'Raw Data'!$B$1,'Raw Data'!$D:$D,"&lt;&gt;*ithdr*",'Raw Data'!$D:$D,"&lt;&gt;*ancel*", 'Raw Data'!$AW:$AW,"Completed Late")</f>
        <v>0</v>
      </c>
      <c r="AV22" s="117"/>
      <c r="AW22" s="117"/>
      <c r="AX22" s="123"/>
      <c r="AY22" s="150">
        <f>COUNTIFS('Raw Data'!$AM:$AM,"&lt;=" &amp;DATE(MID($AV$3, 15, 4), MONTH("1 " &amp; AY$6 &amp; " " &amp; MID($AV$3, 15, 4)) + 1, 0 ), 'Raw Data'!$AM:$AM,"&gt;" &amp;DATE(MID($AV$3, 15, 4), MONTH("1 " &amp; AY$6 &amp; " " &amp; MID($AV$3, 15, 4)), 0 ), 'Raw Data'!$H:$H, "Ear*", 'Raw Data'!$O:$O,""&amp;'Raw Data'!$B$1,'Raw Data'!$D:$D,"&lt;&gt;*ithdr*",'Raw Data'!$D:$D,"&lt;&gt;*ancel*",'Raw Data'!$P:$P,"--", 'Raw Data'!$AW:$AW,"Completed Late")
+
COUNTIFS('Raw Data'!$AM:$AM,"&lt;=" &amp;DATE(MID($AV$3, 15, 4), MONTH("1 " &amp; AY$6 &amp; " " &amp; MID($AV$3, 15, 4)) + 1, 0 ), 'Raw Data'!$AM:$AM,"&gt;" &amp;DATE(MID($AV$3, 15, 4), MONTH("1 " &amp; AY$6 &amp; " " &amp; MID($AV$3, 15, 4)), 0 ), 'Raw Data'!$H:$H, "Ear*", 'Raw Data'!$P:$P,""&amp;'Raw Data'!$B$1,'Raw Data'!$D:$D,"&lt;&gt;*ithdr*",'Raw Data'!$D:$D,"&lt;&gt;*ancel*", 'Raw Data'!$AW:$AW,"Completed Late")</f>
        <v>0</v>
      </c>
      <c r="AZ22" s="117"/>
      <c r="BA22" s="117"/>
      <c r="BB22" s="123"/>
      <c r="BC22" s="150">
        <f>COUNTIFS('Raw Data'!$AM:$AM,"&lt;=" &amp;DATE(MID($AV$3, 15, 4), MONTH("1 " &amp; BC$6 &amp; " " &amp; MID($AV$3, 15, 4)) + 1, 0 ), 'Raw Data'!$AM:$AM,"&gt;" &amp;DATE(MID($AV$3, 15, 4), MONTH("1 " &amp; BC$6 &amp; " " &amp; MID($AV$3, 15, 4)), 0 ), 'Raw Data'!$H:$H, "Ear*", 'Raw Data'!$O:$O,""&amp;'Raw Data'!$B$1,'Raw Data'!$D:$D,"&lt;&gt;*ithdr*",'Raw Data'!$D:$D,"&lt;&gt;*ancel*",'Raw Data'!$P:$P,"--", 'Raw Data'!$AW:$AW,"Completed Late")
+
COUNTIFS('Raw Data'!$AM:$AM,"&lt;=" &amp;DATE(MID($AV$3, 15, 4), MONTH("1 " &amp; BC$6 &amp; " " &amp; MID($AV$3, 15, 4)) + 1, 0 ), 'Raw Data'!$AM:$AM,"&gt;" &amp;DATE(MID($AV$3, 15, 4), MONTH("1 " &amp; BC$6 &amp; " " &amp; MID($AV$3, 15, 4)), 0 ), 'Raw Data'!$H:$H, "Ear*", 'Raw Data'!$P:$P,""&amp;'Raw Data'!$B$1,'Raw Data'!$D:$D,"&lt;&gt;*ithdr*",'Raw Data'!$D:$D,"&lt;&gt;*ancel*", 'Raw Data'!$AW:$AW,"Completed Late")</f>
        <v>0</v>
      </c>
      <c r="BD22" s="117"/>
      <c r="BE22" s="117"/>
      <c r="BF22" s="123"/>
    </row>
    <row r="23" spans="1:58" ht="12.75" customHeight="1" x14ac:dyDescent="0.2">
      <c r="A23" s="141" t="s">
        <v>143</v>
      </c>
      <c r="B23" s="117"/>
      <c r="C23" s="117"/>
      <c r="D23" s="117"/>
      <c r="E23" s="117"/>
      <c r="F23" s="117"/>
      <c r="G23" s="117"/>
      <c r="H23" s="117"/>
      <c r="I23" s="117"/>
      <c r="J23" s="123"/>
      <c r="K23" s="150">
        <f>COUNTIFS('Raw Data'!$AM:$AM,"&lt;=" &amp;DATE(LEFT($AV$3, 4), MONTH("1 " &amp; K$6 &amp; " " &amp; LEFT($AV$3, 4)) + 1, 0 ), 'Raw Data'!$AM:$AM,"&gt;" &amp;DATE(LEFT($AV$3, 4), MONTH("1 " &amp; K$6 &amp; " " &amp; LEFT($AV$3, 4)), 0 ), 'Raw Data'!$H:$H, "Ear*", 'Raw Data'!$O:$O,""&amp;'Raw Data'!$B$1,'Raw Data'!$D:$D,"&lt;&gt;*ithdr*",'Raw Data'!$D:$D,"&lt;&gt;*ancel*",'Raw Data'!$P:$P,"--", 'Raw Data'!$AW:$AW,"Not Yet Completed")
+
COUNTIFS('Raw Data'!$AM:$AM,"&lt;=" &amp;DATE(LEFT($AV$3, 4), MONTH("1 " &amp; K$6 &amp; " " &amp; LEFT($AV$3, 4)) + 1, 0 ), 'Raw Data'!$AM:$AM,"&gt;" &amp;DATE(LEFT($AV$3, 4), MONTH("1 " &amp; K$6 &amp; " " &amp; LEFT($AV$3, 4)), 0 ), 'Raw Data'!$H:$H, "Ear*", 'Raw Data'!$P:$P,""&amp;'Raw Data'!$B$1,'Raw Data'!$D:$D,"&lt;&gt;*ithdr*",'Raw Data'!$D:$D,"&lt;&gt;*ancel*", 'Raw Data'!$AW:$AW,"Not Yet Completed")</f>
        <v>0</v>
      </c>
      <c r="L23" s="117"/>
      <c r="M23" s="117"/>
      <c r="N23" s="123"/>
      <c r="O23" s="150">
        <f>COUNTIFS('Raw Data'!$AM:$AM,"&lt;=" &amp;DATE(LEFT($AV$3, 4), MONTH("1 " &amp; O$6 &amp; " " &amp; LEFT($AV$3, 4)) + 1, 0 ), 'Raw Data'!$AM:$AM,"&gt;" &amp;DATE(LEFT($AV$3, 4), MONTH("1 " &amp; O$6 &amp; " " &amp; LEFT($AV$3, 4)), 0 ), 'Raw Data'!$H:$H, "Ear*", 'Raw Data'!$O:$O,""&amp;'Raw Data'!$B$1,'Raw Data'!$D:$D,"&lt;&gt;*ithdr*",'Raw Data'!$D:$D,"&lt;&gt;*ancel*",'Raw Data'!$P:$P,"--", 'Raw Data'!$AW:$AW,"Not Yet Completed")
+
COUNTIFS('Raw Data'!$AM:$AM,"&lt;=" &amp;DATE(LEFT($AV$3, 4), MONTH("1 " &amp; O$6 &amp; " " &amp; LEFT($AV$3, 4)) + 1, 0 ), 'Raw Data'!$AM:$AM,"&gt;" &amp;DATE(LEFT($AV$3, 4), MONTH("1 " &amp; O$6 &amp; " " &amp; LEFT($AV$3, 4)), 0 ), 'Raw Data'!$H:$H, "Ear*", 'Raw Data'!$P:$P,""&amp;'Raw Data'!$B$1,'Raw Data'!$D:$D,"&lt;&gt;*ithdr*",'Raw Data'!$D:$D,"&lt;&gt;*ancel*", 'Raw Data'!$AW:$AW,"Not Yet Completed")</f>
        <v>0</v>
      </c>
      <c r="P23" s="117"/>
      <c r="Q23" s="117"/>
      <c r="R23" s="123"/>
      <c r="S23" s="150">
        <f>COUNTIFS('Raw Data'!$AM:$AM,"&lt;=" &amp;DATE(LEFT($AV$3, 4), MONTH("1 " &amp; S$6 &amp; " " &amp; LEFT($AV$3, 4)) + 1, 0 ), 'Raw Data'!$AM:$AM,"&gt;" &amp;DATE(LEFT($AV$3, 4), MONTH("1 " &amp; S$6 &amp; " " &amp; LEFT($AV$3, 4)), 0 ), 'Raw Data'!$H:$H, "Ear*", 'Raw Data'!$O:$O,""&amp;'Raw Data'!$B$1,'Raw Data'!$D:$D,"&lt;&gt;*ithdr*",'Raw Data'!$D:$D,"&lt;&gt;*ancel*",'Raw Data'!$P:$P,"--", 'Raw Data'!$AW:$AW,"Not Yet Completed")
+
COUNTIFS('Raw Data'!$AM:$AM,"&lt;=" &amp;DATE(LEFT($AV$3, 4), MONTH("1 " &amp; S$6 &amp; " " &amp; LEFT($AV$3, 4)) + 1, 0 ), 'Raw Data'!$AM:$AM,"&gt;" &amp;DATE(LEFT($AV$3, 4), MONTH("1 " &amp; S$6 &amp; " " &amp; LEFT($AV$3, 4)), 0 ), 'Raw Data'!$H:$H, "Ear*", 'Raw Data'!$P:$P,""&amp;'Raw Data'!$B$1,'Raw Data'!$D:$D,"&lt;&gt;*ithdr*",'Raw Data'!$D:$D,"&lt;&gt;*ancel*", 'Raw Data'!$AW:$AW,"Not Yet Completed")</f>
        <v>0</v>
      </c>
      <c r="T23" s="117"/>
      <c r="U23" s="117"/>
      <c r="V23" s="123"/>
      <c r="W23" s="150">
        <f>COUNTIFS('Raw Data'!$AM:$AM,"&lt;=" &amp;DATE(LEFT($AV$3, 4), MONTH("1 " &amp; W$6 &amp; " " &amp; LEFT($AV$3, 4)) + 1, 0 ), 'Raw Data'!$AM:$AM,"&gt;" &amp;DATE(LEFT($AV$3, 4), MONTH("1 " &amp; W$6 &amp; " " &amp; LEFT($AV$3, 4)), 0 ), 'Raw Data'!$H:$H, "Ear*", 'Raw Data'!$O:$O,""&amp;'Raw Data'!$B$1,'Raw Data'!$D:$D,"&lt;&gt;*ithdr*",'Raw Data'!$D:$D,"&lt;&gt;*ancel*",'Raw Data'!$P:$P,"--", 'Raw Data'!$AW:$AW,"Not Yet Completed")
+
COUNTIFS('Raw Data'!$AM:$AM,"&lt;=" &amp;DATE(LEFT($AV$3, 4), MONTH("1 " &amp; W$6 &amp; " " &amp; LEFT($AV$3, 4)) + 1, 0 ), 'Raw Data'!$AM:$AM,"&gt;" &amp;DATE(LEFT($AV$3, 4), MONTH("1 " &amp; W$6 &amp; " " &amp; LEFT($AV$3, 4)), 0 ), 'Raw Data'!$H:$H, "Ear*", 'Raw Data'!$P:$P,""&amp;'Raw Data'!$B$1,'Raw Data'!$D:$D,"&lt;&gt;*ithdr*",'Raw Data'!$D:$D,"&lt;&gt;*ancel*", 'Raw Data'!$AW:$AW,"Not Yet Completed")</f>
        <v>0</v>
      </c>
      <c r="X23" s="117"/>
      <c r="Y23" s="117"/>
      <c r="Z23" s="123"/>
      <c r="AA23" s="150">
        <f>COUNTIFS('Raw Data'!$AM:$AM,"&lt;=" &amp;DATE(LEFT($AV$3, 4), MONTH("1 " &amp; AA$6 &amp; " " &amp; LEFT($AV$3, 4)) + 1, 0 ), 'Raw Data'!$AM:$AM,"&gt;" &amp;DATE(LEFT($AV$3, 4), MONTH("1 " &amp; AA$6 &amp; " " &amp; LEFT($AV$3, 4)), 0 ), 'Raw Data'!$H:$H, "Ear*", 'Raw Data'!$O:$O,""&amp;'Raw Data'!$B$1,'Raw Data'!$D:$D,"&lt;&gt;*ithdr*",'Raw Data'!$D:$D,"&lt;&gt;*ancel*",'Raw Data'!$P:$P,"--", 'Raw Data'!$AW:$AW,"Not Yet Completed")
+
COUNTIFS('Raw Data'!$AM:$AM,"&lt;=" &amp;DATE(LEFT($AV$3, 4), MONTH("1 " &amp; AA$6 &amp; " " &amp; LEFT($AV$3, 4)) + 1, 0 ), 'Raw Data'!$AM:$AM,"&gt;" &amp;DATE(LEFT($AV$3, 4), MONTH("1 " &amp; AA$6 &amp; " " &amp; LEFT($AV$3, 4)), 0 ), 'Raw Data'!$H:$H, "Ear*", 'Raw Data'!$P:$P,""&amp;'Raw Data'!$B$1,'Raw Data'!$D:$D,"&lt;&gt;*ithdr*",'Raw Data'!$D:$D,"&lt;&gt;*ancel*", 'Raw Data'!$AW:$AW,"Not Yet Completed")</f>
        <v>0</v>
      </c>
      <c r="AB23" s="117"/>
      <c r="AC23" s="117"/>
      <c r="AD23" s="123"/>
      <c r="AE23" s="150">
        <f>COUNTIFS('Raw Data'!$AM:$AM,"&lt;=" &amp;DATE(LEFT($AV$3, 4), MONTH("1 " &amp; AE$6 &amp; " " &amp; LEFT($AV$3, 4)) + 1, 0 ), 'Raw Data'!$AM:$AM,"&gt;" &amp;DATE(LEFT($AV$3, 4), MONTH("1 " &amp; AE$6 &amp; " " &amp; LEFT($AV$3, 4)), 0 ), 'Raw Data'!$H:$H, "Ear*", 'Raw Data'!$O:$O,""&amp;'Raw Data'!$B$1,'Raw Data'!$D:$D,"&lt;&gt;*ithdr*",'Raw Data'!$D:$D,"&lt;&gt;*ancel*",'Raw Data'!$P:$P,"--", 'Raw Data'!$AW:$AW,"Not Yet Completed")
+
COUNTIFS('Raw Data'!$AM:$AM,"&lt;=" &amp;DATE(LEFT($AV$3, 4), MONTH("1 " &amp; AE$6 &amp; " " &amp; LEFT($AV$3, 4)) + 1, 0 ), 'Raw Data'!$AM:$AM,"&gt;" &amp;DATE(LEFT($AV$3, 4), MONTH("1 " &amp; AE$6 &amp; " " &amp; LEFT($AV$3, 4)), 0 ), 'Raw Data'!$H:$H, "Ear*", 'Raw Data'!$P:$P,""&amp;'Raw Data'!$B$1,'Raw Data'!$D:$D,"&lt;&gt;*ithdr*",'Raw Data'!$D:$D,"&lt;&gt;*ancel*", 'Raw Data'!$AW:$AW,"Not Yet Completed")</f>
        <v>0</v>
      </c>
      <c r="AF23" s="117"/>
      <c r="AG23" s="117"/>
      <c r="AH23" s="123"/>
      <c r="AI23" s="150">
        <f>COUNTIFS('Raw Data'!$AM:$AM,"&lt;=" &amp;DATE(LEFT($AV$3, 4), MONTH("1 " &amp; AI$6 &amp; " " &amp; LEFT($AV$3, 4)) + 1, 0 ), 'Raw Data'!$AM:$AM,"&gt;" &amp;DATE(LEFT($AV$3, 4), MONTH("1 " &amp; AI$6 &amp; " " &amp; LEFT($AV$3, 4)), 0 ), 'Raw Data'!$H:$H, "Ear*", 'Raw Data'!$O:$O,""&amp;'Raw Data'!$B$1,'Raw Data'!$D:$D,"&lt;&gt;*ithdr*",'Raw Data'!$D:$D,"&lt;&gt;*ancel*",'Raw Data'!$P:$P,"--", 'Raw Data'!$AW:$AW,"Not Yet Completed")
+
COUNTIFS('Raw Data'!$AM:$AM,"&lt;=" &amp;DATE(LEFT($AV$3, 4), MONTH("1 " &amp; AI$6 &amp; " " &amp; LEFT($AV$3, 4)) + 1, 0 ), 'Raw Data'!$AM:$AM,"&gt;" &amp;DATE(LEFT($AV$3, 4), MONTH("1 " &amp; AI$6 &amp; " " &amp; LEFT($AV$3, 4)), 0 ), 'Raw Data'!$H:$H, "Ear*", 'Raw Data'!$P:$P,""&amp;'Raw Data'!$B$1,'Raw Data'!$D:$D,"&lt;&gt;*ithdr*",'Raw Data'!$D:$D,"&lt;&gt;*ancel*", 'Raw Data'!$AW:$AW,"Not Yet Completed")</f>
        <v>0</v>
      </c>
      <c r="AJ23" s="117"/>
      <c r="AK23" s="117"/>
      <c r="AL23" s="123"/>
      <c r="AM23" s="150">
        <f>COUNTIFS('Raw Data'!$AM:$AM,"&lt;=" &amp;DATE(LEFT($AV$3, 4), MONTH("1 " &amp; AM$6 &amp; " " &amp; LEFT($AV$3, 4)) + 1, 0 ), 'Raw Data'!$AM:$AM,"&gt;" &amp;DATE(LEFT($AV$3, 4), MONTH("1 " &amp; AM$6 &amp; " " &amp; LEFT($AV$3, 4)), 0 ), 'Raw Data'!$H:$H, "Ear*", 'Raw Data'!$O:$O,""&amp;'Raw Data'!$B$1,'Raw Data'!$D:$D,"&lt;&gt;*ithdr*",'Raw Data'!$D:$D,"&lt;&gt;*ancel*",'Raw Data'!$P:$P,"--", 'Raw Data'!$AW:$AW,"Not Yet Completed")
+
COUNTIFS('Raw Data'!$AM:$AM,"&lt;=" &amp;DATE(LEFT($AV$3, 4), MONTH("1 " &amp; AM$6 &amp; " " &amp; LEFT($AV$3, 4)) + 1, 0 ), 'Raw Data'!$AM:$AM,"&gt;" &amp;DATE(LEFT($AV$3, 4), MONTH("1 " &amp; AM$6 &amp; " " &amp; LEFT($AV$3, 4)), 0 ), 'Raw Data'!$H:$H, "Ear*", 'Raw Data'!$P:$P,""&amp;'Raw Data'!$B$1,'Raw Data'!$D:$D,"&lt;&gt;*ithdr*",'Raw Data'!$D:$D,"&lt;&gt;*ancel*", 'Raw Data'!$AW:$AW,"Not Yet Completed")</f>
        <v>0</v>
      </c>
      <c r="AN23" s="117"/>
      <c r="AO23" s="117"/>
      <c r="AP23" s="123"/>
      <c r="AQ23" s="150">
        <f>COUNTIFS('Raw Data'!$AM:$AM,"&lt;=" &amp;DATE(LEFT($AV$3, 4), MONTH("1 " &amp; AQ$6 &amp; " " &amp; LEFT($AV$3, 4)) + 1, 0 ), 'Raw Data'!$AM:$AM,"&gt;" &amp;DATE(LEFT($AV$3, 4), MONTH("1 " &amp; AQ$6 &amp; " " &amp; LEFT($AV$3, 4)), 0 ), 'Raw Data'!$H:$H, "Ear*", 'Raw Data'!$O:$O,""&amp;'Raw Data'!$B$1,'Raw Data'!$D:$D,"&lt;&gt;*ithdr*",'Raw Data'!$D:$D,"&lt;&gt;*ancel*",'Raw Data'!$P:$P,"--", 'Raw Data'!$AW:$AW,"Not Yet Completed")
+
COUNTIFS('Raw Data'!$AM:$AM,"&lt;=" &amp;DATE(LEFT($AV$3, 4), MONTH("1 " &amp; AQ$6 &amp; " " &amp; LEFT($AV$3, 4)) + 1, 0 ), 'Raw Data'!$AM:$AM,"&gt;" &amp;DATE(LEFT($AV$3, 4), MONTH("1 " &amp; AQ$6 &amp; " " &amp; LEFT($AV$3, 4)), 0 ), 'Raw Data'!$H:$H, "Ear*", 'Raw Data'!$P:$P,""&amp;'Raw Data'!$B$1,'Raw Data'!$D:$D,"&lt;&gt;*ithdr*",'Raw Data'!$D:$D,"&lt;&gt;*ancel*", 'Raw Data'!$AW:$AW,"Not Yet Completed")</f>
        <v>0</v>
      </c>
      <c r="AR23" s="117"/>
      <c r="AS23" s="117"/>
      <c r="AT23" s="123"/>
      <c r="AU23" s="15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
COUNTIFS('Raw Data'!$AM:$AM,"&lt;=" &amp;DATE(MID($AV$3, 15, 4), MONTH("1 " &amp; AU$6 &amp; " " &amp; MID($AV$3, 15, 4)) + 1, 0 ), 'Raw Data'!$AM:$AM,"&gt;" &amp;DATE(MID($AV$3, 15, 4), MONTH("1 " &amp; AU$6 &amp; " " &amp; MID($AV$3, 15, 4)), 0 ), 'Raw Data'!$H:$H, "Ear*", 'Raw Data'!$P:$P,""&amp;'Raw Data'!$B$1,'Raw Data'!$D:$D,"&lt;&gt;*ithdr*",'Raw Data'!$D:$D,"&lt;&gt;*ancel*", 'Raw Data'!$AW:$AW,"Not Yet Completed")</f>
        <v>0</v>
      </c>
      <c r="AV23" s="117"/>
      <c r="AW23" s="117"/>
      <c r="AX23" s="123"/>
      <c r="AY23" s="15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
COUNTIFS('Raw Data'!$AM:$AM,"&lt;=" &amp;DATE(MID($AV$3, 15, 4), MONTH("1 " &amp; AY$6 &amp; " " &amp; MID($AV$3, 15, 4)) + 1, 0 ), 'Raw Data'!$AM:$AM,"&gt;" &amp;DATE(MID($AV$3, 15, 4), MONTH("1 " &amp; AY$6 &amp; " " &amp; MID($AV$3, 15, 4)), 0 ), 'Raw Data'!$H:$H, "Ear*", 'Raw Data'!$P:$P,""&amp;'Raw Data'!$B$1,'Raw Data'!$D:$D,"&lt;&gt;*ithdr*",'Raw Data'!$D:$D,"&lt;&gt;*ancel*", 'Raw Data'!$AW:$AW,"Not Yet Completed")</f>
        <v>0</v>
      </c>
      <c r="AZ23" s="117"/>
      <c r="BA23" s="117"/>
      <c r="BB23" s="123"/>
      <c r="BC23" s="15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
COUNTIFS('Raw Data'!$AM:$AM,"&lt;=" &amp;DATE(MID($AV$3, 15, 4), MONTH("1 " &amp; BC$6 &amp; " " &amp; MID($AV$3, 15, 4)) + 1, 0 ), 'Raw Data'!$AM:$AM,"&gt;" &amp;DATE(MID($AV$3, 15, 4), MONTH("1 " &amp; BC$6 &amp; " " &amp; MID($AV$3, 15, 4)), 0 ), 'Raw Data'!$H:$H, "Ear*", 'Raw Data'!$P:$P,""&amp;'Raw Data'!$B$1,'Raw Data'!$D:$D,"&lt;&gt;*ithdr*",'Raw Data'!$D:$D,"&lt;&gt;*ancel*", 'Raw Data'!$AW:$AW,"Not Yet Completed")</f>
        <v>0</v>
      </c>
      <c r="BD23" s="117"/>
      <c r="BE23" s="117"/>
      <c r="BF23" s="123"/>
    </row>
    <row r="24" spans="1:58" ht="12.75" customHeight="1" x14ac:dyDescent="0.2">
      <c r="A24" s="143" t="s">
        <v>146</v>
      </c>
      <c r="B24" s="117"/>
      <c r="C24" s="117"/>
      <c r="D24" s="117"/>
      <c r="E24" s="117"/>
      <c r="F24" s="117"/>
      <c r="G24" s="117"/>
      <c r="H24" s="117"/>
      <c r="I24" s="117"/>
      <c r="J24" s="123"/>
      <c r="K24" s="147">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"Ear*", 'Raw Data'!$P:$P,""&amp;'Raw Data'!$B$1,'Raw Data'!$D:$D,"&lt;&gt;*ithdr*",'Raw Data'!$D:$D,"&lt;&gt;*ancel*", 'Raw Data'!$AW:$AW,"Not Yet Completed", 'Raw Data'!$D:$D,"*aiting on clien*")</f>
        <v>0</v>
      </c>
      <c r="L24" s="117"/>
      <c r="M24" s="117"/>
      <c r="N24" s="123"/>
      <c r="O24" s="147">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"Ear*", 'Raw Data'!$P:$P,""&amp;'Raw Data'!$B$1,'Raw Data'!$D:$D,"&lt;&gt;*ithdr*",'Raw Data'!$D:$D,"&lt;&gt;*ancel*", 'Raw Data'!$AW:$AW,"Not Yet Completed", 'Raw Data'!$D:$D,"*aiting on clien*")</f>
        <v>0</v>
      </c>
      <c r="P24" s="117"/>
      <c r="Q24" s="117"/>
      <c r="R24" s="123"/>
      <c r="S24" s="147">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"Ear*", 'Raw Data'!$P:$P,""&amp;'Raw Data'!$B$1,'Raw Data'!$D:$D,"&lt;&gt;*ithdr*",'Raw Data'!$D:$D,"&lt;&gt;*ancel*", 'Raw Data'!$AW:$AW,"Not Yet Completed", 'Raw Data'!$D:$D,"*aiting on clien*")</f>
        <v>0</v>
      </c>
      <c r="T24" s="117"/>
      <c r="U24" s="117"/>
      <c r="V24" s="123"/>
      <c r="W24" s="147">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"Ear*", 'Raw Data'!$P:$P,""&amp;'Raw Data'!$B$1,'Raw Data'!$D:$D,"&lt;&gt;*ithdr*",'Raw Data'!$D:$D,"&lt;&gt;*ancel*", 'Raw Data'!$AW:$AW,"Not Yet Completed", 'Raw Data'!$D:$D,"*aiting on clien*")</f>
        <v>0</v>
      </c>
      <c r="X24" s="117"/>
      <c r="Y24" s="117"/>
      <c r="Z24" s="123"/>
      <c r="AA24" s="147">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"Ear*", 'Raw Data'!$P:$P,""&amp;'Raw Data'!$B$1,'Raw Data'!$D:$D,"&lt;&gt;*ithdr*",'Raw Data'!$D:$D,"&lt;&gt;*ancel*", 'Raw Data'!$AW:$AW,"Not Yet Completed", 'Raw Data'!$D:$D,"*aiting on clien*")</f>
        <v>0</v>
      </c>
      <c r="AB24" s="117"/>
      <c r="AC24" s="117"/>
      <c r="AD24" s="123"/>
      <c r="AE24" s="147">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"Ear*", 'Raw Data'!$P:$P,""&amp;'Raw Data'!$B$1,'Raw Data'!$D:$D,"&lt;&gt;*ithdr*",'Raw Data'!$D:$D,"&lt;&gt;*ancel*", 'Raw Data'!$AW:$AW,"Not Yet Completed", 'Raw Data'!$D:$D,"*aiting on clien*")</f>
        <v>0</v>
      </c>
      <c r="AF24" s="117"/>
      <c r="AG24" s="117"/>
      <c r="AH24" s="123"/>
      <c r="AI24" s="147">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"Ear*", 'Raw Data'!$P:$P,""&amp;'Raw Data'!$B$1,'Raw Data'!$D:$D,"&lt;&gt;*ithdr*",'Raw Data'!$D:$D,"&lt;&gt;*ancel*", 'Raw Data'!$AW:$AW,"Not Yet Completed", 'Raw Data'!$D:$D,"*aiting on clien*")</f>
        <v>0</v>
      </c>
      <c r="AJ24" s="117"/>
      <c r="AK24" s="117"/>
      <c r="AL24" s="123"/>
      <c r="AM24" s="147">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"Ear*", 'Raw Data'!$P:$P,""&amp;'Raw Data'!$B$1,'Raw Data'!$D:$D,"&lt;&gt;*ithdr*",'Raw Data'!$D:$D,"&lt;&gt;*ancel*", 'Raw Data'!$AW:$AW,"Not Yet Completed", 'Raw Data'!$D:$D,"*aiting on clien*")</f>
        <v>0</v>
      </c>
      <c r="AN24" s="117"/>
      <c r="AO24" s="117"/>
      <c r="AP24" s="123"/>
      <c r="AQ24" s="147">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"Ear*", 'Raw Data'!$P:$P,""&amp;'Raw Data'!$B$1,'Raw Data'!$D:$D,"&lt;&gt;*ithdr*",'Raw Data'!$D:$D,"&lt;&gt;*ancel*", 'Raw Data'!$AW:$AW,"Not Yet Completed", 'Raw Data'!$D:$D,"*aiting on clien*")</f>
        <v>0</v>
      </c>
      <c r="AR24" s="117"/>
      <c r="AS24" s="117"/>
      <c r="AT24" s="123"/>
      <c r="AU24" s="147">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Data'!$D:$D,"*aiting on clien*")</f>
        <v>0</v>
      </c>
      <c r="AV24" s="117"/>
      <c r="AW24" s="117"/>
      <c r="AX24" s="123"/>
      <c r="AY24" s="147">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Data'!$D:$D,"*aiting on clien*")</f>
        <v>0</v>
      </c>
      <c r="AZ24" s="117"/>
      <c r="BA24" s="117"/>
      <c r="BB24" s="123"/>
      <c r="BC24" s="147">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Data'!$D:$D,"*aiting on clien*")</f>
        <v>0</v>
      </c>
      <c r="BD24" s="117"/>
      <c r="BE24" s="117"/>
      <c r="BF24" s="123"/>
    </row>
    <row r="25" spans="1:58" ht="12.75" customHeight="1" x14ac:dyDescent="0.2">
      <c r="A25" s="143" t="s">
        <v>148</v>
      </c>
      <c r="B25" s="117"/>
      <c r="C25" s="117"/>
      <c r="D25" s="117"/>
      <c r="E25" s="117"/>
      <c r="F25" s="117"/>
      <c r="G25" s="117"/>
      <c r="H25" s="117"/>
      <c r="I25" s="117"/>
      <c r="J25" s="123"/>
      <c r="K25" s="147">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"Ear*", 'Raw Data'!$P:$P,""&amp;'Raw Data'!$B$1,'Raw Data'!$D:$D,"&lt;&gt;*ithdr*",'Raw Data'!$D:$D,"&lt;&gt;*ancel*", 'Raw Data'!$AW:$AW,"Not Yet Completed", 'Raw Data'!$D:$D,"*ause*")</f>
        <v>0</v>
      </c>
      <c r="L25" s="117"/>
      <c r="M25" s="117"/>
      <c r="N25" s="123"/>
      <c r="O25" s="147">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"Ear*", 'Raw Data'!$P:$P,""&amp;'Raw Data'!$B$1,'Raw Data'!$D:$D,"&lt;&gt;*ithdr*",'Raw Data'!$D:$D,"&lt;&gt;*ancel*", 'Raw Data'!$AW:$AW,"Not Yet Completed", 'Raw Data'!$D:$D,"*ause*")</f>
        <v>0</v>
      </c>
      <c r="P25" s="117"/>
      <c r="Q25" s="117"/>
      <c r="R25" s="123"/>
      <c r="S25" s="147">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"Ear*", 'Raw Data'!$P:$P,""&amp;'Raw Data'!$B$1,'Raw Data'!$D:$D,"&lt;&gt;*ithdr*",'Raw Data'!$D:$D,"&lt;&gt;*ancel*", 'Raw Data'!$AW:$AW,"Not Yet Completed", 'Raw Data'!$D:$D,"*ause*")</f>
        <v>0</v>
      </c>
      <c r="T25" s="117"/>
      <c r="U25" s="117"/>
      <c r="V25" s="123"/>
      <c r="W25" s="147">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"Ear*", 'Raw Data'!$P:$P,""&amp;'Raw Data'!$B$1,'Raw Data'!$D:$D,"&lt;&gt;*ithdr*",'Raw Data'!$D:$D,"&lt;&gt;*ancel*", 'Raw Data'!$AW:$AW,"Not Yet Completed", 'Raw Data'!$D:$D,"*ause*")</f>
        <v>0</v>
      </c>
      <c r="X25" s="117"/>
      <c r="Y25" s="117"/>
      <c r="Z25" s="123"/>
      <c r="AA25" s="147">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"Ear*", 'Raw Data'!$P:$P,""&amp;'Raw Data'!$B$1,'Raw Data'!$D:$D,"&lt;&gt;*ithdr*",'Raw Data'!$D:$D,"&lt;&gt;*ancel*", 'Raw Data'!$AW:$AW,"Not Yet Completed", 'Raw Data'!$D:$D,"*ause*")</f>
        <v>0</v>
      </c>
      <c r="AB25" s="117"/>
      <c r="AC25" s="117"/>
      <c r="AD25" s="123"/>
      <c r="AE25" s="147">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"Ear*", 'Raw Data'!$P:$P,""&amp;'Raw Data'!$B$1,'Raw Data'!$D:$D,"&lt;&gt;*ithdr*",'Raw Data'!$D:$D,"&lt;&gt;*ancel*", 'Raw Data'!$AW:$AW,"Not Yet Completed", 'Raw Data'!$D:$D,"*ause*")</f>
        <v>0</v>
      </c>
      <c r="AF25" s="117"/>
      <c r="AG25" s="117"/>
      <c r="AH25" s="123"/>
      <c r="AI25" s="147">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"Ear*", 'Raw Data'!$P:$P,""&amp;'Raw Data'!$B$1,'Raw Data'!$D:$D,"&lt;&gt;*ithdr*",'Raw Data'!$D:$D,"&lt;&gt;*ancel*", 'Raw Data'!$AW:$AW,"Not Yet Completed", 'Raw Data'!$D:$D,"*ause*")</f>
        <v>0</v>
      </c>
      <c r="AJ25" s="117"/>
      <c r="AK25" s="117"/>
      <c r="AL25" s="123"/>
      <c r="AM25" s="147">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"Ear*", 'Raw Data'!$P:$P,""&amp;'Raw Data'!$B$1,'Raw Data'!$D:$D,"&lt;&gt;*ithdr*",'Raw Data'!$D:$D,"&lt;&gt;*ancel*", 'Raw Data'!$AW:$AW,"Not Yet Completed", 'Raw Data'!$D:$D,"*ause*")</f>
        <v>0</v>
      </c>
      <c r="AN25" s="117"/>
      <c r="AO25" s="117"/>
      <c r="AP25" s="123"/>
      <c r="AQ25" s="147">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"Ear*", 'Raw Data'!$P:$P,""&amp;'Raw Data'!$B$1,'Raw Data'!$D:$D,"&lt;&gt;*ithdr*",'Raw Data'!$D:$D,"&lt;&gt;*ancel*", 'Raw Data'!$AW:$AW,"Not Yet Completed", 'Raw Data'!$D:$D,"*ause*")</f>
        <v>0</v>
      </c>
      <c r="AR25" s="117"/>
      <c r="AS25" s="117"/>
      <c r="AT25" s="123"/>
      <c r="AU25" s="147">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Data'!$D:$D,"*ause*")</f>
        <v>0</v>
      </c>
      <c r="AV25" s="117"/>
      <c r="AW25" s="117"/>
      <c r="AX25" s="123"/>
      <c r="AY25" s="147">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Data'!$D:$D,"*ause*")</f>
        <v>0</v>
      </c>
      <c r="AZ25" s="117"/>
      <c r="BA25" s="117"/>
      <c r="BB25" s="123"/>
      <c r="BC25" s="147">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Data'!$D:$D,"*ause*")</f>
        <v>0</v>
      </c>
      <c r="BD25" s="117"/>
      <c r="BE25" s="117"/>
      <c r="BF25" s="123"/>
    </row>
    <row r="26" spans="1:58" ht="12.75" customHeight="1" x14ac:dyDescent="0.2">
      <c r="A26" s="143" t="s">
        <v>151</v>
      </c>
      <c r="B26" s="117"/>
      <c r="C26" s="117"/>
      <c r="D26" s="117"/>
      <c r="E26" s="117"/>
      <c r="F26" s="117"/>
      <c r="G26" s="117"/>
      <c r="H26" s="117"/>
      <c r="I26" s="117"/>
      <c r="J26" s="123"/>
      <c r="K26" s="147">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"Ear*", 'Raw Data'!$P:$P,""&amp;'Raw Data'!$B$1,'Raw Data'!$D:$D,"&lt;&gt;*ithdr*",'Raw Data'!$D:$D,"&lt;&gt;*ancel*", 'Raw Data'!$AW:$AW,"Not Yet Completed", 'Raw Data'!$D:$D,"*ngoi*")</f>
        <v>0</v>
      </c>
      <c r="L26" s="117"/>
      <c r="M26" s="117"/>
      <c r="N26" s="123"/>
      <c r="O26" s="147">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"Ear*", 'Raw Data'!$P:$P,""&amp;'Raw Data'!$B$1,'Raw Data'!$D:$D,"&lt;&gt;*ithdr*",'Raw Data'!$D:$D,"&lt;&gt;*ancel*", 'Raw Data'!$AW:$AW,"Not Yet Completed", 'Raw Data'!$D:$D,"*ngoi*")</f>
        <v>0</v>
      </c>
      <c r="P26" s="117"/>
      <c r="Q26" s="117"/>
      <c r="R26" s="123"/>
      <c r="S26" s="147">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"Ear*", 'Raw Data'!$P:$P,""&amp;'Raw Data'!$B$1,'Raw Data'!$D:$D,"&lt;&gt;*ithdr*",'Raw Data'!$D:$D,"&lt;&gt;*ancel*", 'Raw Data'!$AW:$AW,"Not Yet Completed", 'Raw Data'!$D:$D,"*ngoi*")</f>
        <v>0</v>
      </c>
      <c r="T26" s="117"/>
      <c r="U26" s="117"/>
      <c r="V26" s="123"/>
      <c r="W26" s="147">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"Ear*", 'Raw Data'!$P:$P,""&amp;'Raw Data'!$B$1,'Raw Data'!$D:$D,"&lt;&gt;*ithdr*",'Raw Data'!$D:$D,"&lt;&gt;*ancel*", 'Raw Data'!$AW:$AW,"Not Yet Completed", 'Raw Data'!$D:$D,"*ngoi*")</f>
        <v>0</v>
      </c>
      <c r="X26" s="117"/>
      <c r="Y26" s="117"/>
      <c r="Z26" s="123"/>
      <c r="AA26" s="147">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"Ear*", 'Raw Data'!$P:$P,""&amp;'Raw Data'!$B$1,'Raw Data'!$D:$D,"&lt;&gt;*ithdr*",'Raw Data'!$D:$D,"&lt;&gt;*ancel*", 'Raw Data'!$AW:$AW,"Not Yet Completed", 'Raw Data'!$D:$D,"*ngoi*")</f>
        <v>0</v>
      </c>
      <c r="AB26" s="117"/>
      <c r="AC26" s="117"/>
      <c r="AD26" s="123"/>
      <c r="AE26" s="147">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"Ear*", 'Raw Data'!$P:$P,""&amp;'Raw Data'!$B$1,'Raw Data'!$D:$D,"&lt;&gt;*ithdr*",'Raw Data'!$D:$D,"&lt;&gt;*ancel*", 'Raw Data'!$AW:$AW,"Not Yet Completed", 'Raw Data'!$D:$D,"*ngoi*")</f>
        <v>0</v>
      </c>
      <c r="AF26" s="117"/>
      <c r="AG26" s="117"/>
      <c r="AH26" s="123"/>
      <c r="AI26" s="147">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"Ear*", 'Raw Data'!$P:$P,""&amp;'Raw Data'!$B$1,'Raw Data'!$D:$D,"&lt;&gt;*ithdr*",'Raw Data'!$D:$D,"&lt;&gt;*ancel*", 'Raw Data'!$AW:$AW,"Not Yet Completed", 'Raw Data'!$D:$D,"*ngoi*")</f>
        <v>0</v>
      </c>
      <c r="AJ26" s="117"/>
      <c r="AK26" s="117"/>
      <c r="AL26" s="123"/>
      <c r="AM26" s="147">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"Ear*", 'Raw Data'!$P:$P,""&amp;'Raw Data'!$B$1,'Raw Data'!$D:$D,"&lt;&gt;*ithdr*",'Raw Data'!$D:$D,"&lt;&gt;*ancel*", 'Raw Data'!$AW:$AW,"Not Yet Completed", 'Raw Data'!$D:$D,"*ngoi*")</f>
        <v>0</v>
      </c>
      <c r="AN26" s="117"/>
      <c r="AO26" s="117"/>
      <c r="AP26" s="123"/>
      <c r="AQ26" s="147">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"Ear*", 'Raw Data'!$P:$P,""&amp;'Raw Data'!$B$1,'Raw Data'!$D:$D,"&lt;&gt;*ithdr*",'Raw Data'!$D:$D,"&lt;&gt;*ancel*", 'Raw Data'!$AW:$AW,"Not Yet Completed", 'Raw Data'!$D:$D,"*ngoi*")</f>
        <v>0</v>
      </c>
      <c r="AR26" s="117"/>
      <c r="AS26" s="117"/>
      <c r="AT26" s="123"/>
      <c r="AU26" s="147">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Data'!$D:$D,"*ngoi*")</f>
        <v>0</v>
      </c>
      <c r="AV26" s="117"/>
      <c r="AW26" s="117"/>
      <c r="AX26" s="123"/>
      <c r="AY26" s="147">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Data'!$D:$D,"*ngoi*")</f>
        <v>0</v>
      </c>
      <c r="AZ26" s="117"/>
      <c r="BA26" s="117"/>
      <c r="BB26" s="123"/>
      <c r="BC26" s="147">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Data'!$D:$D,"*ngoi*")</f>
        <v>0</v>
      </c>
      <c r="BD26" s="117"/>
      <c r="BE26" s="117"/>
      <c r="BF26" s="123"/>
    </row>
    <row r="27" spans="1:58" ht="12.75" customHeight="1" x14ac:dyDescent="0.2">
      <c r="A27" s="143" t="s">
        <v>153</v>
      </c>
      <c r="B27" s="117"/>
      <c r="C27" s="117"/>
      <c r="D27" s="117"/>
      <c r="E27" s="117"/>
      <c r="F27" s="117"/>
      <c r="G27" s="117"/>
      <c r="H27" s="117"/>
      <c r="I27" s="117"/>
      <c r="J27" s="123"/>
      <c r="K27" s="147">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"Ear*", 'Raw Data'!$P:$P,""&amp;'Raw Data'!$B$1,'Raw Data'!$D:$D,"&lt;&gt;*ithdr*",'Raw Data'!$D:$D,"&lt;&gt;*ancel*", 'Raw Data'!$AW:$AW,"Not Yet Completed", 'Raw Data'!$D:$D,"*ot start*")</f>
        <v>0</v>
      </c>
      <c r="L27" s="117"/>
      <c r="M27" s="117"/>
      <c r="N27" s="123"/>
      <c r="O27" s="147">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"Ear*", 'Raw Data'!$P:$P,""&amp;'Raw Data'!$B$1,'Raw Data'!$D:$D,"&lt;&gt;*ithdr*",'Raw Data'!$D:$D,"&lt;&gt;*ancel*", 'Raw Data'!$AW:$AW,"Not Yet Completed", 'Raw Data'!$D:$D,"*ot start*")</f>
        <v>0</v>
      </c>
      <c r="P27" s="117"/>
      <c r="Q27" s="117"/>
      <c r="R27" s="123"/>
      <c r="S27" s="147">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"Ear*", 'Raw Data'!$P:$P,""&amp;'Raw Data'!$B$1,'Raw Data'!$D:$D,"&lt;&gt;*ithdr*",'Raw Data'!$D:$D,"&lt;&gt;*ancel*", 'Raw Data'!$AW:$AW,"Not Yet Completed", 'Raw Data'!$D:$D,"*ot start*")</f>
        <v>0</v>
      </c>
      <c r="T27" s="117"/>
      <c r="U27" s="117"/>
      <c r="V27" s="123"/>
      <c r="W27" s="147">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"Ear*", 'Raw Data'!$P:$P,""&amp;'Raw Data'!$B$1,'Raw Data'!$D:$D,"&lt;&gt;*ithdr*",'Raw Data'!$D:$D,"&lt;&gt;*ancel*", 'Raw Data'!$AW:$AW,"Not Yet Completed", 'Raw Data'!$D:$D,"*ot start*")</f>
        <v>0</v>
      </c>
      <c r="X27" s="117"/>
      <c r="Y27" s="117"/>
      <c r="Z27" s="123"/>
      <c r="AA27" s="147">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"Ear*", 'Raw Data'!$P:$P,""&amp;'Raw Data'!$B$1,'Raw Data'!$D:$D,"&lt;&gt;*ithdr*",'Raw Data'!$D:$D,"&lt;&gt;*ancel*", 'Raw Data'!$AW:$AW,"Not Yet Completed", 'Raw Data'!$D:$D,"*ot start*")</f>
        <v>0</v>
      </c>
      <c r="AB27" s="117"/>
      <c r="AC27" s="117"/>
      <c r="AD27" s="123"/>
      <c r="AE27" s="147">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"Ear*", 'Raw Data'!$P:$P,""&amp;'Raw Data'!$B$1,'Raw Data'!$D:$D,"&lt;&gt;*ithdr*",'Raw Data'!$D:$D,"&lt;&gt;*ancel*", 'Raw Data'!$AW:$AW,"Not Yet Completed", 'Raw Data'!$D:$D,"*ot start*")</f>
        <v>0</v>
      </c>
      <c r="AF27" s="117"/>
      <c r="AG27" s="117"/>
      <c r="AH27" s="123"/>
      <c r="AI27" s="147">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"Ear*", 'Raw Data'!$P:$P,""&amp;'Raw Data'!$B$1,'Raw Data'!$D:$D,"&lt;&gt;*ithdr*",'Raw Data'!$D:$D,"&lt;&gt;*ancel*", 'Raw Data'!$AW:$AW,"Not Yet Completed", 'Raw Data'!$D:$D,"*ot start*")</f>
        <v>0</v>
      </c>
      <c r="AJ27" s="117"/>
      <c r="AK27" s="117"/>
      <c r="AL27" s="123"/>
      <c r="AM27" s="147">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"Ear*", 'Raw Data'!$P:$P,""&amp;'Raw Data'!$B$1,'Raw Data'!$D:$D,"&lt;&gt;*ithdr*",'Raw Data'!$D:$D,"&lt;&gt;*ancel*", 'Raw Data'!$AW:$AW,"Not Yet Completed", 'Raw Data'!$D:$D,"*ot start*")</f>
        <v>0</v>
      </c>
      <c r="AN27" s="117"/>
      <c r="AO27" s="117"/>
      <c r="AP27" s="123"/>
      <c r="AQ27" s="147">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"Ear*", 'Raw Data'!$P:$P,""&amp;'Raw Data'!$B$1,'Raw Data'!$D:$D,"&lt;&gt;*ithdr*",'Raw Data'!$D:$D,"&lt;&gt;*ancel*", 'Raw Data'!$AW:$AW,"Not Yet Completed", 'Raw Data'!$D:$D,"*ot start*")</f>
        <v>0</v>
      </c>
      <c r="AR27" s="117"/>
      <c r="AS27" s="117"/>
      <c r="AT27" s="123"/>
      <c r="AU27" s="147">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27" s="117"/>
      <c r="AW27" s="117"/>
      <c r="AX27" s="123"/>
      <c r="AY27" s="147">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27" s="117"/>
      <c r="BA27" s="117"/>
      <c r="BB27" s="123"/>
      <c r="BC27" s="147">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27" s="117"/>
      <c r="BE27" s="117"/>
      <c r="BF27" s="123"/>
    </row>
    <row r="28" spans="1:58" ht="12.75" customHeight="1" x14ac:dyDescent="0.2">
      <c r="A28" s="120" t="s">
        <v>114</v>
      </c>
      <c r="B28" s="117"/>
      <c r="C28" s="117"/>
      <c r="D28" s="117"/>
      <c r="E28" s="117"/>
      <c r="F28" s="117"/>
      <c r="G28" s="117"/>
      <c r="H28" s="117"/>
      <c r="I28" s="117"/>
      <c r="J28" s="123"/>
      <c r="K28" s="148">
        <f>COUNTIFS('Raw Data'!$AM:$AM,"&lt;=" &amp;DATE(LEFT($AV$3, 4), MONTH("1 " &amp; K$6 &amp; " " &amp; LEFT($AV$3, 4)) + 1, 0 ), 'Raw Data'!$AM:$AM,"&gt;" &amp;DATE(LEFT($AV$3, 4), MONTH("1 " &amp; K$6 &amp; " " &amp; LEFT($AV$3, 4)), 0 ), 'Raw Data'!$H:$H, "Non*", 'Raw Data'!$O:$O,""&amp;'Raw Data'!$B$1,'Raw Data'!$D:$D,"&lt;&gt;*ithdr*",'Raw Data'!$D:$D,"&lt;&gt;*ancel*",'Raw Data'!$P:$P,"--")
+
COUNTIFS('Raw Data'!$AM:$AM,"&lt;=" &amp;DATE(LEFT($AV$3, 4), MONTH("1 " &amp; K$6 &amp; " " &amp; LEFT($AV$3, 4)) + 1, 0 ), 'Raw Data'!$AM:$AM,"&gt;" &amp;DATE(LEFT($AV$3, 4), MONTH("1 " &amp; K$6 &amp; " " &amp; LEFT($AV$3, 4)), 0 ), 'Raw Data'!$H:$H, "Non*", 'Raw Data'!$P:$P,""&amp;'Raw Data'!$B$1,'Raw Data'!$D:$D,"&lt;&gt;*ithdr*",'Raw Data'!$D:$D,"&lt;&gt;*ancel*")</f>
        <v>0</v>
      </c>
      <c r="L28" s="117"/>
      <c r="M28" s="117"/>
      <c r="N28" s="123"/>
      <c r="O28" s="148">
        <f>COUNTIFS('Raw Data'!$AM:$AM,"&lt;=" &amp;DATE(LEFT($AV$3, 4), MONTH("1 " &amp; O$6 &amp; " " &amp; LEFT($AV$3, 4)) + 1, 0 ), 'Raw Data'!$AM:$AM,"&gt;" &amp;DATE(LEFT($AV$3, 4), MONTH("1 " &amp; O$6 &amp; " " &amp; LEFT($AV$3, 4)), 0 ), 'Raw Data'!$H:$H, "Non*", 'Raw Data'!$O:$O,""&amp;'Raw Data'!$B$1,'Raw Data'!$D:$D,"&lt;&gt;*ithdr*",'Raw Data'!$D:$D,"&lt;&gt;*ancel*",'Raw Data'!$P:$P,"--")
+
COUNTIFS('Raw Data'!$AM:$AM,"&lt;=" &amp;DATE(LEFT($AV$3, 4), MONTH("1 " &amp; O$6 &amp; " " &amp; LEFT($AV$3, 4)) + 1, 0 ), 'Raw Data'!$AM:$AM,"&gt;" &amp;DATE(LEFT($AV$3, 4), MONTH("1 " &amp; O$6 &amp; " " &amp; LEFT($AV$3, 4)), 0 ), 'Raw Data'!$H:$H, "Non*", 'Raw Data'!$P:$P,""&amp;'Raw Data'!$B$1,'Raw Data'!$D:$D,"&lt;&gt;*ithdr*",'Raw Data'!$D:$D,"&lt;&gt;*ancel*")</f>
        <v>0</v>
      </c>
      <c r="P28" s="117"/>
      <c r="Q28" s="117"/>
      <c r="R28" s="123"/>
      <c r="S28" s="148">
        <f>COUNTIFS('Raw Data'!$AM:$AM,"&lt;=" &amp;DATE(LEFT($AV$3, 4), MONTH("1 " &amp; S$6 &amp; " " &amp; LEFT($AV$3, 4)) + 1, 0 ), 'Raw Data'!$AM:$AM,"&gt;" &amp;DATE(LEFT($AV$3, 4), MONTH("1 " &amp; S$6 &amp; " " &amp; LEFT($AV$3, 4)), 0 ), 'Raw Data'!$H:$H, "Non*", 'Raw Data'!$O:$O,""&amp;'Raw Data'!$B$1,'Raw Data'!$D:$D,"&lt;&gt;*ithdr*",'Raw Data'!$D:$D,"&lt;&gt;*ancel*",'Raw Data'!$P:$P,"--")
+
COUNTIFS('Raw Data'!$AM:$AM,"&lt;=" &amp;DATE(LEFT($AV$3, 4), MONTH("1 " &amp; S$6 &amp; " " &amp; LEFT($AV$3, 4)) + 1, 0 ), 'Raw Data'!$AM:$AM,"&gt;" &amp;DATE(LEFT($AV$3, 4), MONTH("1 " &amp; S$6 &amp; " " &amp; LEFT($AV$3, 4)), 0 ), 'Raw Data'!$H:$H, "Non*", 'Raw Data'!$P:$P,""&amp;'Raw Data'!$B$1,'Raw Data'!$D:$D,"&lt;&gt;*ithdr*",'Raw Data'!$D:$D,"&lt;&gt;*ancel*")</f>
        <v>0</v>
      </c>
      <c r="T28" s="117"/>
      <c r="U28" s="117"/>
      <c r="V28" s="123"/>
      <c r="W28" s="148">
        <f>COUNTIFS('Raw Data'!$AM:$AM,"&lt;=" &amp;DATE(LEFT($AV$3, 4), MONTH("1 " &amp; W$6 &amp; " " &amp; LEFT($AV$3, 4)) + 1, 0 ), 'Raw Data'!$AM:$AM,"&gt;" &amp;DATE(LEFT($AV$3, 4), MONTH("1 " &amp; W$6 &amp; " " &amp; LEFT($AV$3, 4)), 0 ), 'Raw Data'!$H:$H, "Non*", 'Raw Data'!$O:$O,""&amp;'Raw Data'!$B$1,'Raw Data'!$D:$D,"&lt;&gt;*ithdr*",'Raw Data'!$D:$D,"&lt;&gt;*ancel*",'Raw Data'!$P:$P,"--")
+
COUNTIFS('Raw Data'!$AM:$AM,"&lt;=" &amp;DATE(LEFT($AV$3, 4), MONTH("1 " &amp; W$6 &amp; " " &amp; LEFT($AV$3, 4)) + 1, 0 ), 'Raw Data'!$AM:$AM,"&gt;" &amp;DATE(LEFT($AV$3, 4), MONTH("1 " &amp; W$6 &amp; " " &amp; LEFT($AV$3, 4)), 0 ), 'Raw Data'!$H:$H, "Non*", 'Raw Data'!$P:$P,""&amp;'Raw Data'!$B$1,'Raw Data'!$D:$D,"&lt;&gt;*ithdr*",'Raw Data'!$D:$D,"&lt;&gt;*ancel*")</f>
        <v>0</v>
      </c>
      <c r="X28" s="117"/>
      <c r="Y28" s="117"/>
      <c r="Z28" s="123"/>
      <c r="AA28" s="148">
        <f>COUNTIFS('Raw Data'!$AM:$AM,"&lt;=" &amp;DATE(LEFT($AV$3, 4), MONTH("1 " &amp; AA$6 &amp; " " &amp; LEFT($AV$3, 4)) + 1, 0 ), 'Raw Data'!$AM:$AM,"&gt;" &amp;DATE(LEFT($AV$3, 4), MONTH("1 " &amp; AA$6 &amp; " " &amp; LEFT($AV$3, 4)), 0 ), 'Raw Data'!$H:$H, "Non*", 'Raw Data'!$O:$O,""&amp;'Raw Data'!$B$1,'Raw Data'!$D:$D,"&lt;&gt;*ithdr*",'Raw Data'!$D:$D,"&lt;&gt;*ancel*",'Raw Data'!$P:$P,"--")
+
COUNTIFS('Raw Data'!$AM:$AM,"&lt;=" &amp;DATE(LEFT($AV$3, 4), MONTH("1 " &amp; AA$6 &amp; " " &amp; LEFT($AV$3, 4)) + 1, 0 ), 'Raw Data'!$AM:$AM,"&gt;" &amp;DATE(LEFT($AV$3, 4), MONTH("1 " &amp; AA$6 &amp; " " &amp; LEFT($AV$3, 4)), 0 ), 'Raw Data'!$H:$H, "Non*", 'Raw Data'!$P:$P,""&amp;'Raw Data'!$B$1,'Raw Data'!$D:$D,"&lt;&gt;*ithdr*",'Raw Data'!$D:$D,"&lt;&gt;*ancel*")</f>
        <v>0</v>
      </c>
      <c r="AB28" s="117"/>
      <c r="AC28" s="117"/>
      <c r="AD28" s="123"/>
      <c r="AE28" s="148">
        <f>COUNTIFS('Raw Data'!$AM:$AM,"&lt;=" &amp;DATE(LEFT($AV$3, 4), MONTH("1 " &amp; AE$6 &amp; " " &amp; LEFT($AV$3, 4)) + 1, 0 ), 'Raw Data'!$AM:$AM,"&gt;" &amp;DATE(LEFT($AV$3, 4), MONTH("1 " &amp; AE$6 &amp; " " &amp; LEFT($AV$3, 4)), 0 ), 'Raw Data'!$H:$H, "Non*", 'Raw Data'!$O:$O,""&amp;'Raw Data'!$B$1,'Raw Data'!$D:$D,"&lt;&gt;*ithdr*",'Raw Data'!$D:$D,"&lt;&gt;*ancel*",'Raw Data'!$P:$P,"--")
+
COUNTIFS('Raw Data'!$AM:$AM,"&lt;=" &amp;DATE(LEFT($AV$3, 4), MONTH("1 " &amp; AE$6 &amp; " " &amp; LEFT($AV$3, 4)) + 1, 0 ), 'Raw Data'!$AM:$AM,"&gt;" &amp;DATE(LEFT($AV$3, 4), MONTH("1 " &amp; AE$6 &amp; " " &amp; LEFT($AV$3, 4)), 0 ), 'Raw Data'!$H:$H, "Non*", 'Raw Data'!$P:$P,""&amp;'Raw Data'!$B$1,'Raw Data'!$D:$D,"&lt;&gt;*ithdr*",'Raw Data'!$D:$D,"&lt;&gt;*ancel*")</f>
        <v>0</v>
      </c>
      <c r="AF28" s="117"/>
      <c r="AG28" s="117"/>
      <c r="AH28" s="123"/>
      <c r="AI28" s="148">
        <f>COUNTIFS('Raw Data'!$AM:$AM,"&lt;=" &amp;DATE(LEFT($AV$3, 4), MONTH("1 " &amp; AI$6 &amp; " " &amp; LEFT($AV$3, 4)) + 1, 0 ), 'Raw Data'!$AM:$AM,"&gt;" &amp;DATE(LEFT($AV$3, 4), MONTH("1 " &amp; AI$6 &amp; " " &amp; LEFT($AV$3, 4)), 0 ), 'Raw Data'!$H:$H, "Non*", 'Raw Data'!$O:$O,""&amp;'Raw Data'!$B$1,'Raw Data'!$D:$D,"&lt;&gt;*ithdr*",'Raw Data'!$D:$D,"&lt;&gt;*ancel*",'Raw Data'!$P:$P,"--")
+
COUNTIFS('Raw Data'!$AM:$AM,"&lt;=" &amp;DATE(LEFT($AV$3, 4), MONTH("1 " &amp; AI$6 &amp; " " &amp; LEFT($AV$3, 4)) + 1, 0 ), 'Raw Data'!$AM:$AM,"&gt;" &amp;DATE(LEFT($AV$3, 4), MONTH("1 " &amp; AI$6 &amp; " " &amp; LEFT($AV$3, 4)), 0 ), 'Raw Data'!$H:$H, "Non*", 'Raw Data'!$P:$P,""&amp;'Raw Data'!$B$1,'Raw Data'!$D:$D,"&lt;&gt;*ithdr*",'Raw Data'!$D:$D,"&lt;&gt;*ancel*")</f>
        <v>0</v>
      </c>
      <c r="AJ28" s="117"/>
      <c r="AK28" s="117"/>
      <c r="AL28" s="123"/>
      <c r="AM28" s="148">
        <f>COUNTIFS('Raw Data'!$AM:$AM,"&lt;=" &amp;DATE(LEFT($AV$3, 4), MONTH("1 " &amp; AM$6 &amp; " " &amp; LEFT($AV$3, 4)) + 1, 0 ), 'Raw Data'!$AM:$AM,"&gt;" &amp;DATE(LEFT($AV$3, 4), MONTH("1 " &amp; AM$6 &amp; " " &amp; LEFT($AV$3, 4)), 0 ), 'Raw Data'!$H:$H, "Non*", 'Raw Data'!$O:$O,""&amp;'Raw Data'!$B$1,'Raw Data'!$D:$D,"&lt;&gt;*ithdr*",'Raw Data'!$D:$D,"&lt;&gt;*ancel*",'Raw Data'!$P:$P,"--")
+
COUNTIFS('Raw Data'!$AM:$AM,"&lt;=" &amp;DATE(LEFT($AV$3, 4), MONTH("1 " &amp; AM$6 &amp; " " &amp; LEFT($AV$3, 4)) + 1, 0 ), 'Raw Data'!$AM:$AM,"&gt;" &amp;DATE(LEFT($AV$3, 4), MONTH("1 " &amp; AM$6 &amp; " " &amp; LEFT($AV$3, 4)), 0 ), 'Raw Data'!$H:$H, "Non*", 'Raw Data'!$P:$P,""&amp;'Raw Data'!$B$1,'Raw Data'!$D:$D,"&lt;&gt;*ithdr*",'Raw Data'!$D:$D,"&lt;&gt;*ancel*")</f>
        <v>0</v>
      </c>
      <c r="AN28" s="117"/>
      <c r="AO28" s="117"/>
      <c r="AP28" s="123"/>
      <c r="AQ28" s="148">
        <f>COUNTIFS('Raw Data'!$AM:$AM,"&lt;=" &amp;DATE(LEFT($AV$3, 4), MONTH("1 " &amp; AQ$6 &amp; " " &amp; LEFT($AV$3, 4)) + 1, 0 ), 'Raw Data'!$AM:$AM,"&gt;" &amp;DATE(LEFT($AV$3, 4), MONTH("1 " &amp; AQ$6 &amp; " " &amp; LEFT($AV$3, 4)), 0 ), 'Raw Data'!$H:$H, "Non*", 'Raw Data'!$O:$O,""&amp;'Raw Data'!$B$1,'Raw Data'!$D:$D,"&lt;&gt;*ithdr*",'Raw Data'!$D:$D,"&lt;&gt;*ancel*",'Raw Data'!$P:$P,"--")
+
COUNTIFS('Raw Data'!$AM:$AM,"&lt;=" &amp;DATE(LEFT($AV$3, 4), MONTH("1 " &amp; AQ$6 &amp; " " &amp; LEFT($AV$3, 4)) + 1, 0 ), 'Raw Data'!$AM:$AM,"&gt;" &amp;DATE(LEFT($AV$3, 4), MONTH("1 " &amp; AQ$6 &amp; " " &amp; LEFT($AV$3, 4)), 0 ), 'Raw Data'!$H:$H, "Non*", 'Raw Data'!$P:$P,""&amp;'Raw Data'!$B$1,'Raw Data'!$D:$D,"&lt;&gt;*ithdr*",'Raw Data'!$D:$D,"&lt;&gt;*ancel*")</f>
        <v>0</v>
      </c>
      <c r="AR28" s="117"/>
      <c r="AS28" s="117"/>
      <c r="AT28" s="123"/>
      <c r="AU28" s="148">
        <f>COUNTIFS('Raw Data'!$AM:$AM,"&lt;=" &amp;DATE(MID($AV$3, 15, 4), MONTH("1 " &amp; AU$6 &amp; " " &amp; MID($AV$3, 15, 4)) + 1, 0 ), 'Raw Data'!$AM:$AM,"&gt;" &amp;DATE(MID($AV$3, 15, 4), MONTH("1 " &amp; AU$6 &amp; " " &amp; MID($AV$3, 15, 4)), 0 ), 'Raw Data'!$H:$H, "Non*", 'Raw Data'!$O:$O,""&amp;'Raw Data'!$B$1,'Raw Data'!$D:$D,"&lt;&gt;*ithdr*",'Raw Data'!$D:$D,"&lt;&gt;*ancel*",'Raw Data'!$P:$P,"--")
+
COUNTIFS('Raw Data'!$AM:$AM,"&lt;=" &amp;DATE(MID($AV$3, 15, 4), MONTH("1 " &amp; AU$6 &amp; " " &amp; MID($AV$3, 15, 4)) + 1, 0 ), 'Raw Data'!$AM:$AM,"&gt;" &amp;DATE(MID($AV$3, 15, 4), MONTH("1 " &amp; AU$6 &amp; " " &amp; MID($AV$3, 15, 4)), 0 ), 'Raw Data'!$H:$H, "Non*", 'Raw Data'!$P:$P,""&amp;'Raw Data'!$B$1,'Raw Data'!$D:$D,"&lt;&gt;*ithdr*",'Raw Data'!$D:$D,"&lt;&gt;*ancel*")</f>
        <v>0</v>
      </c>
      <c r="AV28" s="117"/>
      <c r="AW28" s="117"/>
      <c r="AX28" s="123"/>
      <c r="AY28" s="148">
        <f>COUNTIFS('Raw Data'!$AM:$AM,"&lt;=" &amp;DATE(MID($AV$3, 15, 4), MONTH("1 " &amp; AY$6 &amp; " " &amp; MID($AV$3, 15, 4)) + 1, 0 ), 'Raw Data'!$AM:$AM,"&gt;" &amp;DATE(MID($AV$3, 15, 4), MONTH("1 " &amp; AY$6 &amp; " " &amp; MID($AV$3, 15, 4)), 0 ), 'Raw Data'!$H:$H, "Non*", 'Raw Data'!$O:$O,""&amp;'Raw Data'!$B$1,'Raw Data'!$D:$D,"&lt;&gt;*ithdr*",'Raw Data'!$D:$D,"&lt;&gt;*ancel*",'Raw Data'!$P:$P,"--")
+
COUNTIFS('Raw Data'!$AM:$AM,"&lt;=" &amp;DATE(MID($AV$3, 15, 4), MONTH("1 " &amp; AY$6 &amp; " " &amp; MID($AV$3, 15, 4)) + 1, 0 ), 'Raw Data'!$AM:$AM,"&gt;" &amp;DATE(MID($AV$3, 15, 4), MONTH("1 " &amp; AY$6 &amp; " " &amp; MID($AV$3, 15, 4)), 0 ), 'Raw Data'!$H:$H, "Non*", 'Raw Data'!$P:$P,""&amp;'Raw Data'!$B$1,'Raw Data'!$D:$D,"&lt;&gt;*ithdr*",'Raw Data'!$D:$D,"&lt;&gt;*ancel*")</f>
        <v>0</v>
      </c>
      <c r="AZ28" s="117"/>
      <c r="BA28" s="117"/>
      <c r="BB28" s="123"/>
      <c r="BC28" s="148">
        <f>COUNTIFS('Raw Data'!$AM:$AM,"&lt;=" &amp;DATE(MID($AV$3, 15, 4), MONTH("1 " &amp; BC$6 &amp; " " &amp; MID($AV$3, 15, 4)) + 1, 0 ), 'Raw Data'!$AM:$AM,"&gt;" &amp;DATE(MID($AV$3, 15, 4), MONTH("1 " &amp; BC$6 &amp; " " &amp; MID($AV$3, 15, 4)), 0 ), 'Raw Data'!$H:$H, "Non*", 'Raw Data'!$O:$O,""&amp;'Raw Data'!$B$1,'Raw Data'!$D:$D,"&lt;&gt;*ithdr*",'Raw Data'!$D:$D,"&lt;&gt;*ancel*",'Raw Data'!$P:$P,"--")
+
COUNTIFS('Raw Data'!$AM:$AM,"&lt;=" &amp;DATE(MID($AV$3, 15, 4), MONTH("1 " &amp; BC$6 &amp; " " &amp; MID($AV$3, 15, 4)) + 1, 0 ), 'Raw Data'!$AM:$AM,"&gt;" &amp;DATE(MID($AV$3, 15, 4), MONTH("1 " &amp; BC$6 &amp; " " &amp; MID($AV$3, 15, 4)), 0 ), 'Raw Data'!$H:$H, "Non*", 'Raw Data'!$P:$P,""&amp;'Raw Data'!$B$1,'Raw Data'!$D:$D,"&lt;&gt;*ithdr*",'Raw Data'!$D:$D,"&lt;&gt;*ancel*")</f>
        <v>0</v>
      </c>
      <c r="BD28" s="117"/>
      <c r="BE28" s="117"/>
      <c r="BF28" s="118"/>
    </row>
    <row r="29" spans="1:58" ht="12.75" customHeight="1" x14ac:dyDescent="0.2">
      <c r="A29" s="141" t="s">
        <v>109</v>
      </c>
      <c r="B29" s="117"/>
      <c r="C29" s="117"/>
      <c r="D29" s="117"/>
      <c r="E29" s="117"/>
      <c r="F29" s="117"/>
      <c r="G29" s="117"/>
      <c r="H29" s="117"/>
      <c r="I29" s="117"/>
      <c r="J29" s="123"/>
      <c r="K29" s="150">
        <f>COUNTIFS('Raw Data'!$AM:$AM,"&lt;=" &amp;DATE(LEFT($AV$3, 4), MONTH("1 " &amp; K$6 &amp; " " &amp; LEFT($AV$3, 4)) + 1, 0 ), 'Raw Data'!$AM:$AM,"&gt;" &amp;DATE(LEFT($AV$3, 4), MONTH("1 " &amp; K$6 &amp; " " &amp; LEFT($AV$3, 4)), 0 ), 'Raw Data'!$H:$H, "Non*", 'Raw Data'!$J:$J, "&lt;&gt;*tendanc*", 'Raw Data'!$J:$J, "&lt;&gt;*upport", 'Raw Data'!$O:$O,""&amp;'Raw Data'!$B$1,'Raw Data'!$D:$D,"&lt;&gt;*ithdr*",'Raw Data'!$D:$D,"&lt;&gt;*ancel*",'Raw Data'!$P:$P,"--")
+
COUNTIFS('Raw Data'!$AM:$AM,"&lt;=" &amp;DATE(LEFT($AV$3, 4), MONTH("1 " &amp; K$6 &amp; " " &amp; LEFT($AV$3, 4)) + 1, 0 ), 'Raw Data'!$AM:$AM,"&gt;" &amp;DATE(LEFT($AV$3, 4), MONTH("1 " &amp; K$6 &amp; " " &amp; LEFT($AV$3, 4)), 0 ), 'Raw Data'!$H:$H, "Non*", 'Raw Data'!$J:$J, "&lt;&gt;*tendanc*", 'Raw Data'!$J:$J, "&lt;&gt;*upport", 'Raw Data'!$P:$P,""&amp;'Raw Data'!$B$1,'Raw Data'!$D:$D,"&lt;&gt;*ithdr*",'Raw Data'!$D:$D,"&lt;&gt;*ancel*")</f>
        <v>0</v>
      </c>
      <c r="L29" s="117"/>
      <c r="M29" s="117"/>
      <c r="N29" s="123"/>
      <c r="O29" s="150">
        <f>COUNTIFS('Raw Data'!$AM:$AM,"&lt;=" &amp;DATE(LEFT($AV$3, 4), MONTH("1 " &amp; O$6 &amp; " " &amp; LEFT($AV$3, 4)) + 1, 0 ), 'Raw Data'!$AM:$AM,"&gt;" &amp;DATE(LEFT($AV$3, 4), MONTH("1 " &amp; O$6 &amp; " " &amp; LEFT($AV$3, 4)), 0 ), 'Raw Data'!$H:$H, "Non*", 'Raw Data'!$J:$J, "&lt;&gt;*tendanc*", 'Raw Data'!$J:$J, "&lt;&gt;*upport", 'Raw Data'!$O:$O,""&amp;'Raw Data'!$B$1,'Raw Data'!$D:$D,"&lt;&gt;*ithdr*",'Raw Data'!$D:$D,"&lt;&gt;*ancel*",'Raw Data'!$P:$P,"--")
+
COUNTIFS('Raw Data'!$AM:$AM,"&lt;=" &amp;DATE(LEFT($AV$3, 4), MONTH("1 " &amp; O$6 &amp; " " &amp; LEFT($AV$3, 4)) + 1, 0 ), 'Raw Data'!$AM:$AM,"&gt;" &amp;DATE(LEFT($AV$3, 4), MONTH("1 " &amp; O$6 &amp; " " &amp; LEFT($AV$3, 4)), 0 ), 'Raw Data'!$H:$H, "Non*", 'Raw Data'!$J:$J, "&lt;&gt;*tendanc*", 'Raw Data'!$J:$J, "&lt;&gt;*upport", 'Raw Data'!$P:$P,""&amp;'Raw Data'!$B$1,'Raw Data'!$D:$D,"&lt;&gt;*ithdr*",'Raw Data'!$D:$D,"&lt;&gt;*ancel*")</f>
        <v>0</v>
      </c>
      <c r="P29" s="117"/>
      <c r="Q29" s="117"/>
      <c r="R29" s="123"/>
      <c r="S29" s="150">
        <f>COUNTIFS('Raw Data'!$AM:$AM,"&lt;=" &amp;DATE(LEFT($AV$3, 4), MONTH("1 " &amp; S$6 &amp; " " &amp; LEFT($AV$3, 4)) + 1, 0 ), 'Raw Data'!$AM:$AM,"&gt;" &amp;DATE(LEFT($AV$3, 4), MONTH("1 " &amp; S$6 &amp; " " &amp; LEFT($AV$3, 4)), 0 ), 'Raw Data'!$H:$H, "Non*", 'Raw Data'!$J:$J, "&lt;&gt;*tendanc*", 'Raw Data'!$J:$J, "&lt;&gt;*upport", 'Raw Data'!$O:$O,""&amp;'Raw Data'!$B$1,'Raw Data'!$D:$D,"&lt;&gt;*ithdr*",'Raw Data'!$D:$D,"&lt;&gt;*ancel*",'Raw Data'!$P:$P,"--")
+
COUNTIFS('Raw Data'!$AM:$AM,"&lt;=" &amp;DATE(LEFT($AV$3, 4), MONTH("1 " &amp; S$6 &amp; " " &amp; LEFT($AV$3, 4)) + 1, 0 ), 'Raw Data'!$AM:$AM,"&gt;" &amp;DATE(LEFT($AV$3, 4), MONTH("1 " &amp; S$6 &amp; " " &amp; LEFT($AV$3, 4)), 0 ), 'Raw Data'!$H:$H, "Non*", 'Raw Data'!$J:$J, "&lt;&gt;*tendanc*", 'Raw Data'!$J:$J, "&lt;&gt;*upport", 'Raw Data'!$P:$P,""&amp;'Raw Data'!$B$1,'Raw Data'!$D:$D,"&lt;&gt;*ithdr*",'Raw Data'!$D:$D,"&lt;&gt;*ancel*")</f>
        <v>0</v>
      </c>
      <c r="T29" s="117"/>
      <c r="U29" s="117"/>
      <c r="V29" s="123"/>
      <c r="W29" s="150">
        <f>COUNTIFS('Raw Data'!$AM:$AM,"&lt;=" &amp;DATE(LEFT($AV$3, 4), MONTH("1 " &amp; W$6 &amp; " " &amp; LEFT($AV$3, 4)) + 1, 0 ), 'Raw Data'!$AM:$AM,"&gt;" &amp;DATE(LEFT($AV$3, 4), MONTH("1 " &amp; W$6 &amp; " " &amp; LEFT($AV$3, 4)), 0 ), 'Raw Data'!$H:$H, "Non*", 'Raw Data'!$J:$J, "&lt;&gt;*tendanc*", 'Raw Data'!$J:$J, "&lt;&gt;*upport", 'Raw Data'!$O:$O,""&amp;'Raw Data'!$B$1,'Raw Data'!$D:$D,"&lt;&gt;*ithdr*",'Raw Data'!$D:$D,"&lt;&gt;*ancel*",'Raw Data'!$P:$P,"--")
+
COUNTIFS('Raw Data'!$AM:$AM,"&lt;=" &amp;DATE(LEFT($AV$3, 4), MONTH("1 " &amp; W$6 &amp; " " &amp; LEFT($AV$3, 4)) + 1, 0 ), 'Raw Data'!$AM:$AM,"&gt;" &amp;DATE(LEFT($AV$3, 4), MONTH("1 " &amp; W$6 &amp; " " &amp; LEFT($AV$3, 4)), 0 ), 'Raw Data'!$H:$H, "Non*", 'Raw Data'!$J:$J, "&lt;&gt;*tendanc*", 'Raw Data'!$J:$J, "&lt;&gt;*upport", 'Raw Data'!$P:$P,""&amp;'Raw Data'!$B$1,'Raw Data'!$D:$D,"&lt;&gt;*ithdr*",'Raw Data'!$D:$D,"&lt;&gt;*ancel*")</f>
        <v>0</v>
      </c>
      <c r="X29" s="117"/>
      <c r="Y29" s="117"/>
      <c r="Z29" s="123"/>
      <c r="AA29" s="150">
        <f>COUNTIFS('Raw Data'!$AM:$AM,"&lt;=" &amp;DATE(LEFT($AV$3, 4), MONTH("1 " &amp; AA$6 &amp; " " &amp; LEFT($AV$3, 4)) + 1, 0 ), 'Raw Data'!$AM:$AM,"&gt;" &amp;DATE(LEFT($AV$3, 4), MONTH("1 " &amp; AA$6 &amp; " " &amp; LEFT($AV$3, 4)), 0 ), 'Raw Data'!$H:$H, "Non*", 'Raw Data'!$J:$J, "&lt;&gt;*tendanc*", 'Raw Data'!$J:$J, "&lt;&gt;*upport", 'Raw Data'!$O:$O,""&amp;'Raw Data'!$B$1,'Raw Data'!$D:$D,"&lt;&gt;*ithdr*",'Raw Data'!$D:$D,"&lt;&gt;*ancel*",'Raw Data'!$P:$P,"--")
+
COUNTIFS('Raw Data'!$AM:$AM,"&lt;=" &amp;DATE(LEFT($AV$3, 4), MONTH("1 " &amp; AA$6 &amp; " " &amp; LEFT($AV$3, 4)) + 1, 0 ), 'Raw Data'!$AM:$AM,"&gt;" &amp;DATE(LEFT($AV$3, 4), MONTH("1 " &amp; AA$6 &amp; " " &amp; LEFT($AV$3, 4)), 0 ), 'Raw Data'!$H:$H, "Non*", 'Raw Data'!$J:$J, "&lt;&gt;*tendanc*", 'Raw Data'!$J:$J, "&lt;&gt;*upport", 'Raw Data'!$P:$P,""&amp;'Raw Data'!$B$1,'Raw Data'!$D:$D,"&lt;&gt;*ithdr*",'Raw Data'!$D:$D,"&lt;&gt;*ancel*")</f>
        <v>0</v>
      </c>
      <c r="AB29" s="117"/>
      <c r="AC29" s="117"/>
      <c r="AD29" s="123"/>
      <c r="AE29" s="150">
        <f>COUNTIFS('Raw Data'!$AM:$AM,"&lt;=" &amp;DATE(LEFT($AV$3, 4), MONTH("1 " &amp; AE$6 &amp; " " &amp; LEFT($AV$3, 4)) + 1, 0 ), 'Raw Data'!$AM:$AM,"&gt;" &amp;DATE(LEFT($AV$3, 4), MONTH("1 " &amp; AE$6 &amp; " " &amp; LEFT($AV$3, 4)), 0 ), 'Raw Data'!$H:$H, "Non*", 'Raw Data'!$J:$J, "&lt;&gt;*tendanc*", 'Raw Data'!$J:$J, "&lt;&gt;*upport", 'Raw Data'!$O:$O,""&amp;'Raw Data'!$B$1,'Raw Data'!$D:$D,"&lt;&gt;*ithdr*",'Raw Data'!$D:$D,"&lt;&gt;*ancel*",'Raw Data'!$P:$P,"--")
+
COUNTIFS('Raw Data'!$AM:$AM,"&lt;=" &amp;DATE(LEFT($AV$3, 4), MONTH("1 " &amp; AE$6 &amp; " " &amp; LEFT($AV$3, 4)) + 1, 0 ), 'Raw Data'!$AM:$AM,"&gt;" &amp;DATE(LEFT($AV$3, 4), MONTH("1 " &amp; AE$6 &amp; " " &amp; LEFT($AV$3, 4)), 0 ), 'Raw Data'!$H:$H, "Non*", 'Raw Data'!$J:$J, "&lt;&gt;*tendanc*", 'Raw Data'!$J:$J, "&lt;&gt;*upport", 'Raw Data'!$P:$P,""&amp;'Raw Data'!$B$1,'Raw Data'!$D:$D,"&lt;&gt;*ithdr*",'Raw Data'!$D:$D,"&lt;&gt;*ancel*")</f>
        <v>0</v>
      </c>
      <c r="AF29" s="117"/>
      <c r="AG29" s="117"/>
      <c r="AH29" s="123"/>
      <c r="AI29" s="150">
        <f>COUNTIFS('Raw Data'!$AM:$AM,"&lt;=" &amp;DATE(LEFT($AV$3, 4), MONTH("1 " &amp; AI$6 &amp; " " &amp; LEFT($AV$3, 4)) + 1, 0 ), 'Raw Data'!$AM:$AM,"&gt;" &amp;DATE(LEFT($AV$3, 4), MONTH("1 " &amp; AI$6 &amp; " " &amp; LEFT($AV$3, 4)), 0 ), 'Raw Data'!$H:$H, "Non*", 'Raw Data'!$J:$J, "&lt;&gt;*tendanc*", 'Raw Data'!$J:$J, "&lt;&gt;*upport", 'Raw Data'!$O:$O,""&amp;'Raw Data'!$B$1,'Raw Data'!$D:$D,"&lt;&gt;*ithdr*",'Raw Data'!$D:$D,"&lt;&gt;*ancel*",'Raw Data'!$P:$P,"--")
+
COUNTIFS('Raw Data'!$AM:$AM,"&lt;=" &amp;DATE(LEFT($AV$3, 4), MONTH("1 " &amp; AI$6 &amp; " " &amp; LEFT($AV$3, 4)) + 1, 0 ), 'Raw Data'!$AM:$AM,"&gt;" &amp;DATE(LEFT($AV$3, 4), MONTH("1 " &amp; AI$6 &amp; " " &amp; LEFT($AV$3, 4)), 0 ), 'Raw Data'!$H:$H, "Non*", 'Raw Data'!$J:$J, "&lt;&gt;*tendanc*", 'Raw Data'!$J:$J, "&lt;&gt;*upport", 'Raw Data'!$P:$P,""&amp;'Raw Data'!$B$1,'Raw Data'!$D:$D,"&lt;&gt;*ithdr*",'Raw Data'!$D:$D,"&lt;&gt;*ancel*")</f>
        <v>0</v>
      </c>
      <c r="AJ29" s="117"/>
      <c r="AK29" s="117"/>
      <c r="AL29" s="123"/>
      <c r="AM29" s="150">
        <f>COUNTIFS('Raw Data'!$AM:$AM,"&lt;=" &amp;DATE(LEFT($AV$3, 4), MONTH("1 " &amp; AM$6 &amp; " " &amp; LEFT($AV$3, 4)) + 1, 0 ), 'Raw Data'!$AM:$AM,"&gt;" &amp;DATE(LEFT($AV$3, 4), MONTH("1 " &amp; AM$6 &amp; " " &amp; LEFT($AV$3, 4)), 0 ), 'Raw Data'!$H:$H, "Non*", 'Raw Data'!$J:$J, "&lt;&gt;*tendanc*", 'Raw Data'!$J:$J, "&lt;&gt;*upport", 'Raw Data'!$O:$O,""&amp;'Raw Data'!$B$1,'Raw Data'!$D:$D,"&lt;&gt;*ithdr*",'Raw Data'!$D:$D,"&lt;&gt;*ancel*",'Raw Data'!$P:$P,"--")
+
COUNTIFS('Raw Data'!$AM:$AM,"&lt;=" &amp;DATE(LEFT($AV$3, 4), MONTH("1 " &amp; AM$6 &amp; " " &amp; LEFT($AV$3, 4)) + 1, 0 ), 'Raw Data'!$AM:$AM,"&gt;" &amp;DATE(LEFT($AV$3, 4), MONTH("1 " &amp; AM$6 &amp; " " &amp; LEFT($AV$3, 4)), 0 ), 'Raw Data'!$H:$H, "Non*", 'Raw Data'!$J:$J, "&lt;&gt;*tendanc*", 'Raw Data'!$J:$J, "&lt;&gt;*upport", 'Raw Data'!$P:$P,""&amp;'Raw Data'!$B$1,'Raw Data'!$D:$D,"&lt;&gt;*ithdr*",'Raw Data'!$D:$D,"&lt;&gt;*ancel*")</f>
        <v>0</v>
      </c>
      <c r="AN29" s="117"/>
      <c r="AO29" s="117"/>
      <c r="AP29" s="123"/>
      <c r="AQ29" s="150">
        <f>COUNTIFS('Raw Data'!$AM:$AM,"&lt;=" &amp;DATE(LEFT($AV$3, 4), MONTH("1 " &amp; AQ$6 &amp; " " &amp; LEFT($AV$3, 4)) + 1, 0 ), 'Raw Data'!$AM:$AM,"&gt;" &amp;DATE(LEFT($AV$3, 4), MONTH("1 " &amp; AQ$6 &amp; " " &amp; LEFT($AV$3, 4)), 0 ), 'Raw Data'!$H:$H, "Non*", 'Raw Data'!$J:$J, "&lt;&gt;*tendanc*", 'Raw Data'!$J:$J, "&lt;&gt;*upport", 'Raw Data'!$O:$O,""&amp;'Raw Data'!$B$1,'Raw Data'!$D:$D,"&lt;&gt;*ithdr*",'Raw Data'!$D:$D,"&lt;&gt;*ancel*",'Raw Data'!$P:$P,"--")
+
COUNTIFS('Raw Data'!$AM:$AM,"&lt;=" &amp;DATE(LEFT($AV$3, 4), MONTH("1 " &amp; AQ$6 &amp; " " &amp; LEFT($AV$3, 4)) + 1, 0 ), 'Raw Data'!$AM:$AM,"&gt;" &amp;DATE(LEFT($AV$3, 4), MONTH("1 " &amp; AQ$6 &amp; " " &amp; LEFT($AV$3, 4)), 0 ), 'Raw Data'!$H:$H, "Non*", 'Raw Data'!$J:$J, "&lt;&gt;*tendanc*", 'Raw Data'!$J:$J, "&lt;&gt;*upport", 'Raw Data'!$P:$P,""&amp;'Raw Data'!$B$1,'Raw Data'!$D:$D,"&lt;&gt;*ithdr*",'Raw Data'!$D:$D,"&lt;&gt;*ancel*")</f>
        <v>0</v>
      </c>
      <c r="AR29" s="117"/>
      <c r="AS29" s="117"/>
      <c r="AT29" s="123"/>
      <c r="AU29" s="150">
        <f>COUNTIFS('Raw Data'!$AM:$AM,"&lt;=" &amp;DATE(MID($AV$3, 15, 4), MONTH("1 " &amp; AU$6 &amp; " " &amp; MID($AV$3, 15, 4)) + 1, 0 ), 'Raw Data'!$AM:$AM,"&gt;" &amp;DATE(MID($AV$3, 15, 4), MONTH("1 " &amp; AU$6 &amp; " " &amp; MID($AV$3, 15, 4)), 0 ), 'Raw Data'!$H:$H, "Non*", 'Raw Data'!$J:$J, "&lt;&gt;*tendance", 'Raw Data'!$J:$J, "&lt;&gt;*upport", 'Raw Data'!$O:$O,""&amp;'Raw Data'!$B$1,'Raw Data'!$D:$D,"&lt;&gt;*ithdr*",'Raw Data'!$D:$D,"&lt;&gt;*ancel*",'Raw Data'!$P:$P,"--")
+
COUNTIFS('Raw Data'!$AM:$AM,"&lt;=" &amp;DATE(MID($AV$3, 15, 4), MONTH("1 " &amp; AU$6 &amp; " " &amp; MID($AV$3, 15, 4)) + 1, 0 ), 'Raw Data'!$AM:$AM,"&gt;" &amp;DATE(MID($AV$3, 15, 4), MONTH("1 " &amp; AU$6 &amp; " " &amp; MID($AV$3, 15, 4)), 0 ), 'Raw Data'!$H:$H, "Non*", 'Raw Data'!$J:$J, "&lt;&gt;*tendance", 'Raw Data'!$J:$J, "&lt;&gt;*upport", 'Raw Data'!$P:$P,""&amp;'Raw Data'!$B$1,'Raw Data'!$D:$D,"&lt;&gt;*ithdr*",'Raw Data'!$D:$D,"&lt;&gt;*ancel*")</f>
        <v>0</v>
      </c>
      <c r="AV29" s="117"/>
      <c r="AW29" s="117"/>
      <c r="AX29" s="123"/>
      <c r="AY29" s="150">
        <f>COUNTIFS('Raw Data'!$AM:$AM,"&lt;=" &amp;DATE(MID($AV$3, 15, 4), MONTH("1 " &amp; AY$6 &amp; " " &amp; MID($AV$3, 15, 4)) + 1, 0 ), 'Raw Data'!$AM:$AM,"&gt;" &amp;DATE(MID($AV$3, 15, 4), MONTH("1 " &amp; AY$6 &amp; " " &amp; MID($AV$3, 15, 4)), 0 ), 'Raw Data'!$H:$H, "Non*", 'Raw Data'!$J:$J, "&lt;&gt;*tendance", 'Raw Data'!$J:$J, "&lt;&gt;*upport", 'Raw Data'!$O:$O,""&amp;'Raw Data'!$B$1,'Raw Data'!$D:$D,"&lt;&gt;*ithdr*",'Raw Data'!$D:$D,"&lt;&gt;*ancel*",'Raw Data'!$P:$P,"--")
+
COUNTIFS('Raw Data'!$AM:$AM,"&lt;=" &amp;DATE(MID($AV$3, 15, 4), MONTH("1 " &amp; AY$6 &amp; " " &amp; MID($AV$3, 15, 4)) + 1, 0 ), 'Raw Data'!$AM:$AM,"&gt;" &amp;DATE(MID($AV$3, 15, 4), MONTH("1 " &amp; AY$6 &amp; " " &amp; MID($AV$3, 15, 4)), 0 ), 'Raw Data'!$H:$H, "Non*", 'Raw Data'!$J:$J, "&lt;&gt;*tendance", 'Raw Data'!$J:$J, "&lt;&gt;*upport", 'Raw Data'!$P:$P,""&amp;'Raw Data'!$B$1,'Raw Data'!$D:$D,"&lt;&gt;*ithdr*",'Raw Data'!$D:$D,"&lt;&gt;*ancel*")</f>
        <v>0</v>
      </c>
      <c r="AZ29" s="117"/>
      <c r="BA29" s="117"/>
      <c r="BB29" s="123"/>
      <c r="BC29" s="150">
        <f>COUNTIFS('Raw Data'!$AM:$AM,"&lt;=" &amp;DATE(MID($AV$3, 15, 4), MONTH("1 " &amp; BC$6 &amp; " " &amp; MID($AV$3, 15, 4)) + 1, 0 ), 'Raw Data'!$AM:$AM,"&gt;" &amp;DATE(MID($AV$3, 15, 4), MONTH("1 " &amp; BC$6 &amp; " " &amp; MID($AV$3, 15, 4)), 0 ), 'Raw Data'!$H:$H, "Non*", 'Raw Data'!$J:$J, "&lt;&gt;*tendance", 'Raw Data'!$J:$J, "&lt;&gt;*upport", 'Raw Data'!$O:$O,""&amp;'Raw Data'!$B$1,'Raw Data'!$D:$D,"&lt;&gt;*ithdr*",'Raw Data'!$D:$D,"&lt;&gt;*ancel*",'Raw Data'!$P:$P,"--")
+
COUNTIFS('Raw Data'!$AM:$AM,"&lt;=" &amp;DATE(MID($AV$3, 15, 4), MONTH("1 " &amp; BC$6 &amp; " " &amp; MID($AV$3, 15, 4)) + 1, 0 ), 'Raw Data'!$AM:$AM,"&gt;" &amp;DATE(MID($AV$3, 15, 4), MONTH("1 " &amp; BC$6 &amp; " " &amp; MID($AV$3, 15, 4)), 0 ), 'Raw Data'!$H:$H, "Non*", 'Raw Data'!$J:$J, "&lt;&gt;*tendance", 'Raw Data'!$J:$J, "&lt;&gt;*upport", 'Raw Data'!$P:$P,""&amp;'Raw Data'!$B$1,'Raw Data'!$D:$D,"&lt;&gt;*ithdr*",'Raw Data'!$D:$D,"&lt;&gt;*ancel*")</f>
        <v>0</v>
      </c>
      <c r="BD29" s="117"/>
      <c r="BE29" s="117"/>
      <c r="BF29" s="123"/>
    </row>
    <row r="30" spans="1:58" ht="12.75" customHeight="1" x14ac:dyDescent="0.2">
      <c r="A30" s="141" t="s">
        <v>290</v>
      </c>
      <c r="B30" s="117"/>
      <c r="C30" s="117"/>
      <c r="D30" s="117"/>
      <c r="E30" s="117"/>
      <c r="F30" s="117"/>
      <c r="G30" s="117"/>
      <c r="H30" s="117"/>
      <c r="I30" s="117"/>
      <c r="J30" s="123"/>
      <c r="K30" s="150">
        <f>COUNTIFS('Raw Data'!$AM:$AM,"&lt;=" &amp;DATE(LEFT($AV$3, 4), MONTH("1 " &amp; K$6 &amp; " " &amp; LEFT($AV$3, 4)) + 1, 0 ), 'Raw Data'!$AM:$AM,"&gt;" &amp;DATE(LEFT($AV$3, 4), MONTH("1 " &amp; K$6 &amp; " " &amp; LEFT($AV$3, 4)), 0 ), 'Raw Data'!$H:$H, "Non*", 'Raw Data'!$O:$O,""&amp;'Raw Data'!$B$1,'Raw Data'!$D:$D,"&lt;&gt;*ithdr*",'Raw Data'!$D:$D,"&lt;&gt;*ancel*",'Raw Data'!$P:$P,"--", 'Raw Data'!$AW:$AW,"Completed Early")
+
COUNTIFS('Raw Data'!$AM:$AM,"&lt;=" &amp;DATE(LEFT($AV$3, 4), MONTH("1 " &amp; K$6 &amp; " " &amp; LEFT($AV$3, 4)) + 1, 0 ), 'Raw Data'!$AM:$AM,"&gt;" &amp;DATE(LEFT($AV$3, 4), MONTH("1 " &amp; K$6 &amp; " " &amp; LEFT($AV$3, 4)), 0 ), 'Raw Data'!$H:$H, "Non*", 'Raw Data'!$P:$P,""&amp;'Raw Data'!$B$1,'Raw Data'!$D:$D,"&lt;&gt;*ithdr*",'Raw Data'!$D:$D,"&lt;&gt;*ancel*", 'Raw Data'!$AW:$AW,"Completed Early")</f>
        <v>0</v>
      </c>
      <c r="L30" s="117"/>
      <c r="M30" s="117"/>
      <c r="N30" s="123"/>
      <c r="O30" s="150">
        <f>COUNTIFS('Raw Data'!$AM:$AM,"&lt;=" &amp;DATE(LEFT($AV$3, 4), MONTH("1 " &amp; O$6 &amp; " " &amp; LEFT($AV$3, 4)) + 1, 0 ), 'Raw Data'!$AM:$AM,"&gt;" &amp;DATE(LEFT($AV$3, 4), MONTH("1 " &amp; O$6 &amp; " " &amp; LEFT($AV$3, 4)), 0 ), 'Raw Data'!$H:$H, "Non*", 'Raw Data'!$O:$O,""&amp;'Raw Data'!$B$1,'Raw Data'!$D:$D,"&lt;&gt;*ithdr*",'Raw Data'!$D:$D,"&lt;&gt;*ancel*",'Raw Data'!$P:$P,"--", 'Raw Data'!$AW:$AW,"Completed Early")
+
COUNTIFS('Raw Data'!$AM:$AM,"&lt;=" &amp;DATE(LEFT($AV$3, 4), MONTH("1 " &amp; O$6 &amp; " " &amp; LEFT($AV$3, 4)) + 1, 0 ), 'Raw Data'!$AM:$AM,"&gt;" &amp;DATE(LEFT($AV$3, 4), MONTH("1 " &amp; O$6 &amp; " " &amp; LEFT($AV$3, 4)), 0 ), 'Raw Data'!$H:$H, "Non*", 'Raw Data'!$P:$P,""&amp;'Raw Data'!$B$1,'Raw Data'!$D:$D,"&lt;&gt;*ithdr*",'Raw Data'!$D:$D,"&lt;&gt;*ancel*", 'Raw Data'!$AW:$AW,"Completed Early")</f>
        <v>0</v>
      </c>
      <c r="P30" s="117"/>
      <c r="Q30" s="117"/>
      <c r="R30" s="123"/>
      <c r="S30" s="150">
        <f>COUNTIFS('Raw Data'!$AM:$AM,"&lt;=" &amp;DATE(LEFT($AV$3, 4), MONTH("1 " &amp; S$6 &amp; " " &amp; LEFT($AV$3, 4)) + 1, 0 ), 'Raw Data'!$AM:$AM,"&gt;" &amp;DATE(LEFT($AV$3, 4), MONTH("1 " &amp; S$6 &amp; " " &amp; LEFT($AV$3, 4)), 0 ), 'Raw Data'!$H:$H, "Non*", 'Raw Data'!$O:$O,""&amp;'Raw Data'!$B$1,'Raw Data'!$D:$D,"&lt;&gt;*ithdr*",'Raw Data'!$D:$D,"&lt;&gt;*ancel*",'Raw Data'!$P:$P,"--", 'Raw Data'!$AW:$AW,"Completed Early")
+
COUNTIFS('Raw Data'!$AM:$AM,"&lt;=" &amp;DATE(LEFT($AV$3, 4), MONTH("1 " &amp; S$6 &amp; " " &amp; LEFT($AV$3, 4)) + 1, 0 ), 'Raw Data'!$AM:$AM,"&gt;" &amp;DATE(LEFT($AV$3, 4), MONTH("1 " &amp; S$6 &amp; " " &amp; LEFT($AV$3, 4)), 0 ), 'Raw Data'!$H:$H, "Non*", 'Raw Data'!$P:$P,""&amp;'Raw Data'!$B$1,'Raw Data'!$D:$D,"&lt;&gt;*ithdr*",'Raw Data'!$D:$D,"&lt;&gt;*ancel*", 'Raw Data'!$AW:$AW,"Completed Early")</f>
        <v>0</v>
      </c>
      <c r="T30" s="117"/>
      <c r="U30" s="117"/>
      <c r="V30" s="123"/>
      <c r="W30" s="150">
        <f>COUNTIFS('Raw Data'!$AM:$AM,"&lt;=" &amp;DATE(LEFT($AV$3, 4), MONTH("1 " &amp; W$6 &amp; " " &amp; LEFT($AV$3, 4)) + 1, 0 ), 'Raw Data'!$AM:$AM,"&gt;" &amp;DATE(LEFT($AV$3, 4), MONTH("1 " &amp; W$6 &amp; " " &amp; LEFT($AV$3, 4)), 0 ), 'Raw Data'!$H:$H, "Non*", 'Raw Data'!$O:$O,""&amp;'Raw Data'!$B$1,'Raw Data'!$D:$D,"&lt;&gt;*ithdr*",'Raw Data'!$D:$D,"&lt;&gt;*ancel*",'Raw Data'!$P:$P,"--", 'Raw Data'!$AW:$AW,"Completed Early")
+
COUNTIFS('Raw Data'!$AM:$AM,"&lt;=" &amp;DATE(LEFT($AV$3, 4), MONTH("1 " &amp; W$6 &amp; " " &amp; LEFT($AV$3, 4)) + 1, 0 ), 'Raw Data'!$AM:$AM,"&gt;" &amp;DATE(LEFT($AV$3, 4), MONTH("1 " &amp; W$6 &amp; " " &amp; LEFT($AV$3, 4)), 0 ), 'Raw Data'!$H:$H, "Non*", 'Raw Data'!$P:$P,""&amp;'Raw Data'!$B$1,'Raw Data'!$D:$D,"&lt;&gt;*ithdr*",'Raw Data'!$D:$D,"&lt;&gt;*ancel*", 'Raw Data'!$AW:$AW,"Completed Early")</f>
        <v>0</v>
      </c>
      <c r="X30" s="117"/>
      <c r="Y30" s="117"/>
      <c r="Z30" s="123"/>
      <c r="AA30" s="150">
        <f>COUNTIFS('Raw Data'!$AM:$AM,"&lt;=" &amp;DATE(LEFT($AV$3, 4), MONTH("1 " &amp; AA$6 &amp; " " &amp; LEFT($AV$3, 4)) + 1, 0 ), 'Raw Data'!$AM:$AM,"&gt;" &amp;DATE(LEFT($AV$3, 4), MONTH("1 " &amp; AA$6 &amp; " " &amp; LEFT($AV$3, 4)), 0 ), 'Raw Data'!$H:$H, "Non*", 'Raw Data'!$O:$O,""&amp;'Raw Data'!$B$1,'Raw Data'!$D:$D,"&lt;&gt;*ithdr*",'Raw Data'!$D:$D,"&lt;&gt;*ancel*",'Raw Data'!$P:$P,"--", 'Raw Data'!$AW:$AW,"Completed Early")
+
COUNTIFS('Raw Data'!$AM:$AM,"&lt;=" &amp;DATE(LEFT($AV$3, 4), MONTH("1 " &amp; AA$6 &amp; " " &amp; LEFT($AV$3, 4)) + 1, 0 ), 'Raw Data'!$AM:$AM,"&gt;" &amp;DATE(LEFT($AV$3, 4), MONTH("1 " &amp; AA$6 &amp; " " &amp; LEFT($AV$3, 4)), 0 ), 'Raw Data'!$H:$H, "Non*", 'Raw Data'!$P:$P,""&amp;'Raw Data'!$B$1,'Raw Data'!$D:$D,"&lt;&gt;*ithdr*",'Raw Data'!$D:$D,"&lt;&gt;*ancel*", 'Raw Data'!$AW:$AW,"Completed Early")</f>
        <v>0</v>
      </c>
      <c r="AB30" s="117"/>
      <c r="AC30" s="117"/>
      <c r="AD30" s="123"/>
      <c r="AE30" s="150">
        <f>COUNTIFS('Raw Data'!$AM:$AM,"&lt;=" &amp;DATE(LEFT($AV$3, 4), MONTH("1 " &amp; AE$6 &amp; " " &amp; LEFT($AV$3, 4)) + 1, 0 ), 'Raw Data'!$AM:$AM,"&gt;" &amp;DATE(LEFT($AV$3, 4), MONTH("1 " &amp; AE$6 &amp; " " &amp; LEFT($AV$3, 4)), 0 ), 'Raw Data'!$H:$H, "Non*", 'Raw Data'!$O:$O,""&amp;'Raw Data'!$B$1,'Raw Data'!$D:$D,"&lt;&gt;*ithdr*",'Raw Data'!$D:$D,"&lt;&gt;*ancel*",'Raw Data'!$P:$P,"--", 'Raw Data'!$AW:$AW,"Completed Early")
+
COUNTIFS('Raw Data'!$AM:$AM,"&lt;=" &amp;DATE(LEFT($AV$3, 4), MONTH("1 " &amp; AE$6 &amp; " " &amp; LEFT($AV$3, 4)) + 1, 0 ), 'Raw Data'!$AM:$AM,"&gt;" &amp;DATE(LEFT($AV$3, 4), MONTH("1 " &amp; AE$6 &amp; " " &amp; LEFT($AV$3, 4)), 0 ), 'Raw Data'!$H:$H, "Non*", 'Raw Data'!$P:$P,""&amp;'Raw Data'!$B$1,'Raw Data'!$D:$D,"&lt;&gt;*ithdr*",'Raw Data'!$D:$D,"&lt;&gt;*ancel*", 'Raw Data'!$AW:$AW,"Completed Early")</f>
        <v>0</v>
      </c>
      <c r="AF30" s="117"/>
      <c r="AG30" s="117"/>
      <c r="AH30" s="123"/>
      <c r="AI30" s="150">
        <f>COUNTIFS('Raw Data'!$AM:$AM,"&lt;=" &amp;DATE(LEFT($AV$3, 4), MONTH("1 " &amp; AI$6 &amp; " " &amp; LEFT($AV$3, 4)) + 1, 0 ), 'Raw Data'!$AM:$AM,"&gt;" &amp;DATE(LEFT($AV$3, 4), MONTH("1 " &amp; AI$6 &amp; " " &amp; LEFT($AV$3, 4)), 0 ), 'Raw Data'!$H:$H, "Non*", 'Raw Data'!$O:$O,""&amp;'Raw Data'!$B$1,'Raw Data'!$D:$D,"&lt;&gt;*ithdr*",'Raw Data'!$D:$D,"&lt;&gt;*ancel*",'Raw Data'!$P:$P,"--", 'Raw Data'!$AW:$AW,"Completed Early")
+
COUNTIFS('Raw Data'!$AM:$AM,"&lt;=" &amp;DATE(LEFT($AV$3, 4), MONTH("1 " &amp; AI$6 &amp; " " &amp; LEFT($AV$3, 4)) + 1, 0 ), 'Raw Data'!$AM:$AM,"&gt;" &amp;DATE(LEFT($AV$3, 4), MONTH("1 " &amp; AI$6 &amp; " " &amp; LEFT($AV$3, 4)), 0 ), 'Raw Data'!$H:$H, "Non*", 'Raw Data'!$P:$P,""&amp;'Raw Data'!$B$1,'Raw Data'!$D:$D,"&lt;&gt;*ithdr*",'Raw Data'!$D:$D,"&lt;&gt;*ancel*", 'Raw Data'!$AW:$AW,"Completed Early")</f>
        <v>0</v>
      </c>
      <c r="AJ30" s="117"/>
      <c r="AK30" s="117"/>
      <c r="AL30" s="123"/>
      <c r="AM30" s="150">
        <f>COUNTIFS('Raw Data'!$AM:$AM,"&lt;=" &amp;DATE(LEFT($AV$3, 4), MONTH("1 " &amp; AM$6 &amp; " " &amp; LEFT($AV$3, 4)) + 1, 0 ), 'Raw Data'!$AM:$AM,"&gt;" &amp;DATE(LEFT($AV$3, 4), MONTH("1 " &amp; AM$6 &amp; " " &amp; LEFT($AV$3, 4)), 0 ), 'Raw Data'!$H:$H, "Non*", 'Raw Data'!$O:$O,""&amp;'Raw Data'!$B$1,'Raw Data'!$D:$D,"&lt;&gt;*ithdr*",'Raw Data'!$D:$D,"&lt;&gt;*ancel*",'Raw Data'!$P:$P,"--", 'Raw Data'!$AW:$AW,"Completed Early")
+
COUNTIFS('Raw Data'!$AM:$AM,"&lt;=" &amp;DATE(LEFT($AV$3, 4), MONTH("1 " &amp; AM$6 &amp; " " &amp; LEFT($AV$3, 4)) + 1, 0 ), 'Raw Data'!$AM:$AM,"&gt;" &amp;DATE(LEFT($AV$3, 4), MONTH("1 " &amp; AM$6 &amp; " " &amp; LEFT($AV$3, 4)), 0 ), 'Raw Data'!$H:$H, "Non*", 'Raw Data'!$P:$P,""&amp;'Raw Data'!$B$1,'Raw Data'!$D:$D,"&lt;&gt;*ithdr*",'Raw Data'!$D:$D,"&lt;&gt;*ancel*", 'Raw Data'!$AW:$AW,"Completed Early")</f>
        <v>0</v>
      </c>
      <c r="AN30" s="117"/>
      <c r="AO30" s="117"/>
      <c r="AP30" s="123"/>
      <c r="AQ30" s="150">
        <f>COUNTIFS('Raw Data'!$AM:$AM,"&lt;=" &amp;DATE(LEFT($AV$3, 4), MONTH("1 " &amp; AQ$6 &amp; " " &amp; LEFT($AV$3, 4)) + 1, 0 ), 'Raw Data'!$AM:$AM,"&gt;" &amp;DATE(LEFT($AV$3, 4), MONTH("1 " &amp; AQ$6 &amp; " " &amp; LEFT($AV$3, 4)), 0 ), 'Raw Data'!$H:$H, "Non*", 'Raw Data'!$O:$O,""&amp;'Raw Data'!$B$1,'Raw Data'!$D:$D,"&lt;&gt;*ithdr*",'Raw Data'!$D:$D,"&lt;&gt;*ancel*",'Raw Data'!$P:$P,"--", 'Raw Data'!$AW:$AW,"Completed Early")
+
COUNTIFS('Raw Data'!$AM:$AM,"&lt;=" &amp;DATE(LEFT($AV$3, 4), MONTH("1 " &amp; AQ$6 &amp; " " &amp; LEFT($AV$3, 4)) + 1, 0 ), 'Raw Data'!$AM:$AM,"&gt;" &amp;DATE(LEFT($AV$3, 4), MONTH("1 " &amp; AQ$6 &amp; " " &amp; LEFT($AV$3, 4)), 0 ), 'Raw Data'!$H:$H, "Non*", 'Raw Data'!$P:$P,""&amp;'Raw Data'!$B$1,'Raw Data'!$D:$D,"&lt;&gt;*ithdr*",'Raw Data'!$D:$D,"&lt;&gt;*ancel*", 'Raw Data'!$AW:$AW,"Completed Early")</f>
        <v>0</v>
      </c>
      <c r="AR30" s="117"/>
      <c r="AS30" s="117"/>
      <c r="AT30" s="123"/>
      <c r="AU30" s="150">
        <f>COUNTIFS('Raw Data'!$AM:$AM,"&lt;=" &amp;DATE(MID($AV$3, 15, 4), MONTH("1 " &amp; AU$6 &amp; " " &amp; MID($AV$3, 15, 4)) + 1, 0 ), 'Raw Data'!$AM:$AM,"&gt;" &amp;DATE(MID($AV$3, 15, 4), MONTH("1 " &amp; AU$6 &amp; " " &amp; MID($AV$3, 15, 4)), 0 ), 'Raw Data'!$H:$H, "Non*", 'Raw Data'!$O:$O,""&amp;'Raw Data'!$B$1,'Raw Data'!$D:$D,"&lt;&gt;*ithdr*",'Raw Data'!$D:$D,"&lt;&gt;*ancel*",'Raw Data'!$P:$P,"--", 'Raw Data'!$AW:$AW,"Completed Early")
+
COUNTIFS('Raw Data'!$AM:$AM,"&lt;=" &amp;DATE(MID($AV$3, 15, 4), MONTH("1 " &amp; AU$6 &amp; " " &amp; MID($AV$3, 15, 4)) + 1, 0 ), 'Raw Data'!$AM:$AM,"&gt;" &amp;DATE(MID($AV$3, 15, 4), MONTH("1 " &amp; AU$6 &amp; " " &amp; MID($AV$3, 15, 4)), 0 ), 'Raw Data'!$H:$H, "Non*", 'Raw Data'!$P:$P,""&amp;'Raw Data'!$B$1,'Raw Data'!$D:$D,"&lt;&gt;*ithdr*",'Raw Data'!$D:$D,"&lt;&gt;*ancel*", 'Raw Data'!$AW:$AW,"Completed Early")</f>
        <v>0</v>
      </c>
      <c r="AV30" s="117"/>
      <c r="AW30" s="117"/>
      <c r="AX30" s="123"/>
      <c r="AY30" s="150">
        <f>COUNTIFS('Raw Data'!$AM:$AM,"&lt;=" &amp;DATE(MID($AV$3, 15, 4), MONTH("1 " &amp; AY$6 &amp; " " &amp; MID($AV$3, 15, 4)) + 1, 0 ), 'Raw Data'!$AM:$AM,"&gt;" &amp;DATE(MID($AV$3, 15, 4), MONTH("1 " &amp; AY$6 &amp; " " &amp; MID($AV$3, 15, 4)), 0 ), 'Raw Data'!$H:$H, "Non*", 'Raw Data'!$O:$O,""&amp;'Raw Data'!$B$1,'Raw Data'!$D:$D,"&lt;&gt;*ithdr*",'Raw Data'!$D:$D,"&lt;&gt;*ancel*",'Raw Data'!$P:$P,"--", 'Raw Data'!$AW:$AW,"Completed Early")
+
COUNTIFS('Raw Data'!$AM:$AM,"&lt;=" &amp;DATE(MID($AV$3, 15, 4), MONTH("1 " &amp; AY$6 &amp; " " &amp; MID($AV$3, 15, 4)) + 1, 0 ), 'Raw Data'!$AM:$AM,"&gt;" &amp;DATE(MID($AV$3, 15, 4), MONTH("1 " &amp; AY$6 &amp; " " &amp; MID($AV$3, 15, 4)), 0 ), 'Raw Data'!$H:$H, "Non*", 'Raw Data'!$P:$P,""&amp;'Raw Data'!$B$1,'Raw Data'!$D:$D,"&lt;&gt;*ithdr*",'Raw Data'!$D:$D,"&lt;&gt;*ancel*", 'Raw Data'!$AW:$AW,"Completed Early")</f>
        <v>0</v>
      </c>
      <c r="AZ30" s="117"/>
      <c r="BA30" s="117"/>
      <c r="BB30" s="123"/>
      <c r="BC30" s="150">
        <f>COUNTIFS('Raw Data'!$AM:$AM,"&lt;=" &amp;DATE(MID($AV$3, 15, 4), MONTH("1 " &amp; BC$6 &amp; " " &amp; MID($AV$3, 15, 4)) + 1, 0 ), 'Raw Data'!$AM:$AM,"&gt;" &amp;DATE(MID($AV$3, 15, 4), MONTH("1 " &amp; BC$6 &amp; " " &amp; MID($AV$3, 15, 4)), 0 ), 'Raw Data'!$H:$H, "Non*", 'Raw Data'!$O:$O,""&amp;'Raw Data'!$B$1,'Raw Data'!$D:$D,"&lt;&gt;*ithdr*",'Raw Data'!$D:$D,"&lt;&gt;*ancel*",'Raw Data'!$P:$P,"--", 'Raw Data'!$AW:$AW,"Completed Early")
+
COUNTIFS('Raw Data'!$AM:$AM,"&lt;=" &amp;DATE(MID($AV$3, 15, 4), MONTH("1 " &amp; BC$6 &amp; " " &amp; MID($AV$3, 15, 4)) + 1, 0 ), 'Raw Data'!$AM:$AM,"&gt;" &amp;DATE(MID($AV$3, 15, 4), MONTH("1 " &amp; BC$6 &amp; " " &amp; MID($AV$3, 15, 4)), 0 ), 'Raw Data'!$H:$H, "Non*", 'Raw Data'!$P:$P,""&amp;'Raw Data'!$B$1,'Raw Data'!$D:$D,"&lt;&gt;*ithdr*",'Raw Data'!$D:$D,"&lt;&gt;*ancel*", 'Raw Data'!$AW:$AW,"Completed Early")</f>
        <v>0</v>
      </c>
      <c r="BD30" s="117"/>
      <c r="BE30" s="117"/>
      <c r="BF30" s="123"/>
    </row>
    <row r="31" spans="1:58" ht="12.75" customHeight="1" x14ac:dyDescent="0.2">
      <c r="A31" s="143" t="s">
        <v>409</v>
      </c>
      <c r="B31" s="117"/>
      <c r="C31" s="117"/>
      <c r="D31" s="117"/>
      <c r="E31" s="117"/>
      <c r="F31" s="117"/>
      <c r="G31" s="117"/>
      <c r="H31" s="117"/>
      <c r="I31" s="117"/>
      <c r="J31" s="123"/>
      <c r="K31" s="147">
        <f>COUNTIFS('Raw Data'!$AM:$AM,"&lt;=" &amp;DATE(LEFT($AV$3, 4), MONTH("1 " &amp; K$6 &amp; " " &amp; LEFT($AV$3, 4)) + 1, 0 ), 'Raw Data'!$AM:$AM,"&gt;" &amp;DATE(LEFT($AV$3, 4), MONTH("1 " &amp; K$6 &amp; " " &amp; LEFT($AV$3, 4)), 0 ), 'Raw Data'!$H:$H, "Non*", 'Raw Data'!$O:$O,""&amp;'Raw Data'!$B$1,'Raw Data'!$D:$D,"&lt;&gt;*ithdr*",'Raw Data'!$D:$D,"&lt;&gt;*ancel*",'Raw Data'!$P:$P,"--", 'Raw Data'!$AW:$AW,"Completed Early", 'Raw Data'!$J:$J,"&lt;&gt;*ttendanc*", 'Raw Data'!$J:$J,"&lt;&gt;*uppor*", 'Raw Data'!$J:$J,"&lt;&gt;--")
+
COUNTIFS('Raw Data'!$AM:$AM,"&lt;=" &amp;DATE(LEFT($AV$3, 4), MONTH("1 " &amp; K$6 &amp; " " &amp; LEFT($AV$3, 4)) + 1, 0 ), 'Raw Data'!$AM:$AM,"&gt;" &amp;DATE(LEFT($AV$3, 4), MONTH("1 " &amp; K$6 &amp; " " &amp; LEFT($AV$3, 4)), 0 ), 'Raw Data'!$H:$H, "Non*", 'Raw Data'!$P:$P,""&amp;'Raw Data'!$B$1,'Raw Data'!$D:$D,"&lt;&gt;*ithdr*",'Raw Data'!$D:$D,"&lt;&gt;*ancel*", 'Raw Data'!$AW:$AW,"Completed Early", 'Raw Data'!$J:$J,"&lt;&gt;*ttendanc*", 'Raw Data'!$J:$J,"&lt;&gt;*uppor*", 'Raw Data'!$J:$J,"&lt;&gt;--")</f>
        <v>0</v>
      </c>
      <c r="L31" s="117"/>
      <c r="M31" s="117"/>
      <c r="N31" s="123"/>
      <c r="O31" s="147">
        <f>COUNTIFS('Raw Data'!$AM:$AM,"&lt;=" &amp;DATE(LEFT($AV$3, 4), MONTH("1 " &amp; O$6 &amp; " " &amp; LEFT($AV$3, 4)) + 1, 0 ), 'Raw Data'!$AM:$AM,"&gt;" &amp;DATE(LEFT($AV$3, 4), MONTH("1 " &amp; O$6 &amp; " " &amp; LEFT($AV$3, 4)), 0 ), 'Raw Data'!$H:$H, "Non*", 'Raw Data'!$O:$O,""&amp;'Raw Data'!$B$1,'Raw Data'!$D:$D,"&lt;&gt;*ithdr*",'Raw Data'!$D:$D,"&lt;&gt;*ancel*",'Raw Data'!$P:$P,"--", 'Raw Data'!$AW:$AW,"Completed Early", 'Raw Data'!$J:$J,"&lt;&gt;*ttendanc*", 'Raw Data'!$J:$J,"&lt;&gt;*uppor*", 'Raw Data'!$J:$J,"&lt;&gt;--")
+
COUNTIFS('Raw Data'!$AM:$AM,"&lt;=" &amp;DATE(LEFT($AV$3, 4), MONTH("1 " &amp; O$6 &amp; " " &amp; LEFT($AV$3, 4)) + 1, 0 ), 'Raw Data'!$AM:$AM,"&gt;" &amp;DATE(LEFT($AV$3, 4), MONTH("1 " &amp; O$6 &amp; " " &amp; LEFT($AV$3, 4)), 0 ), 'Raw Data'!$H:$H, "Non*", 'Raw Data'!$P:$P,""&amp;'Raw Data'!$B$1,'Raw Data'!$D:$D,"&lt;&gt;*ithdr*",'Raw Data'!$D:$D,"&lt;&gt;*ancel*", 'Raw Data'!$AW:$AW,"Completed Early", 'Raw Data'!$J:$J,"&lt;&gt;*ttendanc*", 'Raw Data'!$J:$J,"&lt;&gt;*uppor*", 'Raw Data'!$J:$J,"&lt;&gt;--")</f>
        <v>0</v>
      </c>
      <c r="P31" s="117"/>
      <c r="Q31" s="117"/>
      <c r="R31" s="123"/>
      <c r="S31" s="147">
        <f>COUNTIFS('Raw Data'!$AM:$AM,"&lt;=" &amp;DATE(LEFT($AV$3, 4), MONTH("1 " &amp; S$6 &amp; " " &amp; LEFT($AV$3, 4)) + 1, 0 ), 'Raw Data'!$AM:$AM,"&gt;" &amp;DATE(LEFT($AV$3, 4), MONTH("1 " &amp; S$6 &amp; " " &amp; LEFT($AV$3, 4)), 0 ), 'Raw Data'!$H:$H, "Non*", 'Raw Data'!$O:$O,""&amp;'Raw Data'!$B$1,'Raw Data'!$D:$D,"&lt;&gt;*ithdr*",'Raw Data'!$D:$D,"&lt;&gt;*ancel*",'Raw Data'!$P:$P,"--", 'Raw Data'!$AW:$AW,"Completed Early", 'Raw Data'!$J:$J,"&lt;&gt;*ttendanc*", 'Raw Data'!$J:$J,"&lt;&gt;*uppor*", 'Raw Data'!$J:$J,"&lt;&gt;--")
+
COUNTIFS('Raw Data'!$AM:$AM,"&lt;=" &amp;DATE(LEFT($AV$3, 4), MONTH("1 " &amp; S$6 &amp; " " &amp; LEFT($AV$3, 4)) + 1, 0 ), 'Raw Data'!$AM:$AM,"&gt;" &amp;DATE(LEFT($AV$3, 4), MONTH("1 " &amp; S$6 &amp; " " &amp; LEFT($AV$3, 4)), 0 ), 'Raw Data'!$H:$H, "Non*", 'Raw Data'!$P:$P,""&amp;'Raw Data'!$B$1,'Raw Data'!$D:$D,"&lt;&gt;*ithdr*",'Raw Data'!$D:$D,"&lt;&gt;*ancel*", 'Raw Data'!$AW:$AW,"Completed Early", 'Raw Data'!$J:$J,"&lt;&gt;*ttendanc*", 'Raw Data'!$J:$J,"&lt;&gt;*uppor*", 'Raw Data'!$J:$J,"&lt;&gt;--")</f>
        <v>0</v>
      </c>
      <c r="T31" s="117"/>
      <c r="U31" s="117"/>
      <c r="V31" s="123"/>
      <c r="W31" s="147">
        <f>COUNTIFS('Raw Data'!$AM:$AM,"&lt;=" &amp;DATE(LEFT($AV$3, 4), MONTH("1 " &amp; W$6 &amp; " " &amp; LEFT($AV$3, 4)) + 1, 0 ), 'Raw Data'!$AM:$AM,"&gt;" &amp;DATE(LEFT($AV$3, 4), MONTH("1 " &amp; W$6 &amp; " " &amp; LEFT($AV$3, 4)), 0 ), 'Raw Data'!$H:$H, "Non*", 'Raw Data'!$O:$O,""&amp;'Raw Data'!$B$1,'Raw Data'!$D:$D,"&lt;&gt;*ithdr*",'Raw Data'!$D:$D,"&lt;&gt;*ancel*",'Raw Data'!$P:$P,"--", 'Raw Data'!$AW:$AW,"Completed Early", 'Raw Data'!$J:$J,"&lt;&gt;*ttendanc*", 'Raw Data'!$J:$J,"&lt;&gt;*uppor*", 'Raw Data'!$J:$J,"&lt;&gt;--")
+
COUNTIFS('Raw Data'!$AM:$AM,"&lt;=" &amp;DATE(LEFT($AV$3, 4), MONTH("1 " &amp; W$6 &amp; " " &amp; LEFT($AV$3, 4)) + 1, 0 ), 'Raw Data'!$AM:$AM,"&gt;" &amp;DATE(LEFT($AV$3, 4), MONTH("1 " &amp; W$6 &amp; " " &amp; LEFT($AV$3, 4)), 0 ), 'Raw Data'!$H:$H, "Non*", 'Raw Data'!$P:$P,""&amp;'Raw Data'!$B$1,'Raw Data'!$D:$D,"&lt;&gt;*ithdr*",'Raw Data'!$D:$D,"&lt;&gt;*ancel*", 'Raw Data'!$AW:$AW,"Completed Early", 'Raw Data'!$J:$J,"&lt;&gt;*ttendanc*", 'Raw Data'!$J:$J,"&lt;&gt;*uppor*", 'Raw Data'!$J:$J,"&lt;&gt;--")</f>
        <v>0</v>
      </c>
      <c r="X31" s="117"/>
      <c r="Y31" s="117"/>
      <c r="Z31" s="123"/>
      <c r="AA31" s="147">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Data'!$J:$J,"&lt;&gt;*ttendanc*", 'Raw Data'!$J:$J,"&lt;&gt;*uppor*", 'Raw Data'!$J:$J,"&lt;&gt;--")
+
COUNTIFS('Raw Data'!$AM:$AM,"&lt;=" &amp;DATE(LEFT($AV$3, 4), MONTH("1 " &amp; AA$6 &amp; " " &amp; LEFT($AV$3, 4)) + 1, 0 ), 'Raw Data'!$AM:$AM,"&gt;" &amp;DATE(LEFT($AV$3, 4), MONTH("1 " &amp; AA$6 &amp; " " &amp; LEFT($AV$3, 4)), 0 ), 'Raw Data'!$H:$H, "Non*", 'Raw Data'!$P:$P,""&amp;'Raw Data'!$B$1,'Raw Data'!$D:$D,"&lt;&gt;*ithdr*",'Raw Data'!$D:$D,"&lt;&gt;*ancel*", 'Raw Data'!$AW:$AW,"Completed Early", 'Raw Data'!$J:$J,"&lt;&gt;*ttendanc*", 'Raw Data'!$J:$J,"&lt;&gt;*uppor*", 'Raw Data'!$J:$J,"&lt;&gt;--")</f>
        <v>0</v>
      </c>
      <c r="AB31" s="117"/>
      <c r="AC31" s="117"/>
      <c r="AD31" s="123"/>
      <c r="AE31" s="147">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Data'!$J:$J,"&lt;&gt;*ttendanc*", 'Raw Data'!$J:$J,"&lt;&gt;*uppor*", 'Raw Data'!$J:$J,"&lt;&gt;--")
+
COUNTIFS('Raw Data'!$AM:$AM,"&lt;=" &amp;DATE(LEFT($AV$3, 4), MONTH("1 " &amp; AE$6 &amp; " " &amp; LEFT($AV$3, 4)) + 1, 0 ), 'Raw Data'!$AM:$AM,"&gt;" &amp;DATE(LEFT($AV$3, 4), MONTH("1 " &amp; AE$6 &amp; " " &amp; LEFT($AV$3, 4)), 0 ), 'Raw Data'!$H:$H, "Non*", 'Raw Data'!$P:$P,""&amp;'Raw Data'!$B$1,'Raw Data'!$D:$D,"&lt;&gt;*ithdr*",'Raw Data'!$D:$D,"&lt;&gt;*ancel*", 'Raw Data'!$AW:$AW,"Completed Early", 'Raw Data'!$J:$J,"&lt;&gt;*ttendanc*", 'Raw Data'!$J:$J,"&lt;&gt;*uppor*", 'Raw Data'!$J:$J,"&lt;&gt;--")</f>
        <v>0</v>
      </c>
      <c r="AF31" s="117"/>
      <c r="AG31" s="117"/>
      <c r="AH31" s="123"/>
      <c r="AI31" s="147">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Data'!$J:$J,"&lt;&gt;*ttendanc*", 'Raw Data'!$J:$J,"&lt;&gt;*uppor*", 'Raw Data'!$J:$J,"&lt;&gt;--")
+
COUNTIFS('Raw Data'!$AM:$AM,"&lt;=" &amp;DATE(LEFT($AV$3, 4), MONTH("1 " &amp; AI$6 &amp; " " &amp; LEFT($AV$3, 4)) + 1, 0 ), 'Raw Data'!$AM:$AM,"&gt;" &amp;DATE(LEFT($AV$3, 4), MONTH("1 " &amp; AI$6 &amp; " " &amp; LEFT($AV$3, 4)), 0 ), 'Raw Data'!$H:$H, "Non*", 'Raw Data'!$P:$P,""&amp;'Raw Data'!$B$1,'Raw Data'!$D:$D,"&lt;&gt;*ithdr*",'Raw Data'!$D:$D,"&lt;&gt;*ancel*", 'Raw Data'!$AW:$AW,"Completed Early", 'Raw Data'!$J:$J,"&lt;&gt;*ttendanc*", 'Raw Data'!$J:$J,"&lt;&gt;*uppor*", 'Raw Data'!$J:$J,"&lt;&gt;--")</f>
        <v>0</v>
      </c>
      <c r="AJ31" s="117"/>
      <c r="AK31" s="117"/>
      <c r="AL31" s="123"/>
      <c r="AM31" s="147">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Data'!$J:$J,"&lt;&gt;*ttendanc*", 'Raw Data'!$J:$J,"&lt;&gt;*uppor*", 'Raw Data'!$J:$J,"&lt;&gt;--")
+
COUNTIFS('Raw Data'!$AM:$AM,"&lt;=" &amp;DATE(LEFT($AV$3, 4), MONTH("1 " &amp; AM$6 &amp; " " &amp; LEFT($AV$3, 4)) + 1, 0 ), 'Raw Data'!$AM:$AM,"&gt;" &amp;DATE(LEFT($AV$3, 4), MONTH("1 " &amp; AM$6 &amp; " " &amp; LEFT($AV$3, 4)), 0 ), 'Raw Data'!$H:$H, "Non*", 'Raw Data'!$P:$P,""&amp;'Raw Data'!$B$1,'Raw Data'!$D:$D,"&lt;&gt;*ithdr*",'Raw Data'!$D:$D,"&lt;&gt;*ancel*", 'Raw Data'!$AW:$AW,"Completed Early", 'Raw Data'!$J:$J,"&lt;&gt;*ttendanc*", 'Raw Data'!$J:$J,"&lt;&gt;*uppor*", 'Raw Data'!$J:$J,"&lt;&gt;--")</f>
        <v>0</v>
      </c>
      <c r="AN31" s="117"/>
      <c r="AO31" s="117"/>
      <c r="AP31" s="123"/>
      <c r="AQ31" s="147">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Data'!$J:$J,"&lt;&gt;*ttendanc*", 'Raw Data'!$J:$J,"&lt;&gt;*uppor*", 'Raw Data'!$J:$J,"&lt;&gt;--")
+
COUNTIFS('Raw Data'!$AM:$AM,"&lt;=" &amp;DATE(LEFT($AV$3, 4), MONTH("1 " &amp; AQ$6 &amp; " " &amp; LEFT($AV$3, 4)) + 1, 0 ), 'Raw Data'!$AM:$AM,"&gt;" &amp;DATE(LEFT($AV$3, 4), MONTH("1 " &amp; AQ$6 &amp; " " &amp; LEFT($AV$3, 4)), 0 ), 'Raw Data'!$H:$H, "Non*", 'Raw Data'!$P:$P,""&amp;'Raw Data'!$B$1,'Raw Data'!$D:$D,"&lt;&gt;*ithdr*",'Raw Data'!$D:$D,"&lt;&gt;*ancel*", 'Raw Data'!$AW:$AW,"Completed Early", 'Raw Data'!$J:$J,"&lt;&gt;*ttendanc*", 'Raw Data'!$J:$J,"&lt;&gt;*uppor*", 'Raw Data'!$J:$J,"&lt;&gt;--")</f>
        <v>0</v>
      </c>
      <c r="AR31" s="117"/>
      <c r="AS31" s="117"/>
      <c r="AT31" s="123"/>
      <c r="AU31" s="147">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Data'!$J:$J,"&lt;&gt;*ttendanc*", 'Raw Data'!$J:$J,"&lt;&gt;*uppor*", 'Raw Data'!$J:$J,"&lt;&gt;--")
+
COUNTIFS('Raw Data'!$AM:$AM,"&lt;=" &amp;DATE(MID($AV$3, 15, 4), MONTH("1 " &amp; AU$6 &amp; " " &amp; MID($AV$3, 15, 4)) + 1, 0 ), 'Raw Data'!$AM:$AM,"&gt;" &amp;DATE(MID($AV$3, 15, 4), MONTH("1 " &amp; AU$6 &amp; " " &amp; MID($AV$3, 15, 4)), 0 ), 'Raw Data'!$H:$H, "Non*", 'Raw Data'!$P:$P,""&amp;'Raw Data'!$B$1,'Raw Data'!$D:$D,"&lt;&gt;*ithdr*",'Raw Data'!$D:$D,"&lt;&gt;*ancel*", 'Raw Data'!$AW:$AW,"Completed Early", 'Raw Data'!$J:$J,"&lt;&gt;*ttendanc*", 'Raw Data'!$J:$J,"&lt;&gt;*uppor*", 'Raw Data'!$J:$J,"&lt;&gt;--")</f>
        <v>0</v>
      </c>
      <c r="AV31" s="117"/>
      <c r="AW31" s="117"/>
      <c r="AX31" s="123"/>
      <c r="AY31" s="147">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Data'!$J:$J,"&lt;&gt;*ttendanc*", 'Raw Data'!$J:$J,"&lt;&gt;*uppor*", 'Raw Data'!$J:$J,"&lt;&gt;--")
+
COUNTIFS('Raw Data'!$AM:$AM,"&lt;=" &amp;DATE(MID($AV$3, 15, 4), MONTH("1 " &amp; AY$6 &amp; " " &amp; MID($AV$3, 15, 4)) + 1, 0 ), 'Raw Data'!$AM:$AM,"&gt;" &amp;DATE(MID($AV$3, 15, 4), MONTH("1 " &amp; AY$6 &amp; " " &amp; MID($AV$3, 15, 4)), 0 ), 'Raw Data'!$H:$H, "Non*", 'Raw Data'!$P:$P,""&amp;'Raw Data'!$B$1,'Raw Data'!$D:$D,"&lt;&gt;*ithdr*",'Raw Data'!$D:$D,"&lt;&gt;*ancel*", 'Raw Data'!$AW:$AW,"Completed Early", 'Raw Data'!$J:$J,"&lt;&gt;*ttendanc*", 'Raw Data'!$J:$J,"&lt;&gt;*uppor*", 'Raw Data'!$J:$J,"&lt;&gt;--")</f>
        <v>0</v>
      </c>
      <c r="AZ31" s="117"/>
      <c r="BA31" s="117"/>
      <c r="BB31" s="123"/>
      <c r="BC31" s="147">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Data'!$J:$J,"&lt;&gt;*ttendanc*", 'Raw Data'!$J:$J,"&lt;&gt;*uppor*", 'Raw Data'!$J:$J,"&lt;&gt;--")
+
COUNTIFS('Raw Data'!$AM:$AM,"&lt;=" &amp;DATE(MID($AV$3, 15, 4), MONTH("1 " &amp; BC$6 &amp; " " &amp; MID($AV$3, 15, 4)) + 1, 0 ), 'Raw Data'!$AM:$AM,"&gt;" &amp;DATE(MID($AV$3, 15, 4), MONTH("1 " &amp; BC$6 &amp; " " &amp; MID($AV$3, 15, 4)), 0 ), 'Raw Data'!$H:$H, "Non*", 'Raw Data'!$P:$P,""&amp;'Raw Data'!$B$1,'Raw Data'!$D:$D,"&lt;&gt;*ithdr*",'Raw Data'!$D:$D,"&lt;&gt;*ancel*", 'Raw Data'!$AW:$AW,"Completed Early", 'Raw Data'!$J:$J,"&lt;&gt;*ttendanc*", 'Raw Data'!$J:$J,"&lt;&gt;*uppor*", 'Raw Data'!$J:$J,"&lt;&gt;--")</f>
        <v>0</v>
      </c>
      <c r="BD31" s="117"/>
      <c r="BE31" s="117"/>
      <c r="BF31" s="123"/>
    </row>
    <row r="32" spans="1:58" ht="12.75" customHeight="1" x14ac:dyDescent="0.2">
      <c r="A32" s="143" t="s">
        <v>716</v>
      </c>
      <c r="B32" s="117"/>
      <c r="C32" s="117"/>
      <c r="D32" s="117"/>
      <c r="E32" s="117"/>
      <c r="F32" s="117"/>
      <c r="G32" s="117"/>
      <c r="H32" s="117"/>
      <c r="I32" s="117"/>
      <c r="J32" s="123"/>
      <c r="K32" s="147">
        <f>COUNTIFS('Raw Data'!$AM:$AM,"&lt;=" &amp;DATE(LEFT($AV$3, 4), MONTH("1 " &amp; K$6 &amp; " " &amp; LEFT($AV$3, 4)) + 1, 0 ), 'Raw Data'!$AM:$AM,"&gt;" &amp;DATE(LEFT($AV$3, 4), MONTH("1 " &amp; K$6 &amp; " " &amp; LEFT($AV$3, 4)), 0 ), 'Raw Data'!$H:$H, "Non*", 'Raw Data'!$O:$O,""&amp;'Raw Data'!$B$1,'Raw Data'!$D:$D,"&lt;&gt;*ithdr*",'Raw Data'!$D:$D,"&lt;&gt;*ancel*",'Raw Data'!$P:$P,"--", 'Raw Data'!$AW:$AW,"Completed Early", 'Raw Data'!$J:$J,"*ttendanc*")
+
COUNTIFS('Raw Data'!$AM:$AM,"&lt;=" &amp;DATE(LEFT($AV$3, 4), MONTH("1 " &amp; K$6 &amp; " " &amp; LEFT($AV$3, 4)) + 1, 0 ), 'Raw Data'!$AM:$AM,"&gt;" &amp;DATE(LEFT($AV$3, 4), MONTH("1 " &amp; K$6 &amp; " " &amp; LEFT($AV$3, 4)), 0 ), 'Raw Data'!$H:$H, "Non*", 'Raw Data'!$O:$O,""&amp;'Raw Data'!$B$1,'Raw Data'!$D:$D,"&lt;&gt;*ithdr*",'Raw Data'!$D:$D,"&lt;&gt;*ancel*",'Raw Data'!$P:$P,"--", 'Raw Data'!$AW:$AW,"Completed Early", 'Raw Data'!$J:$J,"*uppor*")
+
COUNTIFS('Raw Data'!$AM:$AM,"&lt;=" &amp;DATE(LEFT($AV$3, 4), MONTH("1 " &amp; K$6 &amp; " " &amp; LEFT($AV$3, 4)) + 1, 0 ), 'Raw Data'!$AM:$AM,"&gt;" &amp;DATE(LEFT($AV$3, 4), MONTH("1 " &amp; K$6 &amp; " " &amp; LEFT($AV$3, 4)), 0 ), 'Raw Data'!$H:$H, "Non*", 'Raw Data'!$P:$P,""&amp;'Raw Data'!$B$1,'Raw Data'!$D:$D,"&lt;&gt;*ithdr*",'Raw Data'!$D:$D,"&lt;&gt;*ancel*", 'Raw Data'!$AW:$AW,"Completed Early", 'Raw Data'!$J:$J,"*ttendanc*")
+
COUNTIFS('Raw Data'!$AM:$AM,"&lt;=" &amp;DATE(LEFT($AV$3, 4), MONTH("1 " &amp; K$6 &amp; " " &amp; LEFT($AV$3, 4)) + 1, 0 ), 'Raw Data'!$AM:$AM,"&gt;" &amp;DATE(LEFT($AV$3, 4), MONTH("1 " &amp; K$6 &amp; " " &amp; LEFT($AV$3, 4)), 0 ), 'Raw Data'!$H:$H, "Non*", 'Raw Data'!$P:$P,""&amp;'Raw Data'!$B$1,'Raw Data'!$D:$D,"&lt;&gt;*ithdr*",'Raw Data'!$D:$D,"&lt;&gt;*ancel*", 'Raw Data'!$AW:$AW,"Completed Early", 'Raw Data'!$J:$J,"*uppor*")</f>
        <v>0</v>
      </c>
      <c r="L32" s="117"/>
      <c r="M32" s="117"/>
      <c r="N32" s="123"/>
      <c r="O32" s="147">
        <f>COUNTIFS('Raw Data'!$AM:$AM,"&lt;=" &amp;DATE(LEFT($AV$3, 4), MONTH("1 " &amp; O$6 &amp; " " &amp; LEFT($AV$3, 4)) + 1, 0 ), 'Raw Data'!$AM:$AM,"&gt;" &amp;DATE(LEFT($AV$3, 4), MONTH("1 " &amp; O$6 &amp; " " &amp; LEFT($AV$3, 4)), 0 ), 'Raw Data'!$H:$H, "Non*", 'Raw Data'!$O:$O,""&amp;'Raw Data'!$B$1,'Raw Data'!$D:$D,"&lt;&gt;*ithdr*",'Raw Data'!$D:$D,"&lt;&gt;*ancel*",'Raw Data'!$P:$P,"--", 'Raw Data'!$AW:$AW,"Completed Early", 'Raw Data'!$J:$J,"*ttendanc*")
+
COUNTIFS('Raw Data'!$AM:$AM,"&lt;=" &amp;DATE(LEFT($AV$3, 4), MONTH("1 " &amp; O$6 &amp; " " &amp; LEFT($AV$3, 4)) + 1, 0 ), 'Raw Data'!$AM:$AM,"&gt;" &amp;DATE(LEFT($AV$3, 4), MONTH("1 " &amp; O$6 &amp; " " &amp; LEFT($AV$3, 4)), 0 ), 'Raw Data'!$H:$H, "Non*", 'Raw Data'!$O:$O,""&amp;'Raw Data'!$B$1,'Raw Data'!$D:$D,"&lt;&gt;*ithdr*",'Raw Data'!$D:$D,"&lt;&gt;*ancel*",'Raw Data'!$P:$P,"--", 'Raw Data'!$AW:$AW,"Completed Early", 'Raw Data'!$J:$J,"*uppor*")
+
COUNTIFS('Raw Data'!$AM:$AM,"&lt;=" &amp;DATE(LEFT($AV$3, 4), MONTH("1 " &amp; O$6 &amp; " " &amp; LEFT($AV$3, 4)) + 1, 0 ), 'Raw Data'!$AM:$AM,"&gt;" &amp;DATE(LEFT($AV$3, 4), MONTH("1 " &amp; O$6 &amp; " " &amp; LEFT($AV$3, 4)), 0 ), 'Raw Data'!$H:$H, "Non*", 'Raw Data'!$P:$P,""&amp;'Raw Data'!$B$1,'Raw Data'!$D:$D,"&lt;&gt;*ithdr*",'Raw Data'!$D:$D,"&lt;&gt;*ancel*", 'Raw Data'!$AW:$AW,"Completed Early", 'Raw Data'!$J:$J,"*ttendanc*")
+
COUNTIFS('Raw Data'!$AM:$AM,"&lt;=" &amp;DATE(LEFT($AV$3, 4), MONTH("1 " &amp; O$6 &amp; " " &amp; LEFT($AV$3, 4)) + 1, 0 ), 'Raw Data'!$AM:$AM,"&gt;" &amp;DATE(LEFT($AV$3, 4), MONTH("1 " &amp; O$6 &amp; " " &amp; LEFT($AV$3, 4)), 0 ), 'Raw Data'!$H:$H, "Non*", 'Raw Data'!$P:$P,""&amp;'Raw Data'!$B$1,'Raw Data'!$D:$D,"&lt;&gt;*ithdr*",'Raw Data'!$D:$D,"&lt;&gt;*ancel*", 'Raw Data'!$AW:$AW,"Completed Early", 'Raw Data'!$J:$J,"*uppor*")</f>
        <v>0</v>
      </c>
      <c r="P32" s="117"/>
      <c r="Q32" s="117"/>
      <c r="R32" s="123"/>
      <c r="S32" s="147">
        <f>COUNTIFS('Raw Data'!$AM:$AM,"&lt;=" &amp;DATE(LEFT($AV$3, 4), MONTH("1 " &amp; S$6 &amp; " " &amp; LEFT($AV$3, 4)) + 1, 0 ), 'Raw Data'!$AM:$AM,"&gt;" &amp;DATE(LEFT($AV$3, 4), MONTH("1 " &amp; S$6 &amp; " " &amp; LEFT($AV$3, 4)), 0 ), 'Raw Data'!$H:$H, "Non*", 'Raw Data'!$O:$O,""&amp;'Raw Data'!$B$1,'Raw Data'!$D:$D,"&lt;&gt;*ithdr*",'Raw Data'!$D:$D,"&lt;&gt;*ancel*",'Raw Data'!$P:$P,"--", 'Raw Data'!$AW:$AW,"Completed Early", 'Raw Data'!$J:$J,"*ttendanc*")
+
COUNTIFS('Raw Data'!$AM:$AM,"&lt;=" &amp;DATE(LEFT($AV$3, 4), MONTH("1 " &amp; S$6 &amp; " " &amp; LEFT($AV$3, 4)) + 1, 0 ), 'Raw Data'!$AM:$AM,"&gt;" &amp;DATE(LEFT($AV$3, 4), MONTH("1 " &amp; S$6 &amp; " " &amp; LEFT($AV$3, 4)), 0 ), 'Raw Data'!$H:$H, "Non*", 'Raw Data'!$O:$O,""&amp;'Raw Data'!$B$1,'Raw Data'!$D:$D,"&lt;&gt;*ithdr*",'Raw Data'!$D:$D,"&lt;&gt;*ancel*",'Raw Data'!$P:$P,"--", 'Raw Data'!$AW:$AW,"Completed Early", 'Raw Data'!$J:$J,"*uppor*")
+
COUNTIFS('Raw Data'!$AM:$AM,"&lt;=" &amp;DATE(LEFT($AV$3, 4), MONTH("1 " &amp; S$6 &amp; " " &amp; LEFT($AV$3, 4)) + 1, 0 ), 'Raw Data'!$AM:$AM,"&gt;" &amp;DATE(LEFT($AV$3, 4), MONTH("1 " &amp; S$6 &amp; " " &amp; LEFT($AV$3, 4)), 0 ), 'Raw Data'!$H:$H, "Non*", 'Raw Data'!$P:$P,""&amp;'Raw Data'!$B$1,'Raw Data'!$D:$D,"&lt;&gt;*ithdr*",'Raw Data'!$D:$D,"&lt;&gt;*ancel*", 'Raw Data'!$AW:$AW,"Completed Early", 'Raw Data'!$J:$J,"*ttendanc*")
+
COUNTIFS('Raw Data'!$AM:$AM,"&lt;=" &amp;DATE(LEFT($AV$3, 4), MONTH("1 " &amp; S$6 &amp; " " &amp; LEFT($AV$3, 4)) + 1, 0 ), 'Raw Data'!$AM:$AM,"&gt;" &amp;DATE(LEFT($AV$3, 4), MONTH("1 " &amp; S$6 &amp; " " &amp; LEFT($AV$3, 4)), 0 ), 'Raw Data'!$H:$H, "Non*", 'Raw Data'!$P:$P,""&amp;'Raw Data'!$B$1,'Raw Data'!$D:$D,"&lt;&gt;*ithdr*",'Raw Data'!$D:$D,"&lt;&gt;*ancel*", 'Raw Data'!$AW:$AW,"Completed Early", 'Raw Data'!$J:$J,"*uppor*")</f>
        <v>0</v>
      </c>
      <c r="T32" s="117"/>
      <c r="U32" s="117"/>
      <c r="V32" s="123"/>
      <c r="W32" s="147">
        <f>COUNTIFS('Raw Data'!$AM:$AM,"&lt;=" &amp;DATE(LEFT($AV$3, 4), MONTH("1 " &amp; W$6 &amp; " " &amp; LEFT($AV$3, 4)) + 1, 0 ), 'Raw Data'!$AM:$AM,"&gt;" &amp;DATE(LEFT($AV$3, 4), MONTH("1 " &amp; W$6 &amp; " " &amp; LEFT($AV$3, 4)), 0 ), 'Raw Data'!$H:$H, "Non*", 'Raw Data'!$O:$O,""&amp;'Raw Data'!$B$1,'Raw Data'!$D:$D,"&lt;&gt;*ithdr*",'Raw Data'!$D:$D,"&lt;&gt;*ancel*",'Raw Data'!$P:$P,"--", 'Raw Data'!$AW:$AW,"Completed Early", 'Raw Data'!$J:$J,"*ttendanc*")
+
COUNTIFS('Raw Data'!$AM:$AM,"&lt;=" &amp;DATE(LEFT($AV$3, 4), MONTH("1 " &amp; W$6 &amp; " " &amp; LEFT($AV$3, 4)) + 1, 0 ), 'Raw Data'!$AM:$AM,"&gt;" &amp;DATE(LEFT($AV$3, 4), MONTH("1 " &amp; W$6 &amp; " " &amp; LEFT($AV$3, 4)), 0 ), 'Raw Data'!$H:$H, "Non*", 'Raw Data'!$O:$O,""&amp;'Raw Data'!$B$1,'Raw Data'!$D:$D,"&lt;&gt;*ithdr*",'Raw Data'!$D:$D,"&lt;&gt;*ancel*",'Raw Data'!$P:$P,"--", 'Raw Data'!$AW:$AW,"Completed Early", 'Raw Data'!$J:$J,"*uppor*")
+
COUNTIFS('Raw Data'!$AM:$AM,"&lt;=" &amp;DATE(LEFT($AV$3, 4), MONTH("1 " &amp; W$6 &amp; " " &amp; LEFT($AV$3, 4)) + 1, 0 ), 'Raw Data'!$AM:$AM,"&gt;" &amp;DATE(LEFT($AV$3, 4), MONTH("1 " &amp; W$6 &amp; " " &amp; LEFT($AV$3, 4)), 0 ), 'Raw Data'!$H:$H, "Non*", 'Raw Data'!$P:$P,""&amp;'Raw Data'!$B$1,'Raw Data'!$D:$D,"&lt;&gt;*ithdr*",'Raw Data'!$D:$D,"&lt;&gt;*ancel*", 'Raw Data'!$AW:$AW,"Completed Early", 'Raw Data'!$J:$J,"*ttendanc*")
+
COUNTIFS('Raw Data'!$AM:$AM,"&lt;=" &amp;DATE(LEFT($AV$3, 4), MONTH("1 " &amp; W$6 &amp; " " &amp; LEFT($AV$3, 4)) + 1, 0 ), 'Raw Data'!$AM:$AM,"&gt;" &amp;DATE(LEFT($AV$3, 4), MONTH("1 " &amp; W$6 &amp; " " &amp; LEFT($AV$3, 4)), 0 ), 'Raw Data'!$H:$H, "Non*", 'Raw Data'!$P:$P,""&amp;'Raw Data'!$B$1,'Raw Data'!$D:$D,"&lt;&gt;*ithdr*",'Raw Data'!$D:$D,"&lt;&gt;*ancel*", 'Raw Data'!$AW:$AW,"Completed Early", 'Raw Data'!$J:$J,"*uppor*")</f>
        <v>0</v>
      </c>
      <c r="X32" s="117"/>
      <c r="Y32" s="117"/>
      <c r="Z32" s="123"/>
      <c r="AA32" s="147">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Data'!$J:$J,"*ttendanc*")
+
COUNTIFS('Raw Data'!$AM:$AM,"&lt;=" &amp;DATE(LEFT($AV$3, 4), MONTH("1 " &amp; AA$6 &amp; " " &amp; LEFT($AV$3, 4)) + 1, 0 ), 'Raw Data'!$AM:$AM,"&gt;" &amp;DATE(LEFT($AV$3, 4), MONTH("1 " &amp; AA$6 &amp; " " &amp; LEFT($AV$3, 4)), 0 ), 'Raw Data'!$H:$H, "Non*", 'Raw Data'!$O:$O,""&amp;'Raw Data'!$B$1,'Raw Data'!$D:$D,"&lt;&gt;*ithdr*",'Raw Data'!$D:$D,"&lt;&gt;*ancel*",'Raw Data'!$P:$P,"--", 'Raw Data'!$AW:$AW,"Completed Early", 'Raw Data'!$J:$J,"*uppor*")
+
COUNTIFS('Raw Data'!$AM:$AM,"&lt;=" &amp;DATE(LEFT($AV$3, 4), MONTH("1 " &amp; AA$6 &amp; " " &amp; LEFT($AV$3, 4)) + 1, 0 ), 'Raw Data'!$AM:$AM,"&gt;" &amp;DATE(LEFT($AV$3, 4), MONTH("1 " &amp; AA$6 &amp; " " &amp; LEFT($AV$3, 4)), 0 ), 'Raw Data'!$H:$H, "Non*", 'Raw Data'!$P:$P,""&amp;'Raw Data'!$B$1,'Raw Data'!$D:$D,"&lt;&gt;*ithdr*",'Raw Data'!$D:$D,"&lt;&gt;*ancel*", 'Raw Data'!$AW:$AW,"Completed Early", 'Raw Data'!$J:$J,"*ttendanc*")
+
COUNTIFS('Raw Data'!$AM:$AM,"&lt;=" &amp;DATE(LEFT($AV$3, 4), MONTH("1 " &amp; AA$6 &amp; " " &amp; LEFT($AV$3, 4)) + 1, 0 ), 'Raw Data'!$AM:$AM,"&gt;" &amp;DATE(LEFT($AV$3, 4), MONTH("1 " &amp; AA$6 &amp; " " &amp; LEFT($AV$3, 4)), 0 ), 'Raw Data'!$H:$H, "Non*", 'Raw Data'!$P:$P,""&amp;'Raw Data'!$B$1,'Raw Data'!$D:$D,"&lt;&gt;*ithdr*",'Raw Data'!$D:$D,"&lt;&gt;*ancel*", 'Raw Data'!$AW:$AW,"Completed Early", 'Raw Data'!$J:$J,"*uppor*")</f>
        <v>0</v>
      </c>
      <c r="AB32" s="117"/>
      <c r="AC32" s="117"/>
      <c r="AD32" s="123"/>
      <c r="AE32" s="147">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Data'!$J:$J,"*ttendanc*")
+
COUNTIFS('Raw Data'!$AM:$AM,"&lt;=" &amp;DATE(LEFT($AV$3, 4), MONTH("1 " &amp; AE$6 &amp; " " &amp; LEFT($AV$3, 4)) + 1, 0 ), 'Raw Data'!$AM:$AM,"&gt;" &amp;DATE(LEFT($AV$3, 4), MONTH("1 " &amp; AE$6 &amp; " " &amp; LEFT($AV$3, 4)), 0 ), 'Raw Data'!$H:$H, "Non*", 'Raw Data'!$O:$O,""&amp;'Raw Data'!$B$1,'Raw Data'!$D:$D,"&lt;&gt;*ithdr*",'Raw Data'!$D:$D,"&lt;&gt;*ancel*",'Raw Data'!$P:$P,"--", 'Raw Data'!$AW:$AW,"Completed Early", 'Raw Data'!$J:$J,"*uppor*")
+
COUNTIFS('Raw Data'!$AM:$AM,"&lt;=" &amp;DATE(LEFT($AV$3, 4), MONTH("1 " &amp; AE$6 &amp; " " &amp; LEFT($AV$3, 4)) + 1, 0 ), 'Raw Data'!$AM:$AM,"&gt;" &amp;DATE(LEFT($AV$3, 4), MONTH("1 " &amp; AE$6 &amp; " " &amp; LEFT($AV$3, 4)), 0 ), 'Raw Data'!$H:$H, "Non*", 'Raw Data'!$P:$P,""&amp;'Raw Data'!$B$1,'Raw Data'!$D:$D,"&lt;&gt;*ithdr*",'Raw Data'!$D:$D,"&lt;&gt;*ancel*", 'Raw Data'!$AW:$AW,"Completed Early", 'Raw Data'!$J:$J,"*ttendanc*")
+
COUNTIFS('Raw Data'!$AM:$AM,"&lt;=" &amp;DATE(LEFT($AV$3, 4), MONTH("1 " &amp; AE$6 &amp; " " &amp; LEFT($AV$3, 4)) + 1, 0 ), 'Raw Data'!$AM:$AM,"&gt;" &amp;DATE(LEFT($AV$3, 4), MONTH("1 " &amp; AE$6 &amp; " " &amp; LEFT($AV$3, 4)), 0 ), 'Raw Data'!$H:$H, "Non*", 'Raw Data'!$P:$P,""&amp;'Raw Data'!$B$1,'Raw Data'!$D:$D,"&lt;&gt;*ithdr*",'Raw Data'!$D:$D,"&lt;&gt;*ancel*", 'Raw Data'!$AW:$AW,"Completed Early", 'Raw Data'!$J:$J,"*uppor*")</f>
        <v>0</v>
      </c>
      <c r="AF32" s="117"/>
      <c r="AG32" s="117"/>
      <c r="AH32" s="123"/>
      <c r="AI32" s="147">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Data'!$J:$J,"*ttendanc*")
+
COUNTIFS('Raw Data'!$AM:$AM,"&lt;=" &amp;DATE(LEFT($AV$3, 4), MONTH("1 " &amp; AI$6 &amp; " " &amp; LEFT($AV$3, 4)) + 1, 0 ), 'Raw Data'!$AM:$AM,"&gt;" &amp;DATE(LEFT($AV$3, 4), MONTH("1 " &amp; AI$6 &amp; " " &amp; LEFT($AV$3, 4)), 0 ), 'Raw Data'!$H:$H, "Non*", 'Raw Data'!$O:$O,""&amp;'Raw Data'!$B$1,'Raw Data'!$D:$D,"&lt;&gt;*ithdr*",'Raw Data'!$D:$D,"&lt;&gt;*ancel*",'Raw Data'!$P:$P,"--", 'Raw Data'!$AW:$AW,"Completed Early", 'Raw Data'!$J:$J,"*uppor*")
+
COUNTIFS('Raw Data'!$AM:$AM,"&lt;=" &amp;DATE(LEFT($AV$3, 4), MONTH("1 " &amp; AI$6 &amp; " " &amp; LEFT($AV$3, 4)) + 1, 0 ), 'Raw Data'!$AM:$AM,"&gt;" &amp;DATE(LEFT($AV$3, 4), MONTH("1 " &amp; AI$6 &amp; " " &amp; LEFT($AV$3, 4)), 0 ), 'Raw Data'!$H:$H, "Non*", 'Raw Data'!$P:$P,""&amp;'Raw Data'!$B$1,'Raw Data'!$D:$D,"&lt;&gt;*ithdr*",'Raw Data'!$D:$D,"&lt;&gt;*ancel*", 'Raw Data'!$AW:$AW,"Completed Early", 'Raw Data'!$J:$J,"*ttendanc*")
+
COUNTIFS('Raw Data'!$AM:$AM,"&lt;=" &amp;DATE(LEFT($AV$3, 4), MONTH("1 " &amp; AI$6 &amp; " " &amp; LEFT($AV$3, 4)) + 1, 0 ), 'Raw Data'!$AM:$AM,"&gt;" &amp;DATE(LEFT($AV$3, 4), MONTH("1 " &amp; AI$6 &amp; " " &amp; LEFT($AV$3, 4)), 0 ), 'Raw Data'!$H:$H, "Non*", 'Raw Data'!$P:$P,""&amp;'Raw Data'!$B$1,'Raw Data'!$D:$D,"&lt;&gt;*ithdr*",'Raw Data'!$D:$D,"&lt;&gt;*ancel*", 'Raw Data'!$AW:$AW,"Completed Early", 'Raw Data'!$J:$J,"*uppor*")</f>
        <v>0</v>
      </c>
      <c r="AJ32" s="117"/>
      <c r="AK32" s="117"/>
      <c r="AL32" s="123"/>
      <c r="AM32" s="147">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Data'!$J:$J,"*ttendanc*")
+
COUNTIFS('Raw Data'!$AM:$AM,"&lt;=" &amp;DATE(LEFT($AV$3, 4), MONTH("1 " &amp; AM$6 &amp; " " &amp; LEFT($AV$3, 4)) + 1, 0 ), 'Raw Data'!$AM:$AM,"&gt;" &amp;DATE(LEFT($AV$3, 4), MONTH("1 " &amp; AM$6 &amp; " " &amp; LEFT($AV$3, 4)), 0 ), 'Raw Data'!$H:$H, "Non*", 'Raw Data'!$O:$O,""&amp;'Raw Data'!$B$1,'Raw Data'!$D:$D,"&lt;&gt;*ithdr*",'Raw Data'!$D:$D,"&lt;&gt;*ancel*",'Raw Data'!$P:$P,"--", 'Raw Data'!$AW:$AW,"Completed Early", 'Raw Data'!$J:$J,"*uppor*")
+
COUNTIFS('Raw Data'!$AM:$AM,"&lt;=" &amp;DATE(LEFT($AV$3, 4), MONTH("1 " &amp; AM$6 &amp; " " &amp; LEFT($AV$3, 4)) + 1, 0 ), 'Raw Data'!$AM:$AM,"&gt;" &amp;DATE(LEFT($AV$3, 4), MONTH("1 " &amp; AM$6 &amp; " " &amp; LEFT($AV$3, 4)), 0 ), 'Raw Data'!$H:$H, "Non*", 'Raw Data'!$P:$P,""&amp;'Raw Data'!$B$1,'Raw Data'!$D:$D,"&lt;&gt;*ithdr*",'Raw Data'!$D:$D,"&lt;&gt;*ancel*", 'Raw Data'!$AW:$AW,"Completed Early", 'Raw Data'!$J:$J,"*ttendanc*")
+
COUNTIFS('Raw Data'!$AM:$AM,"&lt;=" &amp;DATE(LEFT($AV$3, 4), MONTH("1 " &amp; AM$6 &amp; " " &amp; LEFT($AV$3, 4)) + 1, 0 ), 'Raw Data'!$AM:$AM,"&gt;" &amp;DATE(LEFT($AV$3, 4), MONTH("1 " &amp; AM$6 &amp; " " &amp; LEFT($AV$3, 4)), 0 ), 'Raw Data'!$H:$H, "Non*", 'Raw Data'!$P:$P,""&amp;'Raw Data'!$B$1,'Raw Data'!$D:$D,"&lt;&gt;*ithdr*",'Raw Data'!$D:$D,"&lt;&gt;*ancel*", 'Raw Data'!$AW:$AW,"Completed Early", 'Raw Data'!$J:$J,"*uppor*")</f>
        <v>0</v>
      </c>
      <c r="AN32" s="117"/>
      <c r="AO32" s="117"/>
      <c r="AP32" s="123"/>
      <c r="AQ32" s="147">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Data'!$J:$J,"*ttendanc*")
+
COUNTIFS('Raw Data'!$AM:$AM,"&lt;=" &amp;DATE(LEFT($AV$3, 4), MONTH("1 " &amp; AQ$6 &amp; " " &amp; LEFT($AV$3, 4)) + 1, 0 ), 'Raw Data'!$AM:$AM,"&gt;" &amp;DATE(LEFT($AV$3, 4), MONTH("1 " &amp; AQ$6 &amp; " " &amp; LEFT($AV$3, 4)), 0 ), 'Raw Data'!$H:$H, "Non*", 'Raw Data'!$O:$O,""&amp;'Raw Data'!$B$1,'Raw Data'!$D:$D,"&lt;&gt;*ithdr*",'Raw Data'!$D:$D,"&lt;&gt;*ancel*",'Raw Data'!$P:$P,"--", 'Raw Data'!$AW:$AW,"Completed Early", 'Raw Data'!$J:$J,"*uppor*")
+
COUNTIFS('Raw Data'!$AM:$AM,"&lt;=" &amp;DATE(LEFT($AV$3, 4), MONTH("1 " &amp; AQ$6 &amp; " " &amp; LEFT($AV$3, 4)) + 1, 0 ), 'Raw Data'!$AM:$AM,"&gt;" &amp;DATE(LEFT($AV$3, 4), MONTH("1 " &amp; AQ$6 &amp; " " &amp; LEFT($AV$3, 4)), 0 ), 'Raw Data'!$H:$H, "Non*", 'Raw Data'!$P:$P,""&amp;'Raw Data'!$B$1,'Raw Data'!$D:$D,"&lt;&gt;*ithdr*",'Raw Data'!$D:$D,"&lt;&gt;*ancel*", 'Raw Data'!$AW:$AW,"Completed Early", 'Raw Data'!$J:$J,"*ttendanc*")
+
COUNTIFS('Raw Data'!$AM:$AM,"&lt;=" &amp;DATE(LEFT($AV$3, 4), MONTH("1 " &amp; AQ$6 &amp; " " &amp; LEFT($AV$3, 4)) + 1, 0 ), 'Raw Data'!$AM:$AM,"&gt;" &amp;DATE(LEFT($AV$3, 4), MONTH("1 " &amp; AQ$6 &amp; " " &amp; LEFT($AV$3, 4)), 0 ), 'Raw Data'!$H:$H, "Non*", 'Raw Data'!$P:$P,""&amp;'Raw Data'!$B$1,'Raw Data'!$D:$D,"&lt;&gt;*ithdr*",'Raw Data'!$D:$D,"&lt;&gt;*ancel*", 'Raw Data'!$AW:$AW,"Completed Early", 'Raw Data'!$J:$J,"*uppor*")</f>
        <v>0</v>
      </c>
      <c r="AR32" s="117"/>
      <c r="AS32" s="117"/>
      <c r="AT32" s="123"/>
      <c r="AU32" s="147">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Data'!$J:$J,"*ttendanc*")
+
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Data'!$J:$J,"*uppor*")
+
COUNTIFS('Raw Data'!$AM:$AM,"&lt;=" &amp;DATE(MID($AV$3, 15, 4), MONTH("1 " &amp; AU$6 &amp; " " &amp; MID($AV$3, 15, 4)) + 1, 0 ), 'Raw Data'!$AM:$AM,"&gt;" &amp;DATE(MID($AV$3, 15, 4), MONTH("1 " &amp; AU$6 &amp; " " &amp; MID($AV$3, 15, 4)), 0 ), 'Raw Data'!$H:$H, "Non*", 'Raw Data'!$P:$P,""&amp;'Raw Data'!$B$1,'Raw Data'!$D:$D,"&lt;&gt;*ithdr*",'Raw Data'!$D:$D,"&lt;&gt;*ancel*", 'Raw Data'!$AW:$AW,"Completed Early", 'Raw Data'!$J:$J,"*ttendanc*")
+
COUNTIFS('Raw Data'!$AM:$AM,"&lt;=" &amp;DATE(MID($AV$3, 15, 4), MONTH("1 " &amp; AU$6 &amp; " " &amp; MID($AV$3, 15, 4)) + 1, 0 ), 'Raw Data'!$AM:$AM,"&gt;" &amp;DATE(MID($AV$3, 15, 4), MONTH("1 " &amp; AU$6 &amp; " " &amp; MID($AV$3, 15, 4)), 0 ), 'Raw Data'!$H:$H, "Non*", 'Raw Data'!$P:$P,""&amp;'Raw Data'!$B$1,'Raw Data'!$D:$D,"&lt;&gt;*ithdr*",'Raw Data'!$D:$D,"&lt;&gt;*ancel*", 'Raw Data'!$AW:$AW,"Completed Early", 'Raw Data'!$J:$J,"*uppor*")</f>
        <v>0</v>
      </c>
      <c r="AV32" s="117"/>
      <c r="AW32" s="117"/>
      <c r="AX32" s="123"/>
      <c r="AY32" s="147">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Data'!$J:$J,"*ttendanc*")
+
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Data'!$J:$J,"*uppor*")
+
COUNTIFS('Raw Data'!$AM:$AM,"&lt;=" &amp;DATE(MID($AV$3, 15, 4), MONTH("1 " &amp; AY$6 &amp; " " &amp; MID($AV$3, 15, 4)) + 1, 0 ), 'Raw Data'!$AM:$AM,"&gt;" &amp;DATE(MID($AV$3, 15, 4), MONTH("1 " &amp; AY$6 &amp; " " &amp; MID($AV$3, 15, 4)), 0 ), 'Raw Data'!$H:$H, "Non*", 'Raw Data'!$P:$P,""&amp;'Raw Data'!$B$1,'Raw Data'!$D:$D,"&lt;&gt;*ithdr*",'Raw Data'!$D:$D,"&lt;&gt;*ancel*", 'Raw Data'!$AW:$AW,"Completed Early", 'Raw Data'!$J:$J,"*ttendanc*")
+
COUNTIFS('Raw Data'!$AM:$AM,"&lt;=" &amp;DATE(MID($AV$3, 15, 4), MONTH("1 " &amp; AY$6 &amp; " " &amp; MID($AV$3, 15, 4)) + 1, 0 ), 'Raw Data'!$AM:$AM,"&gt;" &amp;DATE(MID($AV$3, 15, 4), MONTH("1 " &amp; AY$6 &amp; " " &amp; MID($AV$3, 15, 4)), 0 ), 'Raw Data'!$H:$H, "Non*", 'Raw Data'!$P:$P,""&amp;'Raw Data'!$B$1,'Raw Data'!$D:$D,"&lt;&gt;*ithdr*",'Raw Data'!$D:$D,"&lt;&gt;*ancel*", 'Raw Data'!$AW:$AW,"Completed Early", 'Raw Data'!$J:$J,"*uppor*")</f>
        <v>0</v>
      </c>
      <c r="AZ32" s="117"/>
      <c r="BA32" s="117"/>
      <c r="BB32" s="123"/>
      <c r="BC32" s="147">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Data'!$J:$J,"*ttendanc*")
+
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Data'!$J:$J,"*uppor*")
+
COUNTIFS('Raw Data'!$AM:$AM,"&lt;=" &amp;DATE(MID($AV$3, 15, 4), MONTH("1 " &amp; BC$6 &amp; " " &amp; MID($AV$3, 15, 4)) + 1, 0 ), 'Raw Data'!$AM:$AM,"&gt;" &amp;DATE(MID($AV$3, 15, 4), MONTH("1 " &amp; BC$6 &amp; " " &amp; MID($AV$3, 15, 4)), 0 ), 'Raw Data'!$H:$H, "Non*", 'Raw Data'!$P:$P,""&amp;'Raw Data'!$B$1,'Raw Data'!$D:$D,"&lt;&gt;*ithdr*",'Raw Data'!$D:$D,"&lt;&gt;*ancel*", 'Raw Data'!$AW:$AW,"Completed Early", 'Raw Data'!$J:$J,"*ttendanc*")
+
COUNTIFS('Raw Data'!$AM:$AM,"&lt;=" &amp;DATE(MID($AV$3, 15, 4), MONTH("1 " &amp; BC$6 &amp; " " &amp; MID($AV$3, 15, 4)) + 1, 0 ), 'Raw Data'!$AM:$AM,"&gt;" &amp;DATE(MID($AV$3, 15, 4), MONTH("1 " &amp; BC$6 &amp; " " &amp; MID($AV$3, 15, 4)), 0 ), 'Raw Data'!$H:$H, "Non*", 'Raw Data'!$P:$P,""&amp;'Raw Data'!$B$1,'Raw Data'!$D:$D,"&lt;&gt;*ithdr*",'Raw Data'!$D:$D,"&lt;&gt;*ancel*", 'Raw Data'!$AW:$AW,"Completed Early", 'Raw Data'!$J:$J,"*uppor*")</f>
        <v>0</v>
      </c>
      <c r="BD32" s="117"/>
      <c r="BE32" s="117"/>
      <c r="BF32" s="123"/>
    </row>
    <row r="33" spans="1:58" ht="12.75" customHeight="1" x14ac:dyDescent="0.2">
      <c r="A33" s="141" t="s">
        <v>718</v>
      </c>
      <c r="B33" s="117"/>
      <c r="C33" s="117"/>
      <c r="D33" s="117"/>
      <c r="E33" s="117"/>
      <c r="F33" s="117"/>
      <c r="G33" s="117"/>
      <c r="H33" s="117"/>
      <c r="I33" s="117"/>
      <c r="J33" s="123"/>
      <c r="K33" s="150">
        <f>COUNTIFS('Raw Data'!$AM:$AM,"&lt;=" &amp;DATE(LEFT($AV$3, 4), MONTH("1 " &amp; K$6 &amp; " " &amp; LEFT($AV$3, 4)) + 1, 0 ), 'Raw Data'!$AM:$AM,"&gt;" &amp;DATE(LEFT($AV$3, 4), MONTH("1 " &amp; K$6 &amp; " " &amp; LEFT($AV$3, 4)), 0 ), 'Raw Data'!$H:$H, "Non*", 'Raw Data'!$O:$O,""&amp;'Raw Data'!$B$1,'Raw Data'!$D:$D,"&lt;&gt;*ithdr*",'Raw Data'!$D:$D,"&lt;&gt;*ancel*",'Raw Data'!$P:$P,"--", 'Raw Data'!$AW:$AW,"Completed Late")
+
COUNTIFS('Raw Data'!$AM:$AM,"&lt;=" &amp;DATE(LEFT($AV$3, 4), MONTH("1 " &amp; K$6 &amp; " " &amp; LEFT($AV$3, 4)) + 1, 0 ), 'Raw Data'!$AM:$AM,"&gt;" &amp;DATE(LEFT($AV$3, 4), MONTH("1 " &amp; K$6 &amp; " " &amp; LEFT($AV$3, 4)), 0 ), 'Raw Data'!$H:$H, "Non*", 'Raw Data'!$P:$P,""&amp;'Raw Data'!$B$1,'Raw Data'!$D:$D,"&lt;&gt;*ithdr*",'Raw Data'!$D:$D,"&lt;&gt;*ancel*", 'Raw Data'!$AW:$AW,"Completed Late")</f>
        <v>0</v>
      </c>
      <c r="L33" s="117"/>
      <c r="M33" s="117"/>
      <c r="N33" s="123"/>
      <c r="O33" s="150">
        <f>COUNTIFS('Raw Data'!$AM:$AM,"&lt;=" &amp;DATE(LEFT($AV$3, 4), MONTH("1 " &amp; O$6 &amp; " " &amp; LEFT($AV$3, 4)) + 1, 0 ), 'Raw Data'!$AM:$AM,"&gt;" &amp;DATE(LEFT($AV$3, 4), MONTH("1 " &amp; O$6 &amp; " " &amp; LEFT($AV$3, 4)), 0 ), 'Raw Data'!$H:$H, "Non*", 'Raw Data'!$O:$O,""&amp;'Raw Data'!$B$1,'Raw Data'!$D:$D,"&lt;&gt;*ithdr*",'Raw Data'!$D:$D,"&lt;&gt;*ancel*",'Raw Data'!$P:$P,"--", 'Raw Data'!$AW:$AW,"Completed Late")
+
COUNTIFS('Raw Data'!$AM:$AM,"&lt;=" &amp;DATE(LEFT($AV$3, 4), MONTH("1 " &amp; O$6 &amp; " " &amp; LEFT($AV$3, 4)) + 1, 0 ), 'Raw Data'!$AM:$AM,"&gt;" &amp;DATE(LEFT($AV$3, 4), MONTH("1 " &amp; O$6 &amp; " " &amp; LEFT($AV$3, 4)), 0 ), 'Raw Data'!$H:$H, "Non*", 'Raw Data'!$P:$P,""&amp;'Raw Data'!$B$1,'Raw Data'!$D:$D,"&lt;&gt;*ithdr*",'Raw Data'!$D:$D,"&lt;&gt;*ancel*", 'Raw Data'!$AW:$AW,"Completed Late")</f>
        <v>0</v>
      </c>
      <c r="P33" s="117"/>
      <c r="Q33" s="117"/>
      <c r="R33" s="123"/>
      <c r="S33" s="150">
        <f>COUNTIFS('Raw Data'!$AM:$AM,"&lt;=" &amp;DATE(LEFT($AV$3, 4), MONTH("1 " &amp; S$6 &amp; " " &amp; LEFT($AV$3, 4)) + 1, 0 ), 'Raw Data'!$AM:$AM,"&gt;" &amp;DATE(LEFT($AV$3, 4), MONTH("1 " &amp; S$6 &amp; " " &amp; LEFT($AV$3, 4)), 0 ), 'Raw Data'!$H:$H, "Non*", 'Raw Data'!$O:$O,""&amp;'Raw Data'!$B$1,'Raw Data'!$D:$D,"&lt;&gt;*ithdr*",'Raw Data'!$D:$D,"&lt;&gt;*ancel*",'Raw Data'!$P:$P,"--", 'Raw Data'!$AW:$AW,"Completed Late")
+
COUNTIFS('Raw Data'!$AM:$AM,"&lt;=" &amp;DATE(LEFT($AV$3, 4), MONTH("1 " &amp; S$6 &amp; " " &amp; LEFT($AV$3, 4)) + 1, 0 ), 'Raw Data'!$AM:$AM,"&gt;" &amp;DATE(LEFT($AV$3, 4), MONTH("1 " &amp; S$6 &amp; " " &amp; LEFT($AV$3, 4)), 0 ), 'Raw Data'!$H:$H, "Non*", 'Raw Data'!$P:$P,""&amp;'Raw Data'!$B$1,'Raw Data'!$D:$D,"&lt;&gt;*ithdr*",'Raw Data'!$D:$D,"&lt;&gt;*ancel*", 'Raw Data'!$AW:$AW,"Completed Late")</f>
        <v>0</v>
      </c>
      <c r="T33" s="117"/>
      <c r="U33" s="117"/>
      <c r="V33" s="123"/>
      <c r="W33" s="150">
        <f>COUNTIFS('Raw Data'!$AM:$AM,"&lt;=" &amp;DATE(LEFT($AV$3, 4), MONTH("1 " &amp; W$6 &amp; " " &amp; LEFT($AV$3, 4)) + 1, 0 ), 'Raw Data'!$AM:$AM,"&gt;" &amp;DATE(LEFT($AV$3, 4), MONTH("1 " &amp; W$6 &amp; " " &amp; LEFT($AV$3, 4)), 0 ), 'Raw Data'!$H:$H, "Non*", 'Raw Data'!$O:$O,""&amp;'Raw Data'!$B$1,'Raw Data'!$D:$D,"&lt;&gt;*ithdr*",'Raw Data'!$D:$D,"&lt;&gt;*ancel*",'Raw Data'!$P:$P,"--", 'Raw Data'!$AW:$AW,"Completed Late")
+
COUNTIFS('Raw Data'!$AM:$AM,"&lt;=" &amp;DATE(LEFT($AV$3, 4), MONTH("1 " &amp; W$6 &amp; " " &amp; LEFT($AV$3, 4)) + 1, 0 ), 'Raw Data'!$AM:$AM,"&gt;" &amp;DATE(LEFT($AV$3, 4), MONTH("1 " &amp; W$6 &amp; " " &amp; LEFT($AV$3, 4)), 0 ), 'Raw Data'!$H:$H, "Non*", 'Raw Data'!$P:$P,""&amp;'Raw Data'!$B$1,'Raw Data'!$D:$D,"&lt;&gt;*ithdr*",'Raw Data'!$D:$D,"&lt;&gt;*ancel*", 'Raw Data'!$AW:$AW,"Completed Late")</f>
        <v>0</v>
      </c>
      <c r="X33" s="117"/>
      <c r="Y33" s="117"/>
      <c r="Z33" s="123"/>
      <c r="AA33" s="150">
        <f>COUNTIFS('Raw Data'!$AM:$AM,"&lt;=" &amp;DATE(LEFT($AV$3, 4), MONTH("1 " &amp; AA$6 &amp; " " &amp; LEFT($AV$3, 4)) + 1, 0 ), 'Raw Data'!$AM:$AM,"&gt;" &amp;DATE(LEFT($AV$3, 4), MONTH("1 " &amp; AA$6 &amp; " " &amp; LEFT($AV$3, 4)), 0 ), 'Raw Data'!$H:$H, "Non*", 'Raw Data'!$O:$O,""&amp;'Raw Data'!$B$1,'Raw Data'!$D:$D,"&lt;&gt;*ithdr*",'Raw Data'!$D:$D,"&lt;&gt;*ancel*",'Raw Data'!$P:$P,"--", 'Raw Data'!$AW:$AW,"Completed Late")
+
COUNTIFS('Raw Data'!$AM:$AM,"&lt;=" &amp;DATE(LEFT($AV$3, 4), MONTH("1 " &amp; AA$6 &amp; " " &amp; LEFT($AV$3, 4)) + 1, 0 ), 'Raw Data'!$AM:$AM,"&gt;" &amp;DATE(LEFT($AV$3, 4), MONTH("1 " &amp; AA$6 &amp; " " &amp; LEFT($AV$3, 4)), 0 ), 'Raw Data'!$H:$H, "Non*", 'Raw Data'!$P:$P,""&amp;'Raw Data'!$B$1,'Raw Data'!$D:$D,"&lt;&gt;*ithdr*",'Raw Data'!$D:$D,"&lt;&gt;*ancel*", 'Raw Data'!$AW:$AW,"Completed Late")</f>
        <v>0</v>
      </c>
      <c r="AB33" s="117"/>
      <c r="AC33" s="117"/>
      <c r="AD33" s="123"/>
      <c r="AE33" s="150">
        <f>COUNTIFS('Raw Data'!$AM:$AM,"&lt;=" &amp;DATE(LEFT($AV$3, 4), MONTH("1 " &amp; AE$6 &amp; " " &amp; LEFT($AV$3, 4)) + 1, 0 ), 'Raw Data'!$AM:$AM,"&gt;" &amp;DATE(LEFT($AV$3, 4), MONTH("1 " &amp; AE$6 &amp; " " &amp; LEFT($AV$3, 4)), 0 ), 'Raw Data'!$H:$H, "Non*", 'Raw Data'!$O:$O,""&amp;'Raw Data'!$B$1,'Raw Data'!$D:$D,"&lt;&gt;*ithdr*",'Raw Data'!$D:$D,"&lt;&gt;*ancel*",'Raw Data'!$P:$P,"--", 'Raw Data'!$AW:$AW,"Completed Late")
+
COUNTIFS('Raw Data'!$AM:$AM,"&lt;=" &amp;DATE(LEFT($AV$3, 4), MONTH("1 " &amp; AE$6 &amp; " " &amp; LEFT($AV$3, 4)) + 1, 0 ), 'Raw Data'!$AM:$AM,"&gt;" &amp;DATE(LEFT($AV$3, 4), MONTH("1 " &amp; AE$6 &amp; " " &amp; LEFT($AV$3, 4)), 0 ), 'Raw Data'!$H:$H, "Non*", 'Raw Data'!$P:$P,""&amp;'Raw Data'!$B$1,'Raw Data'!$D:$D,"&lt;&gt;*ithdr*",'Raw Data'!$D:$D,"&lt;&gt;*ancel*", 'Raw Data'!$AW:$AW,"Completed Late")</f>
        <v>0</v>
      </c>
      <c r="AF33" s="117"/>
      <c r="AG33" s="117"/>
      <c r="AH33" s="123"/>
      <c r="AI33" s="150">
        <f>COUNTIFS('Raw Data'!$AM:$AM,"&lt;=" &amp;DATE(LEFT($AV$3, 4), MONTH("1 " &amp; AI$6 &amp; " " &amp; LEFT($AV$3, 4)) + 1, 0 ), 'Raw Data'!$AM:$AM,"&gt;" &amp;DATE(LEFT($AV$3, 4), MONTH("1 " &amp; AI$6 &amp; " " &amp; LEFT($AV$3, 4)), 0 ), 'Raw Data'!$H:$H, "Non*", 'Raw Data'!$O:$O,""&amp;'Raw Data'!$B$1,'Raw Data'!$D:$D,"&lt;&gt;*ithdr*",'Raw Data'!$D:$D,"&lt;&gt;*ancel*",'Raw Data'!$P:$P,"--", 'Raw Data'!$AW:$AW,"Completed Late")
+
COUNTIFS('Raw Data'!$AM:$AM,"&lt;=" &amp;DATE(LEFT($AV$3, 4), MONTH("1 " &amp; AI$6 &amp; " " &amp; LEFT($AV$3, 4)) + 1, 0 ), 'Raw Data'!$AM:$AM,"&gt;" &amp;DATE(LEFT($AV$3, 4), MONTH("1 " &amp; AI$6 &amp; " " &amp; LEFT($AV$3, 4)), 0 ), 'Raw Data'!$H:$H, "Non*", 'Raw Data'!$P:$P,""&amp;'Raw Data'!$B$1,'Raw Data'!$D:$D,"&lt;&gt;*ithdr*",'Raw Data'!$D:$D,"&lt;&gt;*ancel*", 'Raw Data'!$AW:$AW,"Completed Late")</f>
        <v>0</v>
      </c>
      <c r="AJ33" s="117"/>
      <c r="AK33" s="117"/>
      <c r="AL33" s="123"/>
      <c r="AM33" s="150">
        <f>COUNTIFS('Raw Data'!$AM:$AM,"&lt;=" &amp;DATE(LEFT($AV$3, 4), MONTH("1 " &amp; AM$6 &amp; " " &amp; LEFT($AV$3, 4)) + 1, 0 ), 'Raw Data'!$AM:$AM,"&gt;" &amp;DATE(LEFT($AV$3, 4), MONTH("1 " &amp; AM$6 &amp; " " &amp; LEFT($AV$3, 4)), 0 ), 'Raw Data'!$H:$H, "Non*", 'Raw Data'!$O:$O,""&amp;'Raw Data'!$B$1,'Raw Data'!$D:$D,"&lt;&gt;*ithdr*",'Raw Data'!$D:$D,"&lt;&gt;*ancel*",'Raw Data'!$P:$P,"--", 'Raw Data'!$AW:$AW,"Completed Late")
+
COUNTIFS('Raw Data'!$AM:$AM,"&lt;=" &amp;DATE(LEFT($AV$3, 4), MONTH("1 " &amp; AM$6 &amp; " " &amp; LEFT($AV$3, 4)) + 1, 0 ), 'Raw Data'!$AM:$AM,"&gt;" &amp;DATE(LEFT($AV$3, 4), MONTH("1 " &amp; AM$6 &amp; " " &amp; LEFT($AV$3, 4)), 0 ), 'Raw Data'!$H:$H, "Non*", 'Raw Data'!$P:$P,""&amp;'Raw Data'!$B$1,'Raw Data'!$D:$D,"&lt;&gt;*ithdr*",'Raw Data'!$D:$D,"&lt;&gt;*ancel*", 'Raw Data'!$AW:$AW,"Completed Late")</f>
        <v>0</v>
      </c>
      <c r="AN33" s="117"/>
      <c r="AO33" s="117"/>
      <c r="AP33" s="123"/>
      <c r="AQ33" s="150">
        <f>COUNTIFS('Raw Data'!$AM:$AM,"&lt;=" &amp;DATE(LEFT($AV$3, 4), MONTH("1 " &amp; AQ$6 &amp; " " &amp; LEFT($AV$3, 4)) + 1, 0 ), 'Raw Data'!$AM:$AM,"&gt;" &amp;DATE(LEFT($AV$3, 4), MONTH("1 " &amp; AQ$6 &amp; " " &amp; LEFT($AV$3, 4)), 0 ), 'Raw Data'!$H:$H, "Non*", 'Raw Data'!$O:$O,""&amp;'Raw Data'!$B$1,'Raw Data'!$D:$D,"&lt;&gt;*ithdr*",'Raw Data'!$D:$D,"&lt;&gt;*ancel*",'Raw Data'!$P:$P,"--", 'Raw Data'!$AW:$AW,"Completed Late")
+
COUNTIFS('Raw Data'!$AM:$AM,"&lt;=" &amp;DATE(LEFT($AV$3, 4), MONTH("1 " &amp; AQ$6 &amp; " " &amp; LEFT($AV$3, 4)) + 1, 0 ), 'Raw Data'!$AM:$AM,"&gt;" &amp;DATE(LEFT($AV$3, 4), MONTH("1 " &amp; AQ$6 &amp; " " &amp; LEFT($AV$3, 4)), 0 ), 'Raw Data'!$H:$H, "Non*", 'Raw Data'!$P:$P,""&amp;'Raw Data'!$B$1,'Raw Data'!$D:$D,"&lt;&gt;*ithdr*",'Raw Data'!$D:$D,"&lt;&gt;*ancel*", 'Raw Data'!$AW:$AW,"Completed Late")</f>
        <v>0</v>
      </c>
      <c r="AR33" s="117"/>
      <c r="AS33" s="117"/>
      <c r="AT33" s="123"/>
      <c r="AU33" s="150">
        <f>COUNTIFS('Raw Data'!$AM:$AM,"&lt;=" &amp;DATE(MID($AV$3, 15, 4), MONTH("1 " &amp; AU$6 &amp; " " &amp; MID($AV$3, 15, 4)) + 1, 0 ), 'Raw Data'!$AM:$AM,"&gt;" &amp;DATE(MID($AV$3, 15, 4), MONTH("1 " &amp; AU$6 &amp; " " &amp; MID($AV$3, 15, 4)), 0 ), 'Raw Data'!$H:$H, "Non*", 'Raw Data'!$O:$O,""&amp;'Raw Data'!$B$1,'Raw Data'!$D:$D,"&lt;&gt;*ithdr*",'Raw Data'!$D:$D,"&lt;&gt;*ancel*",'Raw Data'!$P:$P,"--", 'Raw Data'!$AW:$AW,"Completed Late")
+
COUNTIFS('Raw Data'!$AM:$AM,"&lt;=" &amp;DATE(MID($AV$3, 15, 4), MONTH("1 " &amp; AU$6 &amp; " " &amp; MID($AV$3, 15, 4)) + 1, 0 ), 'Raw Data'!$AM:$AM,"&gt;" &amp;DATE(MID($AV$3, 15, 4), MONTH("1 " &amp; AU$6 &amp; " " &amp; MID($AV$3, 15, 4)), 0 ), 'Raw Data'!$H:$H, "Non*", 'Raw Data'!$P:$P,""&amp;'Raw Data'!$B$1,'Raw Data'!$D:$D,"&lt;&gt;*ithdr*",'Raw Data'!$D:$D,"&lt;&gt;*ancel*", 'Raw Data'!$AW:$AW,"Completed Late")</f>
        <v>0</v>
      </c>
      <c r="AV33" s="117"/>
      <c r="AW33" s="117"/>
      <c r="AX33" s="123"/>
      <c r="AY33" s="150">
        <f>COUNTIFS('Raw Data'!$AM:$AM,"&lt;=" &amp;DATE(MID($AV$3, 15, 4), MONTH("1 " &amp; AY$6 &amp; " " &amp; MID($AV$3, 15, 4)) + 1, 0 ), 'Raw Data'!$AM:$AM,"&gt;" &amp;DATE(MID($AV$3, 15, 4), MONTH("1 " &amp; AY$6 &amp; " " &amp; MID($AV$3, 15, 4)), 0 ), 'Raw Data'!$H:$H, "Non*", 'Raw Data'!$O:$O,""&amp;'Raw Data'!$B$1,'Raw Data'!$D:$D,"&lt;&gt;*ithdr*",'Raw Data'!$D:$D,"&lt;&gt;*ancel*",'Raw Data'!$P:$P,"--", 'Raw Data'!$AW:$AW,"Completed Late")
+
COUNTIFS('Raw Data'!$AM:$AM,"&lt;=" &amp;DATE(MID($AV$3, 15, 4), MONTH("1 " &amp; AY$6 &amp; " " &amp; MID($AV$3, 15, 4)) + 1, 0 ), 'Raw Data'!$AM:$AM,"&gt;" &amp;DATE(MID($AV$3, 15, 4), MONTH("1 " &amp; AY$6 &amp; " " &amp; MID($AV$3, 15, 4)), 0 ), 'Raw Data'!$H:$H, "Non*", 'Raw Data'!$P:$P,""&amp;'Raw Data'!$B$1,'Raw Data'!$D:$D,"&lt;&gt;*ithdr*",'Raw Data'!$D:$D,"&lt;&gt;*ancel*", 'Raw Data'!$AW:$AW,"Completed Late")</f>
        <v>0</v>
      </c>
      <c r="AZ33" s="117"/>
      <c r="BA33" s="117"/>
      <c r="BB33" s="123"/>
      <c r="BC33" s="150">
        <f>COUNTIFS('Raw Data'!$AM:$AM,"&lt;=" &amp;DATE(MID($AV$3, 15, 4), MONTH("1 " &amp; BC$6 &amp; " " &amp; MID($AV$3, 15, 4)) + 1, 0 ), 'Raw Data'!$AM:$AM,"&gt;" &amp;DATE(MID($AV$3, 15, 4), MONTH("1 " &amp; BC$6 &amp; " " &amp; MID($AV$3, 15, 4)), 0 ), 'Raw Data'!$H:$H, "Non*", 'Raw Data'!$O:$O,""&amp;'Raw Data'!$B$1,'Raw Data'!$D:$D,"&lt;&gt;*ithdr*",'Raw Data'!$D:$D,"&lt;&gt;*ancel*",'Raw Data'!$P:$P,"--", 'Raw Data'!$AW:$AW,"Completed Late")
+
COUNTIFS('Raw Data'!$AM:$AM,"&lt;=" &amp;DATE(MID($AV$3, 15, 4), MONTH("1 " &amp; BC$6 &amp; " " &amp; MID($AV$3, 15, 4)) + 1, 0 ), 'Raw Data'!$AM:$AM,"&gt;" &amp;DATE(MID($AV$3, 15, 4), MONTH("1 " &amp; BC$6 &amp; " " &amp; MID($AV$3, 15, 4)), 0 ), 'Raw Data'!$H:$H, "Non*", 'Raw Data'!$P:$P,""&amp;'Raw Data'!$B$1,'Raw Data'!$D:$D,"&lt;&gt;*ithdr*",'Raw Data'!$D:$D,"&lt;&gt;*ancel*", 'Raw Data'!$AW:$AW,"Completed Late")</f>
        <v>0</v>
      </c>
      <c r="BD33" s="117"/>
      <c r="BE33" s="117"/>
      <c r="BF33" s="123"/>
    </row>
    <row r="34" spans="1:58" ht="12.75" customHeight="1" x14ac:dyDescent="0.2">
      <c r="A34" s="141" t="s">
        <v>719</v>
      </c>
      <c r="B34" s="117"/>
      <c r="C34" s="117"/>
      <c r="D34" s="117"/>
      <c r="E34" s="117"/>
      <c r="F34" s="117"/>
      <c r="G34" s="117"/>
      <c r="H34" s="117"/>
      <c r="I34" s="117"/>
      <c r="J34" s="123"/>
      <c r="K34" s="150">
        <f>COUNTIFS('Raw Data'!$AM:$AM,"&lt;=" &amp;DATE(LEFT($AV$3, 4), MONTH("1 " &amp; K$6 &amp; " " &amp; LEFT($AV$3, 4)) + 1, 0 ), 'Raw Data'!$AM:$AM,"&gt;" &amp;DATE(LEFT($AV$3, 4), MONTH("1 " &amp; K$6 &amp; " " &amp; LEFT($AV$3, 4)), 0 ), 'Raw Data'!$H:$H, "Non*", 'Raw Data'!$O:$O,""&amp;'Raw Data'!$B$1,'Raw Data'!$D:$D,"&lt;&gt;*ithdr*",'Raw Data'!$D:$D,"&lt;&gt;*ancel*",'Raw Data'!$P:$P,"--", 'Raw Data'!$AW:$AW,"Not Yet Completed")
+
COUNTIFS('Raw Data'!$AM:$AM,"&lt;=" &amp;DATE(LEFT($AV$3, 4), MONTH("1 " &amp; K$6 &amp; " " &amp; LEFT($AV$3, 4)) + 1, 0 ), 'Raw Data'!$AM:$AM,"&gt;" &amp;DATE(LEFT($AV$3, 4), MONTH("1 " &amp; K$6 &amp; " " &amp; LEFT($AV$3, 4)), 0 ), 'Raw Data'!$H:$H, "Non*", 'Raw Data'!$P:$P,""&amp;'Raw Data'!$B$1,'Raw Data'!$D:$D,"&lt;&gt;*ithdr*",'Raw Data'!$D:$D,"&lt;&gt;*ancel*", 'Raw Data'!$AW:$AW,"Not Yet Completed")</f>
        <v>0</v>
      </c>
      <c r="L34" s="117"/>
      <c r="M34" s="117"/>
      <c r="N34" s="123"/>
      <c r="O34" s="150">
        <f>COUNTIFS('Raw Data'!$AM:$AM,"&lt;=" &amp;DATE(LEFT($AV$3, 4), MONTH("1 " &amp; O$6 &amp; " " &amp; LEFT($AV$3, 4)) + 1, 0 ), 'Raw Data'!$AM:$AM,"&gt;" &amp;DATE(LEFT($AV$3, 4), MONTH("1 " &amp; O$6 &amp; " " &amp; LEFT($AV$3, 4)), 0 ), 'Raw Data'!$H:$H, "Non*", 'Raw Data'!$O:$O,""&amp;'Raw Data'!$B$1,'Raw Data'!$D:$D,"&lt;&gt;*ithdr*",'Raw Data'!$D:$D,"&lt;&gt;*ancel*",'Raw Data'!$P:$P,"--", 'Raw Data'!$AW:$AW,"Not Yet Completed")
+
COUNTIFS('Raw Data'!$AM:$AM,"&lt;=" &amp;DATE(LEFT($AV$3, 4), MONTH("1 " &amp; O$6 &amp; " " &amp; LEFT($AV$3, 4)) + 1, 0 ), 'Raw Data'!$AM:$AM,"&gt;" &amp;DATE(LEFT($AV$3, 4), MONTH("1 " &amp; O$6 &amp; " " &amp; LEFT($AV$3, 4)), 0 ), 'Raw Data'!$H:$H, "Non*", 'Raw Data'!$P:$P,""&amp;'Raw Data'!$B$1,'Raw Data'!$D:$D,"&lt;&gt;*ithdr*",'Raw Data'!$D:$D,"&lt;&gt;*ancel*", 'Raw Data'!$AW:$AW,"Not Yet Completed")</f>
        <v>0</v>
      </c>
      <c r="P34" s="117"/>
      <c r="Q34" s="117"/>
      <c r="R34" s="123"/>
      <c r="S34" s="150">
        <f>COUNTIFS('Raw Data'!$AM:$AM,"&lt;=" &amp;DATE(LEFT($AV$3, 4), MONTH("1 " &amp; S$6 &amp; " " &amp; LEFT($AV$3, 4)) + 1, 0 ), 'Raw Data'!$AM:$AM,"&gt;" &amp;DATE(LEFT($AV$3, 4), MONTH("1 " &amp; S$6 &amp; " " &amp; LEFT($AV$3, 4)), 0 ), 'Raw Data'!$H:$H, "Non*", 'Raw Data'!$O:$O,""&amp;'Raw Data'!$B$1,'Raw Data'!$D:$D,"&lt;&gt;*ithdr*",'Raw Data'!$D:$D,"&lt;&gt;*ancel*",'Raw Data'!$P:$P,"--", 'Raw Data'!$AW:$AW,"Not Yet Completed")
+
COUNTIFS('Raw Data'!$AM:$AM,"&lt;=" &amp;DATE(LEFT($AV$3, 4), MONTH("1 " &amp; S$6 &amp; " " &amp; LEFT($AV$3, 4)) + 1, 0 ), 'Raw Data'!$AM:$AM,"&gt;" &amp;DATE(LEFT($AV$3, 4), MONTH("1 " &amp; S$6 &amp; " " &amp; LEFT($AV$3, 4)), 0 ), 'Raw Data'!$H:$H, "Non*", 'Raw Data'!$P:$P,""&amp;'Raw Data'!$B$1,'Raw Data'!$D:$D,"&lt;&gt;*ithdr*",'Raw Data'!$D:$D,"&lt;&gt;*ancel*", 'Raw Data'!$AW:$AW,"Not Yet Completed")</f>
        <v>0</v>
      </c>
      <c r="T34" s="117"/>
      <c r="U34" s="117"/>
      <c r="V34" s="123"/>
      <c r="W34" s="150">
        <f>COUNTIFS('Raw Data'!$AM:$AM,"&lt;=" &amp;DATE(LEFT($AV$3, 4), MONTH("1 " &amp; W$6 &amp; " " &amp; LEFT($AV$3, 4)) + 1, 0 ), 'Raw Data'!$AM:$AM,"&gt;" &amp;DATE(LEFT($AV$3, 4), MONTH("1 " &amp; W$6 &amp; " " &amp; LEFT($AV$3, 4)), 0 ), 'Raw Data'!$H:$H, "Non*", 'Raw Data'!$O:$O,""&amp;'Raw Data'!$B$1,'Raw Data'!$D:$D,"&lt;&gt;*ithdr*",'Raw Data'!$D:$D,"&lt;&gt;*ancel*",'Raw Data'!$P:$P,"--", 'Raw Data'!$AW:$AW,"Not Yet Completed")
+
COUNTIFS('Raw Data'!$AM:$AM,"&lt;=" &amp;DATE(LEFT($AV$3, 4), MONTH("1 " &amp; W$6 &amp; " " &amp; LEFT($AV$3, 4)) + 1, 0 ), 'Raw Data'!$AM:$AM,"&gt;" &amp;DATE(LEFT($AV$3, 4), MONTH("1 " &amp; W$6 &amp; " " &amp; LEFT($AV$3, 4)), 0 ), 'Raw Data'!$H:$H, "Non*", 'Raw Data'!$P:$P,""&amp;'Raw Data'!$B$1,'Raw Data'!$D:$D,"&lt;&gt;*ithdr*",'Raw Data'!$D:$D,"&lt;&gt;*ancel*", 'Raw Data'!$AW:$AW,"Not Yet Completed")</f>
        <v>0</v>
      </c>
      <c r="X34" s="117"/>
      <c r="Y34" s="117"/>
      <c r="Z34" s="123"/>
      <c r="AA34" s="150">
        <f>COUNTIFS('Raw Data'!$AM:$AM,"&lt;=" &amp;DATE(LEFT($AV$3, 4), MONTH("1 " &amp; AA$6 &amp; " " &amp; LEFT($AV$3, 4)) + 1, 0 ), 'Raw Data'!$AM:$AM,"&gt;" &amp;DATE(LEFT($AV$3, 4), MONTH("1 " &amp; AA$6 &amp; " " &amp; LEFT($AV$3, 4)), 0 ), 'Raw Data'!$H:$H, "Non*", 'Raw Data'!$O:$O,""&amp;'Raw Data'!$B$1,'Raw Data'!$D:$D,"&lt;&gt;*ithdr*",'Raw Data'!$D:$D,"&lt;&gt;*ancel*",'Raw Data'!$P:$P,"--", 'Raw Data'!$AW:$AW,"Not Yet Completed")
+
COUNTIFS('Raw Data'!$AM:$AM,"&lt;=" &amp;DATE(LEFT($AV$3, 4), MONTH("1 " &amp; AA$6 &amp; " " &amp; LEFT($AV$3, 4)) + 1, 0 ), 'Raw Data'!$AM:$AM,"&gt;" &amp;DATE(LEFT($AV$3, 4), MONTH("1 " &amp; AA$6 &amp; " " &amp; LEFT($AV$3, 4)), 0 ), 'Raw Data'!$H:$H, "Non*", 'Raw Data'!$P:$P,""&amp;'Raw Data'!$B$1,'Raw Data'!$D:$D,"&lt;&gt;*ithdr*",'Raw Data'!$D:$D,"&lt;&gt;*ancel*", 'Raw Data'!$AW:$AW,"Not Yet Completed")</f>
        <v>0</v>
      </c>
      <c r="AB34" s="117"/>
      <c r="AC34" s="117"/>
      <c r="AD34" s="123"/>
      <c r="AE34" s="150">
        <f>COUNTIFS('Raw Data'!$AM:$AM,"&lt;=" &amp;DATE(LEFT($AV$3, 4), MONTH("1 " &amp; AE$6 &amp; " " &amp; LEFT($AV$3, 4)) + 1, 0 ), 'Raw Data'!$AM:$AM,"&gt;" &amp;DATE(LEFT($AV$3, 4), MONTH("1 " &amp; AE$6 &amp; " " &amp; LEFT($AV$3, 4)), 0 ), 'Raw Data'!$H:$H, "Non*", 'Raw Data'!$O:$O,""&amp;'Raw Data'!$B$1,'Raw Data'!$D:$D,"&lt;&gt;*ithdr*",'Raw Data'!$D:$D,"&lt;&gt;*ancel*",'Raw Data'!$P:$P,"--", 'Raw Data'!$AW:$AW,"Not Yet Completed")
+
COUNTIFS('Raw Data'!$AM:$AM,"&lt;=" &amp;DATE(LEFT($AV$3, 4), MONTH("1 " &amp; AE$6 &amp; " " &amp; LEFT($AV$3, 4)) + 1, 0 ), 'Raw Data'!$AM:$AM,"&gt;" &amp;DATE(LEFT($AV$3, 4), MONTH("1 " &amp; AE$6 &amp; " " &amp; LEFT($AV$3, 4)), 0 ), 'Raw Data'!$H:$H, "Non*", 'Raw Data'!$P:$P,""&amp;'Raw Data'!$B$1,'Raw Data'!$D:$D,"&lt;&gt;*ithdr*",'Raw Data'!$D:$D,"&lt;&gt;*ancel*", 'Raw Data'!$AW:$AW,"Not Yet Completed")</f>
        <v>0</v>
      </c>
      <c r="AF34" s="117"/>
      <c r="AG34" s="117"/>
      <c r="AH34" s="123"/>
      <c r="AI34" s="150">
        <f>COUNTIFS('Raw Data'!$AM:$AM,"&lt;=" &amp;DATE(LEFT($AV$3, 4), MONTH("1 " &amp; AI$6 &amp; " " &amp; LEFT($AV$3, 4)) + 1, 0 ), 'Raw Data'!$AM:$AM,"&gt;" &amp;DATE(LEFT($AV$3, 4), MONTH("1 " &amp; AI$6 &amp; " " &amp; LEFT($AV$3, 4)), 0 ), 'Raw Data'!$H:$H, "Non*", 'Raw Data'!$O:$O,""&amp;'Raw Data'!$B$1,'Raw Data'!$D:$D,"&lt;&gt;*ithdr*",'Raw Data'!$D:$D,"&lt;&gt;*ancel*",'Raw Data'!$P:$P,"--", 'Raw Data'!$AW:$AW,"Not Yet Completed")
+
COUNTIFS('Raw Data'!$AM:$AM,"&lt;=" &amp;DATE(LEFT($AV$3, 4), MONTH("1 " &amp; AI$6 &amp; " " &amp; LEFT($AV$3, 4)) + 1, 0 ), 'Raw Data'!$AM:$AM,"&gt;" &amp;DATE(LEFT($AV$3, 4), MONTH("1 " &amp; AI$6 &amp; " " &amp; LEFT($AV$3, 4)), 0 ), 'Raw Data'!$H:$H, "Non*", 'Raw Data'!$P:$P,""&amp;'Raw Data'!$B$1,'Raw Data'!$D:$D,"&lt;&gt;*ithdr*",'Raw Data'!$D:$D,"&lt;&gt;*ancel*", 'Raw Data'!$AW:$AW,"Not Yet Completed")</f>
        <v>0</v>
      </c>
      <c r="AJ34" s="117"/>
      <c r="AK34" s="117"/>
      <c r="AL34" s="123"/>
      <c r="AM34" s="150">
        <f>COUNTIFS('Raw Data'!$AM:$AM,"&lt;=" &amp;DATE(LEFT($AV$3, 4), MONTH("1 " &amp; AM$6 &amp; " " &amp; LEFT($AV$3, 4)) + 1, 0 ), 'Raw Data'!$AM:$AM,"&gt;" &amp;DATE(LEFT($AV$3, 4), MONTH("1 " &amp; AM$6 &amp; " " &amp; LEFT($AV$3, 4)), 0 ), 'Raw Data'!$H:$H, "Non*", 'Raw Data'!$O:$O,""&amp;'Raw Data'!$B$1,'Raw Data'!$D:$D,"&lt;&gt;*ithdr*",'Raw Data'!$D:$D,"&lt;&gt;*ancel*",'Raw Data'!$P:$P,"--", 'Raw Data'!$AW:$AW,"Not Yet Completed")
+
COUNTIFS('Raw Data'!$AM:$AM,"&lt;=" &amp;DATE(LEFT($AV$3, 4), MONTH("1 " &amp; AM$6 &amp; " " &amp; LEFT($AV$3, 4)) + 1, 0 ), 'Raw Data'!$AM:$AM,"&gt;" &amp;DATE(LEFT($AV$3, 4), MONTH("1 " &amp; AM$6 &amp; " " &amp; LEFT($AV$3, 4)), 0 ), 'Raw Data'!$H:$H, "Non*", 'Raw Data'!$P:$P,""&amp;'Raw Data'!$B$1,'Raw Data'!$D:$D,"&lt;&gt;*ithdr*",'Raw Data'!$D:$D,"&lt;&gt;*ancel*", 'Raw Data'!$AW:$AW,"Not Yet Completed")</f>
        <v>0</v>
      </c>
      <c r="AN34" s="117"/>
      <c r="AO34" s="117"/>
      <c r="AP34" s="123"/>
      <c r="AQ34" s="150">
        <f>COUNTIFS('Raw Data'!$AM:$AM,"&lt;=" &amp;DATE(LEFT($AV$3, 4), MONTH("1 " &amp; AQ$6 &amp; " " &amp; LEFT($AV$3, 4)) + 1, 0 ), 'Raw Data'!$AM:$AM,"&gt;" &amp;DATE(LEFT($AV$3, 4), MONTH("1 " &amp; AQ$6 &amp; " " &amp; LEFT($AV$3, 4)), 0 ), 'Raw Data'!$H:$H, "Non*", 'Raw Data'!$O:$O,""&amp;'Raw Data'!$B$1,'Raw Data'!$D:$D,"&lt;&gt;*ithdr*",'Raw Data'!$D:$D,"&lt;&gt;*ancel*",'Raw Data'!$P:$P,"--", 'Raw Data'!$AW:$AW,"Not Yet Completed")
+
COUNTIFS('Raw Data'!$AM:$AM,"&lt;=" &amp;DATE(LEFT($AV$3, 4), MONTH("1 " &amp; AQ$6 &amp; " " &amp; LEFT($AV$3, 4)) + 1, 0 ), 'Raw Data'!$AM:$AM,"&gt;" &amp;DATE(LEFT($AV$3, 4), MONTH("1 " &amp; AQ$6 &amp; " " &amp; LEFT($AV$3, 4)), 0 ), 'Raw Data'!$H:$H, "Non*", 'Raw Data'!$P:$P,""&amp;'Raw Data'!$B$1,'Raw Data'!$D:$D,"&lt;&gt;*ithdr*",'Raw Data'!$D:$D,"&lt;&gt;*ancel*", 'Raw Data'!$AW:$AW,"Not Yet Completed")</f>
        <v>0</v>
      </c>
      <c r="AR34" s="117"/>
      <c r="AS34" s="117"/>
      <c r="AT34" s="123"/>
      <c r="AU34" s="150">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
COUNTIFS('Raw Data'!$AM:$AM,"&lt;=" &amp;DATE(MID($AV$3, 15, 4), MONTH("1 " &amp; AU$6 &amp; " " &amp; MID($AV$3, 15, 4)) + 1, 0 ), 'Raw Data'!$AM:$AM,"&gt;" &amp;DATE(MID($AV$3, 15, 4), MONTH("1 " &amp; AU$6 &amp; " " &amp; MID($AV$3, 15, 4)), 0 ), 'Raw Data'!$H:$H, "Non*", 'Raw Data'!$P:$P,""&amp;'Raw Data'!$B$1,'Raw Data'!$D:$D,"&lt;&gt;*ithdr*",'Raw Data'!$D:$D,"&lt;&gt;*ancel*", 'Raw Data'!$AW:$AW,"Not Yet Completed")</f>
        <v>0</v>
      </c>
      <c r="AV34" s="117"/>
      <c r="AW34" s="117"/>
      <c r="AX34" s="123"/>
      <c r="AY34" s="150">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
COUNTIFS('Raw Data'!$AM:$AM,"&lt;=" &amp;DATE(MID($AV$3, 15, 4), MONTH("1 " &amp; AY$6 &amp; " " &amp; MID($AV$3, 15, 4)) + 1, 0 ), 'Raw Data'!$AM:$AM,"&gt;" &amp;DATE(MID($AV$3, 15, 4), MONTH("1 " &amp; AY$6 &amp; " " &amp; MID($AV$3, 15, 4)), 0 ), 'Raw Data'!$H:$H, "Non*", 'Raw Data'!$P:$P,""&amp;'Raw Data'!$B$1,'Raw Data'!$D:$D,"&lt;&gt;*ithdr*",'Raw Data'!$D:$D,"&lt;&gt;*ancel*", 'Raw Data'!$AW:$AW,"Not Yet Completed")</f>
        <v>0</v>
      </c>
      <c r="AZ34" s="117"/>
      <c r="BA34" s="117"/>
      <c r="BB34" s="123"/>
      <c r="BC34" s="150">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
COUNTIFS('Raw Data'!$AM:$AM,"&lt;=" &amp;DATE(MID($AV$3, 15, 4), MONTH("1 " &amp; BC$6 &amp; " " &amp; MID($AV$3, 15, 4)) + 1, 0 ), 'Raw Data'!$AM:$AM,"&gt;" &amp;DATE(MID($AV$3, 15, 4), MONTH("1 " &amp; BC$6 &amp; " " &amp; MID($AV$3, 15, 4)), 0 ), 'Raw Data'!$H:$H, "Non*", 'Raw Data'!$P:$P,""&amp;'Raw Data'!$B$1,'Raw Data'!$D:$D,"&lt;&gt;*ithdr*",'Raw Data'!$D:$D,"&lt;&gt;*ancel*", 'Raw Data'!$AW:$AW,"Not Yet Completed")</f>
        <v>0</v>
      </c>
      <c r="BD34" s="117"/>
      <c r="BE34" s="117"/>
      <c r="BF34" s="123"/>
    </row>
    <row r="35" spans="1:58" ht="12.75" customHeight="1" x14ac:dyDescent="0.2">
      <c r="A35" s="143" t="s">
        <v>146</v>
      </c>
      <c r="B35" s="117"/>
      <c r="C35" s="117"/>
      <c r="D35" s="117"/>
      <c r="E35" s="117"/>
      <c r="F35" s="117"/>
      <c r="G35" s="117"/>
      <c r="H35" s="117"/>
      <c r="I35" s="117"/>
      <c r="J35" s="123"/>
      <c r="K35" s="147">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"Non*", 'Raw Data'!$P:$P,""&amp;'Raw Data'!$B$1,'Raw Data'!$D:$D,"&lt;&gt;*ithdr*",'Raw Data'!$D:$D,"&lt;&gt;*ancel*", 'Raw Data'!$AW:$AW,"Not Yet Completed", 'Raw Data'!$D:$D,"*aiting on clien*")</f>
        <v>0</v>
      </c>
      <c r="L35" s="117"/>
      <c r="M35" s="117"/>
      <c r="N35" s="123"/>
      <c r="O35" s="147">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"Non*", 'Raw Data'!$P:$P,""&amp;'Raw Data'!$B$1,'Raw Data'!$D:$D,"&lt;&gt;*ithdr*",'Raw Data'!$D:$D,"&lt;&gt;*ancel*", 'Raw Data'!$AW:$AW,"Not Yet Completed", 'Raw Data'!$D:$D,"*aiting on clien*")</f>
        <v>0</v>
      </c>
      <c r="P35" s="117"/>
      <c r="Q35" s="117"/>
      <c r="R35" s="123"/>
      <c r="S35" s="147">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"Non*", 'Raw Data'!$P:$P,""&amp;'Raw Data'!$B$1,'Raw Data'!$D:$D,"&lt;&gt;*ithdr*",'Raw Data'!$D:$D,"&lt;&gt;*ancel*", 'Raw Data'!$AW:$AW,"Not Yet Completed", 'Raw Data'!$D:$D,"*aiting on clien*")</f>
        <v>0</v>
      </c>
      <c r="T35" s="117"/>
      <c r="U35" s="117"/>
      <c r="V35" s="123"/>
      <c r="W35" s="147">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"Non*", 'Raw Data'!$P:$P,""&amp;'Raw Data'!$B$1,'Raw Data'!$D:$D,"&lt;&gt;*ithdr*",'Raw Data'!$D:$D,"&lt;&gt;*ancel*", 'Raw Data'!$AW:$AW,"Not Yet Completed", 'Raw Data'!$D:$D,"*aiting on clien*")</f>
        <v>0</v>
      </c>
      <c r="X35" s="117"/>
      <c r="Y35" s="117"/>
      <c r="Z35" s="123"/>
      <c r="AA35" s="147">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"Non*", 'Raw Data'!$P:$P,""&amp;'Raw Data'!$B$1,'Raw Data'!$D:$D,"&lt;&gt;*ithdr*",'Raw Data'!$D:$D,"&lt;&gt;*ancel*", 'Raw Data'!$AW:$AW,"Not Yet Completed", 'Raw Data'!$D:$D,"*aiting on clien*")</f>
        <v>0</v>
      </c>
      <c r="AB35" s="117"/>
      <c r="AC35" s="117"/>
      <c r="AD35" s="123"/>
      <c r="AE35" s="147">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"Non*", 'Raw Data'!$P:$P,""&amp;'Raw Data'!$B$1,'Raw Data'!$D:$D,"&lt;&gt;*ithdr*",'Raw Data'!$D:$D,"&lt;&gt;*ancel*", 'Raw Data'!$AW:$AW,"Not Yet Completed", 'Raw Data'!$D:$D,"*aiting on clien*")</f>
        <v>0</v>
      </c>
      <c r="AF35" s="117"/>
      <c r="AG35" s="117"/>
      <c r="AH35" s="123"/>
      <c r="AI35" s="147">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"Non*", 'Raw Data'!$P:$P,""&amp;'Raw Data'!$B$1,'Raw Data'!$D:$D,"&lt;&gt;*ithdr*",'Raw Data'!$D:$D,"&lt;&gt;*ancel*", 'Raw Data'!$AW:$AW,"Not Yet Completed", 'Raw Data'!$D:$D,"*aiting on clien*")</f>
        <v>0</v>
      </c>
      <c r="AJ35" s="117"/>
      <c r="AK35" s="117"/>
      <c r="AL35" s="123"/>
      <c r="AM35" s="147">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"Non*", 'Raw Data'!$P:$P,""&amp;'Raw Data'!$B$1,'Raw Data'!$D:$D,"&lt;&gt;*ithdr*",'Raw Data'!$D:$D,"&lt;&gt;*ancel*", 'Raw Data'!$AW:$AW,"Not Yet Completed", 'Raw Data'!$D:$D,"*aiting on clien*")</f>
        <v>0</v>
      </c>
      <c r="AN35" s="117"/>
      <c r="AO35" s="117"/>
      <c r="AP35" s="123"/>
      <c r="AQ35" s="147">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"Non*", 'Raw Data'!$P:$P,""&amp;'Raw Data'!$B$1,'Raw Data'!$D:$D,"&lt;&gt;*ithdr*",'Raw Data'!$D:$D,"&lt;&gt;*ancel*", 'Raw Data'!$AW:$AW,"Not Yet Completed", 'Raw Data'!$D:$D,"*aiting on clien*")</f>
        <v>0</v>
      </c>
      <c r="AR35" s="117"/>
      <c r="AS35" s="117"/>
      <c r="AT35" s="123"/>
      <c r="AU35" s="147">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Data'!$D:$D,"*aiting on clien*")</f>
        <v>0</v>
      </c>
      <c r="AV35" s="117"/>
      <c r="AW35" s="117"/>
      <c r="AX35" s="123"/>
      <c r="AY35" s="147">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Data'!$D:$D,"*aiting on clien*")</f>
        <v>0</v>
      </c>
      <c r="AZ35" s="117"/>
      <c r="BA35" s="117"/>
      <c r="BB35" s="123"/>
      <c r="BC35" s="147">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Data'!$D:$D,"*aiting on clien*")</f>
        <v>0</v>
      </c>
      <c r="BD35" s="117"/>
      <c r="BE35" s="117"/>
      <c r="BF35" s="123"/>
    </row>
    <row r="36" spans="1:58" ht="12.75" customHeight="1" x14ac:dyDescent="0.2">
      <c r="A36" s="143" t="s">
        <v>148</v>
      </c>
      <c r="B36" s="117"/>
      <c r="C36" s="117"/>
      <c r="D36" s="117"/>
      <c r="E36" s="117"/>
      <c r="F36" s="117"/>
      <c r="G36" s="117"/>
      <c r="H36" s="117"/>
      <c r="I36" s="117"/>
      <c r="J36" s="123"/>
      <c r="K36" s="147">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"Non*", 'Raw Data'!$P:$P,""&amp;'Raw Data'!$B$1,'Raw Data'!$D:$D,"&lt;&gt;*ithdr*",'Raw Data'!$D:$D,"&lt;&gt;*ancel*", 'Raw Data'!$AW:$AW,"Not Yet Completed", 'Raw Data'!$D:$D,"*ause*")</f>
        <v>0</v>
      </c>
      <c r="L36" s="117"/>
      <c r="M36" s="117"/>
      <c r="N36" s="123"/>
      <c r="O36" s="147">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"Non*", 'Raw Data'!$P:$P,""&amp;'Raw Data'!$B$1,'Raw Data'!$D:$D,"&lt;&gt;*ithdr*",'Raw Data'!$D:$D,"&lt;&gt;*ancel*", 'Raw Data'!$AW:$AW,"Not Yet Completed", 'Raw Data'!$D:$D,"*ause*")</f>
        <v>0</v>
      </c>
      <c r="P36" s="117"/>
      <c r="Q36" s="117"/>
      <c r="R36" s="123"/>
      <c r="S36" s="147">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"Non*", 'Raw Data'!$P:$P,""&amp;'Raw Data'!$B$1,'Raw Data'!$D:$D,"&lt;&gt;*ithdr*",'Raw Data'!$D:$D,"&lt;&gt;*ancel*", 'Raw Data'!$AW:$AW,"Not Yet Completed", 'Raw Data'!$D:$D,"*ause*")</f>
        <v>0</v>
      </c>
      <c r="T36" s="117"/>
      <c r="U36" s="117"/>
      <c r="V36" s="123"/>
      <c r="W36" s="147">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"Non*", 'Raw Data'!$P:$P,""&amp;'Raw Data'!$B$1,'Raw Data'!$D:$D,"&lt;&gt;*ithdr*",'Raw Data'!$D:$D,"&lt;&gt;*ancel*", 'Raw Data'!$AW:$AW,"Not Yet Completed", 'Raw Data'!$D:$D,"*ause*")</f>
        <v>0</v>
      </c>
      <c r="X36" s="117"/>
      <c r="Y36" s="117"/>
      <c r="Z36" s="123"/>
      <c r="AA36" s="147">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"Non*", 'Raw Data'!$P:$P,""&amp;'Raw Data'!$B$1,'Raw Data'!$D:$D,"&lt;&gt;*ithdr*",'Raw Data'!$D:$D,"&lt;&gt;*ancel*", 'Raw Data'!$AW:$AW,"Not Yet Completed", 'Raw Data'!$D:$D,"*ause*")</f>
        <v>0</v>
      </c>
      <c r="AB36" s="117"/>
      <c r="AC36" s="117"/>
      <c r="AD36" s="123"/>
      <c r="AE36" s="147">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"Non*", 'Raw Data'!$P:$P,""&amp;'Raw Data'!$B$1,'Raw Data'!$D:$D,"&lt;&gt;*ithdr*",'Raw Data'!$D:$D,"&lt;&gt;*ancel*", 'Raw Data'!$AW:$AW,"Not Yet Completed", 'Raw Data'!$D:$D,"*ause*")</f>
        <v>0</v>
      </c>
      <c r="AF36" s="117"/>
      <c r="AG36" s="117"/>
      <c r="AH36" s="123"/>
      <c r="AI36" s="147">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"Non*", 'Raw Data'!$P:$P,""&amp;'Raw Data'!$B$1,'Raw Data'!$D:$D,"&lt;&gt;*ithdr*",'Raw Data'!$D:$D,"&lt;&gt;*ancel*", 'Raw Data'!$AW:$AW,"Not Yet Completed", 'Raw Data'!$D:$D,"*ause*")</f>
        <v>0</v>
      </c>
      <c r="AJ36" s="117"/>
      <c r="AK36" s="117"/>
      <c r="AL36" s="123"/>
      <c r="AM36" s="147">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"Non*", 'Raw Data'!$P:$P,""&amp;'Raw Data'!$B$1,'Raw Data'!$D:$D,"&lt;&gt;*ithdr*",'Raw Data'!$D:$D,"&lt;&gt;*ancel*", 'Raw Data'!$AW:$AW,"Not Yet Completed", 'Raw Data'!$D:$D,"*ause*")</f>
        <v>0</v>
      </c>
      <c r="AN36" s="117"/>
      <c r="AO36" s="117"/>
      <c r="AP36" s="123"/>
      <c r="AQ36" s="147">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"Non*", 'Raw Data'!$P:$P,""&amp;'Raw Data'!$B$1,'Raw Data'!$D:$D,"&lt;&gt;*ithdr*",'Raw Data'!$D:$D,"&lt;&gt;*ancel*", 'Raw Data'!$AW:$AW,"Not Yet Completed", 'Raw Data'!$D:$D,"*ause*")</f>
        <v>0</v>
      </c>
      <c r="AR36" s="117"/>
      <c r="AS36" s="117"/>
      <c r="AT36" s="123"/>
      <c r="AU36" s="147">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Data'!$D:$D,"*ause*")</f>
        <v>0</v>
      </c>
      <c r="AV36" s="117"/>
      <c r="AW36" s="117"/>
      <c r="AX36" s="123"/>
      <c r="AY36" s="147">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Data'!$D:$D,"*ause*")</f>
        <v>0</v>
      </c>
      <c r="AZ36" s="117"/>
      <c r="BA36" s="117"/>
      <c r="BB36" s="123"/>
      <c r="BC36" s="147">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Data'!$D:$D,"*ause*")</f>
        <v>0</v>
      </c>
      <c r="BD36" s="117"/>
      <c r="BE36" s="117"/>
      <c r="BF36" s="123"/>
    </row>
    <row r="37" spans="1:58" ht="12.75" customHeight="1" x14ac:dyDescent="0.2">
      <c r="A37" s="143" t="s">
        <v>151</v>
      </c>
      <c r="B37" s="117"/>
      <c r="C37" s="117"/>
      <c r="D37" s="117"/>
      <c r="E37" s="117"/>
      <c r="F37" s="117"/>
      <c r="G37" s="117"/>
      <c r="H37" s="117"/>
      <c r="I37" s="117"/>
      <c r="J37" s="123"/>
      <c r="K37" s="147">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"Non*", 'Raw Data'!$P:$P,""&amp;'Raw Data'!$B$1,'Raw Data'!$D:$D,"&lt;&gt;*ithdr*",'Raw Data'!$D:$D,"&lt;&gt;*ancel*", 'Raw Data'!$AW:$AW,"Not Yet Completed", 'Raw Data'!$D:$D,"*ngoi*")</f>
        <v>0</v>
      </c>
      <c r="L37" s="117"/>
      <c r="M37" s="117"/>
      <c r="N37" s="123"/>
      <c r="O37" s="147">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"Non*", 'Raw Data'!$P:$P,""&amp;'Raw Data'!$B$1,'Raw Data'!$D:$D,"&lt;&gt;*ithdr*",'Raw Data'!$D:$D,"&lt;&gt;*ancel*", 'Raw Data'!$AW:$AW,"Not Yet Completed", 'Raw Data'!$D:$D,"*ngoi*")</f>
        <v>0</v>
      </c>
      <c r="P37" s="117"/>
      <c r="Q37" s="117"/>
      <c r="R37" s="123"/>
      <c r="S37" s="147">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"Non*", 'Raw Data'!$P:$P,""&amp;'Raw Data'!$B$1,'Raw Data'!$D:$D,"&lt;&gt;*ithdr*",'Raw Data'!$D:$D,"&lt;&gt;*ancel*", 'Raw Data'!$AW:$AW,"Not Yet Completed", 'Raw Data'!$D:$D,"*ngoi*")</f>
        <v>0</v>
      </c>
      <c r="T37" s="117"/>
      <c r="U37" s="117"/>
      <c r="V37" s="123"/>
      <c r="W37" s="147">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"Non*", 'Raw Data'!$P:$P,""&amp;'Raw Data'!$B$1,'Raw Data'!$D:$D,"&lt;&gt;*ithdr*",'Raw Data'!$D:$D,"&lt;&gt;*ancel*", 'Raw Data'!$AW:$AW,"Not Yet Completed", 'Raw Data'!$D:$D,"*ngoi*")</f>
        <v>0</v>
      </c>
      <c r="X37" s="117"/>
      <c r="Y37" s="117"/>
      <c r="Z37" s="123"/>
      <c r="AA37" s="147">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"Non*", 'Raw Data'!$P:$P,""&amp;'Raw Data'!$B$1,'Raw Data'!$D:$D,"&lt;&gt;*ithdr*",'Raw Data'!$D:$D,"&lt;&gt;*ancel*", 'Raw Data'!$AW:$AW,"Not Yet Completed", 'Raw Data'!$D:$D,"*ngoi*")</f>
        <v>0</v>
      </c>
      <c r="AB37" s="117"/>
      <c r="AC37" s="117"/>
      <c r="AD37" s="123"/>
      <c r="AE37" s="147">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"Non*", 'Raw Data'!$P:$P,""&amp;'Raw Data'!$B$1,'Raw Data'!$D:$D,"&lt;&gt;*ithdr*",'Raw Data'!$D:$D,"&lt;&gt;*ancel*", 'Raw Data'!$AW:$AW,"Not Yet Completed", 'Raw Data'!$D:$D,"*ngoi*")</f>
        <v>0</v>
      </c>
      <c r="AF37" s="117"/>
      <c r="AG37" s="117"/>
      <c r="AH37" s="123"/>
      <c r="AI37" s="147">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"Non*", 'Raw Data'!$P:$P,""&amp;'Raw Data'!$B$1,'Raw Data'!$D:$D,"&lt;&gt;*ithdr*",'Raw Data'!$D:$D,"&lt;&gt;*ancel*", 'Raw Data'!$AW:$AW,"Not Yet Completed", 'Raw Data'!$D:$D,"*ngoi*")</f>
        <v>0</v>
      </c>
      <c r="AJ37" s="117"/>
      <c r="AK37" s="117"/>
      <c r="AL37" s="123"/>
      <c r="AM37" s="147">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"Non*", 'Raw Data'!$P:$P,""&amp;'Raw Data'!$B$1,'Raw Data'!$D:$D,"&lt;&gt;*ithdr*",'Raw Data'!$D:$D,"&lt;&gt;*ancel*", 'Raw Data'!$AW:$AW,"Not Yet Completed", 'Raw Data'!$D:$D,"*ngoi*")</f>
        <v>0</v>
      </c>
      <c r="AN37" s="117"/>
      <c r="AO37" s="117"/>
      <c r="AP37" s="123"/>
      <c r="AQ37" s="147">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"Non*", 'Raw Data'!$P:$P,""&amp;'Raw Data'!$B$1,'Raw Data'!$D:$D,"&lt;&gt;*ithdr*",'Raw Data'!$D:$D,"&lt;&gt;*ancel*", 'Raw Data'!$AW:$AW,"Not Yet Completed", 'Raw Data'!$D:$D,"*ngoi*")</f>
        <v>0</v>
      </c>
      <c r="AR37" s="117"/>
      <c r="AS37" s="117"/>
      <c r="AT37" s="123"/>
      <c r="AU37" s="147">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Data'!$D:$D,"*ngoi*")</f>
        <v>0</v>
      </c>
      <c r="AV37" s="117"/>
      <c r="AW37" s="117"/>
      <c r="AX37" s="123"/>
      <c r="AY37" s="147">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Data'!$D:$D,"*ngoi*")</f>
        <v>0</v>
      </c>
      <c r="AZ37" s="117"/>
      <c r="BA37" s="117"/>
      <c r="BB37" s="123"/>
      <c r="BC37" s="147">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Data'!$D:$D,"*ngoi*")</f>
        <v>0</v>
      </c>
      <c r="BD37" s="117"/>
      <c r="BE37" s="117"/>
      <c r="BF37" s="123"/>
    </row>
    <row r="38" spans="1:58" ht="12.75" customHeight="1" x14ac:dyDescent="0.2">
      <c r="A38" s="143" t="s">
        <v>153</v>
      </c>
      <c r="B38" s="117"/>
      <c r="C38" s="117"/>
      <c r="D38" s="117"/>
      <c r="E38" s="117"/>
      <c r="F38" s="117"/>
      <c r="G38" s="117"/>
      <c r="H38" s="117"/>
      <c r="I38" s="117"/>
      <c r="J38" s="123"/>
      <c r="K38" s="147">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"Non*", 'Raw Data'!$P:$P,""&amp;'Raw Data'!$B$1,'Raw Data'!$D:$D,"&lt;&gt;*ithdr*",'Raw Data'!$D:$D,"&lt;&gt;*ancel*", 'Raw Data'!$AW:$AW,"Not Yet Completed", 'Raw Data'!$D:$D,"*ot start*")</f>
        <v>0</v>
      </c>
      <c r="L38" s="117"/>
      <c r="M38" s="117"/>
      <c r="N38" s="123"/>
      <c r="O38" s="147">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"Non*", 'Raw Data'!$P:$P,""&amp;'Raw Data'!$B$1,'Raw Data'!$D:$D,"&lt;&gt;*ithdr*",'Raw Data'!$D:$D,"&lt;&gt;*ancel*", 'Raw Data'!$AW:$AW,"Not Yet Completed", 'Raw Data'!$D:$D,"*ot start*")</f>
        <v>0</v>
      </c>
      <c r="P38" s="117"/>
      <c r="Q38" s="117"/>
      <c r="R38" s="123"/>
      <c r="S38" s="147">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"Non*", 'Raw Data'!$P:$P,""&amp;'Raw Data'!$B$1,'Raw Data'!$D:$D,"&lt;&gt;*ithdr*",'Raw Data'!$D:$D,"&lt;&gt;*ancel*", 'Raw Data'!$AW:$AW,"Not Yet Completed", 'Raw Data'!$D:$D,"*ot start*")</f>
        <v>0</v>
      </c>
      <c r="T38" s="117"/>
      <c r="U38" s="117"/>
      <c r="V38" s="123"/>
      <c r="W38" s="147">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"Non*", 'Raw Data'!$P:$P,""&amp;'Raw Data'!$B$1,'Raw Data'!$D:$D,"&lt;&gt;*ithdr*",'Raw Data'!$D:$D,"&lt;&gt;*ancel*", 'Raw Data'!$AW:$AW,"Not Yet Completed", 'Raw Data'!$D:$D,"*ot start*")</f>
        <v>0</v>
      </c>
      <c r="X38" s="117"/>
      <c r="Y38" s="117"/>
      <c r="Z38" s="123"/>
      <c r="AA38" s="147">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"Non*", 'Raw Data'!$P:$P,""&amp;'Raw Data'!$B$1,'Raw Data'!$D:$D,"&lt;&gt;*ithdr*",'Raw Data'!$D:$D,"&lt;&gt;*ancel*", 'Raw Data'!$AW:$AW,"Not Yet Completed", 'Raw Data'!$D:$D,"*ot start*")</f>
        <v>0</v>
      </c>
      <c r="AB38" s="117"/>
      <c r="AC38" s="117"/>
      <c r="AD38" s="123"/>
      <c r="AE38" s="147">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"Non*", 'Raw Data'!$P:$P,""&amp;'Raw Data'!$B$1,'Raw Data'!$D:$D,"&lt;&gt;*ithdr*",'Raw Data'!$D:$D,"&lt;&gt;*ancel*", 'Raw Data'!$AW:$AW,"Not Yet Completed", 'Raw Data'!$D:$D,"*ot start*")</f>
        <v>0</v>
      </c>
      <c r="AF38" s="117"/>
      <c r="AG38" s="117"/>
      <c r="AH38" s="123"/>
      <c r="AI38" s="147">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"Non*", 'Raw Data'!$P:$P,""&amp;'Raw Data'!$B$1,'Raw Data'!$D:$D,"&lt;&gt;*ithdr*",'Raw Data'!$D:$D,"&lt;&gt;*ancel*", 'Raw Data'!$AW:$AW,"Not Yet Completed", 'Raw Data'!$D:$D,"*ot start*")</f>
        <v>0</v>
      </c>
      <c r="AJ38" s="117"/>
      <c r="AK38" s="117"/>
      <c r="AL38" s="123"/>
      <c r="AM38" s="147">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"Non*", 'Raw Data'!$P:$P,""&amp;'Raw Data'!$B$1,'Raw Data'!$D:$D,"&lt;&gt;*ithdr*",'Raw Data'!$D:$D,"&lt;&gt;*ancel*", 'Raw Data'!$AW:$AW,"Not Yet Completed", 'Raw Data'!$D:$D,"*ot start*")</f>
        <v>0</v>
      </c>
      <c r="AN38" s="117"/>
      <c r="AO38" s="117"/>
      <c r="AP38" s="123"/>
      <c r="AQ38" s="147">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"Non*", 'Raw Data'!$P:$P,""&amp;'Raw Data'!$B$1,'Raw Data'!$D:$D,"&lt;&gt;*ithdr*",'Raw Data'!$D:$D,"&lt;&gt;*ancel*", 'Raw Data'!$AW:$AW,"Not Yet Completed", 'Raw Data'!$D:$D,"*ot start*")</f>
        <v>0</v>
      </c>
      <c r="AR38" s="117"/>
      <c r="AS38" s="117"/>
      <c r="AT38" s="123"/>
      <c r="AU38" s="147">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38" s="117"/>
      <c r="AW38" s="117"/>
      <c r="AX38" s="123"/>
      <c r="AY38" s="147">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38" s="117"/>
      <c r="BA38" s="117"/>
      <c r="BB38" s="123"/>
      <c r="BC38" s="147">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38" s="117"/>
      <c r="BE38" s="117"/>
      <c r="BF38" s="123"/>
    </row>
    <row r="39" spans="1:58" ht="12.75" customHeight="1" x14ac:dyDescent="0.2">
      <c r="A39" s="146" t="s">
        <v>722</v>
      </c>
      <c r="B39" s="117"/>
      <c r="C39" s="117"/>
      <c r="D39" s="117"/>
      <c r="E39" s="117"/>
      <c r="F39" s="117"/>
      <c r="G39" s="117"/>
      <c r="H39" s="117"/>
      <c r="I39" s="117"/>
      <c r="J39" s="123"/>
      <c r="K39" s="149">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
SUMIFS('Raw Data'!$AN:$AN, 'Raw Data'!$AN:$AN,"&lt;=" &amp;DATE(LEFT($AV$3, 4), MONTH("1 " &amp; K$6 &amp; " " &amp; LEFT($AV$3, 4)) + 1, 0 ), 'Raw Data'!$AN:$AN,"&gt;" &amp;DATE(LEFT($AV$3, 4), MONTH("1 " &amp; K$6 &amp; " " &amp; LEFT($AV$3, 4)), 0 ),'Raw Data'!$P:$P,""&amp;'Raw Data'!$B$1,'Raw Data'!$D:$D,"&lt;&gt;*ithdr*",'Raw Data'!$D:$D,"&lt;&gt;*ancel*", 'Raw Data'!$AN:$AN,"&gt;" &amp;DATE(2010, 1, 15 ))
)
-
(   SUMIFS('Raw Data'!$AL:$AL, 'Raw Data'!$AN:$AN,"&lt;=" &amp;DATE(LEFT($AV$3, 4), MONTH("1 " &amp; K$6 &amp; " " &amp; LEFT($AV$3, 4)) + 1, 0 ), 'Raw Data'!$AN:$AN,"&gt;" &amp;DATE(LEFT($AV$3, 4), MONTH("1 " &amp; K$6 &amp; " " &amp; LEFT($AV$3, 4)), 0 ),'Raw Data'!$O:$O,""&amp;'Raw Data'!$B$1,'Raw Data'!$D:$D,"&lt;&gt;*ithdr*",'Raw Data'!$D:$D,"&lt;&gt;*ancel*",'Raw Data'!$P:$P,"--", 'Raw Data'!$AN:$AN,"&gt;" &amp;DATE(2010, 1, 15 ))
+
SUMIFS('Raw Data'!$AL:$AL, 'Raw Data'!$AN:$AN,"&lt;=" &amp;DATE(LEFT($AV$3, 4), MONTH("1 " &amp; K$6 &amp; " " &amp; LEFT($AV$3, 4)) + 1, 0 ), 'Raw Data'!$AN:$AN,"&gt;" &amp;DATE(LEFT($AV$3, 4), MONTH("1 " &amp; K$6 &amp; " " &amp; LEFT($AV$3, 4)), 0 ),'Raw Data'!$P:$P,""&amp;'Raw Data'!$B$1,'Raw Data'!$D:$D,"&lt;&gt;*ithdr*",'Raw Data'!$D:$D,"&lt;&gt;*ancel*", 'Raw Data'!$AN:$AN,"&gt;" &amp;DATE(2010, 1, 15 ))
)
                        )
/
(COUNTIFS('Raw Data'!$AN:$AN,"&lt;=" &amp;DATE(LEFT($AV$3, 4), MONTH("1 " &amp; K$6 &amp; " " &amp; LEFT($AV$3, 4)) + 1, 0 ), 'Raw Data'!$AN:$AN,"&gt;" &amp;DATE(LEFT($AV$3, 4), MONTH("1 " &amp; K$6 &amp; " " &amp; LEFT($AV$3, 4)), 0 ),'Raw Data'!$O:$O,""&amp;'Raw Data'!$B$1,'Raw Data'!$D:$D,"&lt;&gt;*ithdr*",'Raw Data'!$D:$D,"&lt;&gt;*ancel*",'Raw Data'!$P:$P,"--", 'Raw Data'!$AN:$AN,"&gt;" &amp;DATE(2010, 1, 15 ))
+
COUNTIFS('Raw Data'!$AN:$AN,"&lt;=" &amp;DATE(LEFT($AV$3, 4), MONTH("1 " &amp; K$6 &amp; " " &amp; LEFT($AV$3, 4)) + 1, 0 ), 'Raw Data'!$AN:$AN,"&gt;" &amp;DATE(LEFT($AV$3, 4), MONTH("1 " &amp; K$6 &amp; " " &amp; LEFT($AV$3, 4)), 0 ),'Raw Data'!$P:$P,""&amp;'Raw Data'!$B$1,'Raw Data'!$D:$D,"&lt;&gt;*ithdr*",'Raw Data'!$D:$D,"&lt;&gt;*ancel*", 'Raw Data'!$AN:$AN,"&gt;" &amp;DATE(2010, 1, 15 ))
)             )
),                   0)</f>
        <v>0</v>
      </c>
      <c r="L39" s="117"/>
      <c r="M39" s="117"/>
      <c r="N39" s="123"/>
      <c r="O39" s="149">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
SUMIFS('Raw Data'!$AN:$AN, 'Raw Data'!$AN:$AN,"&lt;=" &amp;DATE(LEFT($AV$3, 4), MONTH("1 " &amp; O$6 &amp; " " &amp; LEFT($AV$3, 4)) + 1, 0 ), 'Raw Data'!$AN:$AN,"&gt;" &amp;DATE(LEFT($AV$3, 4), MONTH("1 " &amp; O$6 &amp; " " &amp; LEFT($AV$3, 4)), 0 ),'Raw Data'!$P:$P,""&amp;'Raw Data'!$B$1,'Raw Data'!$D:$D,"&lt;&gt;*ithdr*",'Raw Data'!$D:$D,"&lt;&gt;*ancel*", 'Raw Data'!$AN:$AN,"&gt;" &amp;DATE(2010, 1, 15 ))
)
-
(   SUMIFS('Raw Data'!$AL:$AL, 'Raw Data'!$AN:$AN,"&lt;=" &amp;DATE(LEFT($AV$3, 4), MONTH("1 " &amp; O$6 &amp; " " &amp; LEFT($AV$3, 4)) + 1, 0 ), 'Raw Data'!$AN:$AN,"&gt;" &amp;DATE(LEFT($AV$3, 4), MONTH("1 " &amp; O$6 &amp; " " &amp; LEFT($AV$3, 4)), 0 ),'Raw Data'!$O:$O,""&amp;'Raw Data'!$B$1,'Raw Data'!$D:$D,"&lt;&gt;*ithdr*",'Raw Data'!$D:$D,"&lt;&gt;*ancel*",'Raw Data'!$P:$P,"--", 'Raw Data'!$AN:$AN,"&gt;" &amp;DATE(2010, 1, 15 ))
+
SUMIFS('Raw Data'!$AL:$AL, 'Raw Data'!$AN:$AN,"&lt;=" &amp;DATE(LEFT($AV$3, 4), MONTH("1 " &amp; O$6 &amp; " " &amp; LEFT($AV$3, 4)) + 1, 0 ), 'Raw Data'!$AN:$AN,"&gt;" &amp;DATE(LEFT($AV$3, 4), MONTH("1 " &amp; O$6 &amp; " " &amp; LEFT($AV$3, 4)), 0 ),'Raw Data'!$P:$P,""&amp;'Raw Data'!$B$1,'Raw Data'!$D:$D,"&lt;&gt;*ithdr*",'Raw Data'!$D:$D,"&lt;&gt;*ancel*", 'Raw Data'!$AN:$AN,"&gt;" &amp;DATE(2010, 1, 15 ))
)
                        )
/
(COUNTIFS('Raw Data'!$AN:$AN,"&lt;=" &amp;DATE(LEFT($AV$3, 4), MONTH("1 " &amp; O$6 &amp; " " &amp; LEFT($AV$3, 4)) + 1, 0 ), 'Raw Data'!$AN:$AN,"&gt;" &amp;DATE(LEFT($AV$3, 4), MONTH("1 " &amp; O$6 &amp; " " &amp; LEFT($AV$3, 4)), 0 ),'Raw Data'!$O:$O,""&amp;'Raw Data'!$B$1,'Raw Data'!$D:$D,"&lt;&gt;*ithdr*",'Raw Data'!$D:$D,"&lt;&gt;*ancel*",'Raw Data'!$P:$P,"--", 'Raw Data'!$AN:$AN,"&gt;" &amp;DATE(2010, 1, 15 ))
+
COUNTIFS('Raw Data'!$AN:$AN,"&lt;=" &amp;DATE(LEFT($AV$3, 4), MONTH("1 " &amp; O$6 &amp; " " &amp; LEFT($AV$3, 4)) + 1, 0 ), 'Raw Data'!$AN:$AN,"&gt;" &amp;DATE(LEFT($AV$3, 4), MONTH("1 " &amp; O$6 &amp; " " &amp; LEFT($AV$3, 4)), 0 ),'Raw Data'!$P:$P,""&amp;'Raw Data'!$B$1,'Raw Data'!$D:$D,"&lt;&gt;*ithdr*",'Raw Data'!$D:$D,"&lt;&gt;*ancel*", 'Raw Data'!$AN:$AN,"&gt;" &amp;DATE(2010, 1, 15 ))
)             )
),                   0)</f>
        <v>0</v>
      </c>
      <c r="P39" s="117"/>
      <c r="Q39" s="117"/>
      <c r="R39" s="123"/>
      <c r="S39" s="149">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
SUMIFS('Raw Data'!$AN:$AN, 'Raw Data'!$AN:$AN,"&lt;=" &amp;DATE(LEFT($AV$3, 4), MONTH("1 " &amp; S$6 &amp; " " &amp; LEFT($AV$3, 4)) + 1, 0 ), 'Raw Data'!$AN:$AN,"&gt;" &amp;DATE(LEFT($AV$3, 4), MONTH("1 " &amp; S$6 &amp; " " &amp; LEFT($AV$3, 4)), 0 ),'Raw Data'!$P:$P,""&amp;'Raw Data'!$B$1,'Raw Data'!$D:$D,"&lt;&gt;*ithdr*",'Raw Data'!$D:$D,"&lt;&gt;*ancel*", 'Raw Data'!$AN:$AN,"&gt;" &amp;DATE(2010, 1, 15 ))
)
-
(   SUMIFS('Raw Data'!$AL:$AL, 'Raw Data'!$AN:$AN,"&lt;=" &amp;DATE(LEFT($AV$3, 4), MONTH("1 " &amp; S$6 &amp; " " &amp; LEFT($AV$3, 4)) + 1, 0 ), 'Raw Data'!$AN:$AN,"&gt;" &amp;DATE(LEFT($AV$3, 4), MONTH("1 " &amp; S$6 &amp; " " &amp; LEFT($AV$3, 4)), 0 ),'Raw Data'!$O:$O,""&amp;'Raw Data'!$B$1,'Raw Data'!$D:$D,"&lt;&gt;*ithdr*",'Raw Data'!$D:$D,"&lt;&gt;*ancel*",'Raw Data'!$P:$P,"--", 'Raw Data'!$AN:$AN,"&gt;" &amp;DATE(2010, 1, 15 ))
+
SUMIFS('Raw Data'!$AL:$AL, 'Raw Data'!$AN:$AN,"&lt;=" &amp;DATE(LEFT($AV$3, 4), MONTH("1 " &amp; S$6 &amp; " " &amp; LEFT($AV$3, 4)) + 1, 0 ), 'Raw Data'!$AN:$AN,"&gt;" &amp;DATE(LEFT($AV$3, 4), MONTH("1 " &amp; S$6 &amp; " " &amp; LEFT($AV$3, 4)), 0 ),'Raw Data'!$P:$P,""&amp;'Raw Data'!$B$1,'Raw Data'!$D:$D,"&lt;&gt;*ithdr*",'Raw Data'!$D:$D,"&lt;&gt;*ancel*", 'Raw Data'!$AN:$AN,"&gt;" &amp;DATE(2010, 1, 15 ))
)
                        )
/
(COUNTIFS('Raw Data'!$AN:$AN,"&lt;=" &amp;DATE(LEFT($AV$3, 4), MONTH("1 " &amp; S$6 &amp; " " &amp; LEFT($AV$3, 4)) + 1, 0 ), 'Raw Data'!$AN:$AN,"&gt;" &amp;DATE(LEFT($AV$3, 4), MONTH("1 " &amp; S$6 &amp; " " &amp; LEFT($AV$3, 4)), 0 ),'Raw Data'!$O:$O,""&amp;'Raw Data'!$B$1,'Raw Data'!$D:$D,"&lt;&gt;*ithdr*",'Raw Data'!$D:$D,"&lt;&gt;*ancel*",'Raw Data'!$P:$P,"--", 'Raw Data'!$AN:$AN,"&gt;" &amp;DATE(2010, 1, 15 ))
+
COUNTIFS('Raw Data'!$AN:$AN,"&lt;=" &amp;DATE(LEFT($AV$3, 4), MONTH("1 " &amp; S$6 &amp; " " &amp; LEFT($AV$3, 4)) + 1, 0 ), 'Raw Data'!$AN:$AN,"&gt;" &amp;DATE(LEFT($AV$3, 4), MONTH("1 " &amp; S$6 &amp; " " &amp; LEFT($AV$3, 4)), 0 ),'Raw Data'!$P:$P,""&amp;'Raw Data'!$B$1,'Raw Data'!$D:$D,"&lt;&gt;*ithdr*",'Raw Data'!$D:$D,"&lt;&gt;*ancel*", 'Raw Data'!$AN:$AN,"&gt;" &amp;DATE(2010, 1, 15 ))
)             )
),                   0)</f>
        <v>0</v>
      </c>
      <c r="T39" s="117"/>
      <c r="U39" s="117"/>
      <c r="V39" s="123"/>
      <c r="W39" s="149">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
SUMIFS('Raw Data'!$AN:$AN, 'Raw Data'!$AN:$AN,"&lt;=" &amp;DATE(LEFT($AV$3, 4), MONTH("1 " &amp; W$6 &amp; " " &amp; LEFT($AV$3, 4)) + 1, 0 ), 'Raw Data'!$AN:$AN,"&gt;" &amp;DATE(LEFT($AV$3, 4), MONTH("1 " &amp; W$6 &amp; " " &amp; LEFT($AV$3, 4)), 0 ),'Raw Data'!$P:$P,""&amp;'Raw Data'!$B$1,'Raw Data'!$D:$D,"&lt;&gt;*ithdr*",'Raw Data'!$D:$D,"&lt;&gt;*ancel*", 'Raw Data'!$AN:$AN,"&gt;" &amp;DATE(2010, 1, 15 ))
)
-
(   SUMIFS('Raw Data'!$AL:$AL, 'Raw Data'!$AN:$AN,"&lt;=" &amp;DATE(LEFT($AV$3, 4), MONTH("1 " &amp; W$6 &amp; " " &amp; LEFT($AV$3, 4)) + 1, 0 ), 'Raw Data'!$AN:$AN,"&gt;" &amp;DATE(LEFT($AV$3, 4), MONTH("1 " &amp; W$6 &amp; " " &amp; LEFT($AV$3, 4)), 0 ),'Raw Data'!$O:$O,""&amp;'Raw Data'!$B$1,'Raw Data'!$D:$D,"&lt;&gt;*ithdr*",'Raw Data'!$D:$D,"&lt;&gt;*ancel*",'Raw Data'!$P:$P,"--", 'Raw Data'!$AN:$AN,"&gt;" &amp;DATE(2010, 1, 15 ))
+
SUMIFS('Raw Data'!$AL:$AL, 'Raw Data'!$AN:$AN,"&lt;=" &amp;DATE(LEFT($AV$3, 4), MONTH("1 " &amp; W$6 &amp; " " &amp; LEFT($AV$3, 4)) + 1, 0 ), 'Raw Data'!$AN:$AN,"&gt;" &amp;DATE(LEFT($AV$3, 4), MONTH("1 " &amp; W$6 &amp; " " &amp; LEFT($AV$3, 4)), 0 ),'Raw Data'!$P:$P,""&amp;'Raw Data'!$B$1,'Raw Data'!$D:$D,"&lt;&gt;*ithdr*",'Raw Data'!$D:$D,"&lt;&gt;*ancel*", 'Raw Data'!$AN:$AN,"&gt;" &amp;DATE(2010, 1, 15 ))
)
                        )
/
(COUNTIFS('Raw Data'!$AN:$AN,"&lt;=" &amp;DATE(LEFT($AV$3, 4), MONTH("1 " &amp; W$6 &amp; " " &amp; LEFT($AV$3, 4)) + 1, 0 ), 'Raw Data'!$AN:$AN,"&gt;" &amp;DATE(LEFT($AV$3, 4), MONTH("1 " &amp; W$6 &amp; " " &amp; LEFT($AV$3, 4)), 0 ),'Raw Data'!$O:$O,""&amp;'Raw Data'!$B$1,'Raw Data'!$D:$D,"&lt;&gt;*ithdr*",'Raw Data'!$D:$D,"&lt;&gt;*ancel*",'Raw Data'!$P:$P,"--", 'Raw Data'!$AN:$AN,"&gt;" &amp;DATE(2010, 1, 15 ))
+
COUNTIFS('Raw Data'!$AN:$AN,"&lt;=" &amp;DATE(LEFT($AV$3, 4), MONTH("1 " &amp; W$6 &amp; " " &amp; LEFT($AV$3, 4)) + 1, 0 ), 'Raw Data'!$AN:$AN,"&gt;" &amp;DATE(LEFT($AV$3, 4), MONTH("1 " &amp; W$6 &amp; " " &amp; LEFT($AV$3, 4)), 0 ),'Raw Data'!$P:$P,""&amp;'Raw Data'!$B$1,'Raw Data'!$D:$D,"&lt;&gt;*ithdr*",'Raw Data'!$D:$D,"&lt;&gt;*ancel*", 'Raw Data'!$AN:$AN,"&gt;" &amp;DATE(2010, 1, 15 ))
)             )
),                   0)</f>
        <v>0</v>
      </c>
      <c r="X39" s="117"/>
      <c r="Y39" s="117"/>
      <c r="Z39" s="123"/>
      <c r="AA39" s="149">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
SUMIFS('Raw Data'!$AN:$AN, 'Raw Data'!$AN:$AN,"&lt;=" &amp;DATE(LEFT($AV$3, 4), MONTH("1 " &amp; AA$6 &amp; " " &amp; LEFT($AV$3, 4)) + 1, 0 ), 'Raw Data'!$AN:$AN,"&gt;" &amp;DATE(LEFT($AV$3, 4), MONTH("1 " &amp; AA$6 &amp; " " &amp; LEFT($AV$3, 4)), 0 ),'Raw Data'!$P:$P,""&amp;'Raw Data'!$B$1,'Raw Data'!$D:$D,"&lt;&gt;*ithdr*",'Raw Data'!$D:$D,"&lt;&gt;*ancel*", 'Raw Data'!$AN:$AN,"&gt;" &amp;DATE(2010, 1, 15 ))
)
-
(   SUMIFS('Raw Data'!$AL:$AL, 'Raw Data'!$AN:$AN,"&lt;=" &amp;DATE(LEFT($AV$3, 4), MONTH("1 " &amp; AA$6 &amp; " " &amp; LEFT($AV$3, 4)) + 1, 0 ), 'Raw Data'!$AN:$AN,"&gt;" &amp;DATE(LEFT($AV$3, 4), MONTH("1 " &amp; AA$6 &amp; " " &amp; LEFT($AV$3, 4)), 0 ),'Raw Data'!$O:$O,""&amp;'Raw Data'!$B$1,'Raw Data'!$D:$D,"&lt;&gt;*ithdr*",'Raw Data'!$D:$D,"&lt;&gt;*ancel*",'Raw Data'!$P:$P,"--", 'Raw Data'!$AN:$AN,"&gt;" &amp;DATE(2010, 1, 15 ))
+
SUMIFS('Raw Data'!$AL:$AL, 'Raw Data'!$AN:$AN,"&lt;=" &amp;DATE(LEFT($AV$3, 4), MONTH("1 " &amp; AA$6 &amp; " " &amp; LEFT($AV$3, 4)) + 1, 0 ), 'Raw Data'!$AN:$AN,"&gt;" &amp;DATE(LEFT($AV$3, 4), MONTH("1 " &amp; AA$6 &amp; " " &amp; LEFT($AV$3, 4)), 0 ),'Raw Data'!$P:$P,""&amp;'Raw Data'!$B$1,'Raw Data'!$D:$D,"&lt;&gt;*ithdr*",'Raw Data'!$D:$D,"&lt;&gt;*ancel*", 'Raw Data'!$AN:$AN,"&gt;" &amp;DATE(2010, 1, 15 ))
)
                        )
/
(COUNTIFS('Raw Data'!$AN:$AN,"&lt;=" &amp;DATE(LEFT($AV$3, 4), MONTH("1 " &amp; AA$6 &amp; " " &amp; LEFT($AV$3, 4)) + 1, 0 ), 'Raw Data'!$AN:$AN,"&gt;" &amp;DATE(LEFT($AV$3, 4), MONTH("1 " &amp; AA$6 &amp; " " &amp; LEFT($AV$3, 4)), 0 ),'Raw Data'!$O:$O,""&amp;'Raw Data'!$B$1,'Raw Data'!$D:$D,"&lt;&gt;*ithdr*",'Raw Data'!$D:$D,"&lt;&gt;*ancel*",'Raw Data'!$P:$P,"--", 'Raw Data'!$AN:$AN,"&gt;" &amp;DATE(2010, 1, 15 ))
+
COUNTIFS('Raw Data'!$AN:$AN,"&lt;=" &amp;DATE(LEFT($AV$3, 4), MONTH("1 " &amp; AA$6 &amp; " " &amp; LEFT($AV$3, 4)) + 1, 0 ), 'Raw Data'!$AN:$AN,"&gt;" &amp;DATE(LEFT($AV$3, 4), MONTH("1 " &amp; AA$6 &amp; " " &amp; LEFT($AV$3, 4)), 0 ),'Raw Data'!$P:$P,""&amp;'Raw Data'!$B$1,'Raw Data'!$D:$D,"&lt;&gt;*ithdr*",'Raw Data'!$D:$D,"&lt;&gt;*ancel*", 'Raw Data'!$AN:$AN,"&gt;" &amp;DATE(2010, 1, 15 ))
)             )
),                   0)</f>
        <v>0</v>
      </c>
      <c r="AB39" s="117"/>
      <c r="AC39" s="117"/>
      <c r="AD39" s="123"/>
      <c r="AE39" s="149">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
SUMIFS('Raw Data'!$AN:$AN, 'Raw Data'!$AN:$AN,"&lt;=" &amp;DATE(LEFT($AV$3, 4), MONTH("1 " &amp; AE$6 &amp; " " &amp; LEFT($AV$3, 4)) + 1, 0 ), 'Raw Data'!$AN:$AN,"&gt;" &amp;DATE(LEFT($AV$3, 4), MONTH("1 " &amp; AE$6 &amp; " " &amp; LEFT($AV$3, 4)), 0 ),'Raw Data'!$P:$P,""&amp;'Raw Data'!$B$1,'Raw Data'!$D:$D,"&lt;&gt;*ithdr*",'Raw Data'!$D:$D,"&lt;&gt;*ancel*", 'Raw Data'!$AN:$AN,"&gt;" &amp;DATE(2010, 1, 15 ))
)
-
(   SUMIFS('Raw Data'!$AL:$AL, 'Raw Data'!$AN:$AN,"&lt;=" &amp;DATE(LEFT($AV$3, 4), MONTH("1 " &amp; AE$6 &amp; " " &amp; LEFT($AV$3, 4)) + 1, 0 ), 'Raw Data'!$AN:$AN,"&gt;" &amp;DATE(LEFT($AV$3, 4), MONTH("1 " &amp; AE$6 &amp; " " &amp; LEFT($AV$3, 4)), 0 ),'Raw Data'!$O:$O,""&amp;'Raw Data'!$B$1,'Raw Data'!$D:$D,"&lt;&gt;*ithdr*",'Raw Data'!$D:$D,"&lt;&gt;*ancel*",'Raw Data'!$P:$P,"--", 'Raw Data'!$AN:$AN,"&gt;" &amp;DATE(2010, 1, 15 ))
+
SUMIFS('Raw Data'!$AL:$AL, 'Raw Data'!$AN:$AN,"&lt;=" &amp;DATE(LEFT($AV$3, 4), MONTH("1 " &amp; AE$6 &amp; " " &amp; LEFT($AV$3, 4)) + 1, 0 ), 'Raw Data'!$AN:$AN,"&gt;" &amp;DATE(LEFT($AV$3, 4), MONTH("1 " &amp; AE$6 &amp; " " &amp; LEFT($AV$3, 4)), 0 ),'Raw Data'!$P:$P,""&amp;'Raw Data'!$B$1,'Raw Data'!$D:$D,"&lt;&gt;*ithdr*",'Raw Data'!$D:$D,"&lt;&gt;*ancel*", 'Raw Data'!$AN:$AN,"&gt;" &amp;DATE(2010, 1, 15 ))
)
                        )
/
(COUNTIFS('Raw Data'!$AN:$AN,"&lt;=" &amp;DATE(LEFT($AV$3, 4), MONTH("1 " &amp; AE$6 &amp; " " &amp; LEFT($AV$3, 4)) + 1, 0 ), 'Raw Data'!$AN:$AN,"&gt;" &amp;DATE(LEFT($AV$3, 4), MONTH("1 " &amp; AE$6 &amp; " " &amp; LEFT($AV$3, 4)), 0 ),'Raw Data'!$O:$O,""&amp;'Raw Data'!$B$1,'Raw Data'!$D:$D,"&lt;&gt;*ithdr*",'Raw Data'!$D:$D,"&lt;&gt;*ancel*",'Raw Data'!$P:$P,"--", 'Raw Data'!$AN:$AN,"&gt;" &amp;DATE(2010, 1, 15 ))
+
COUNTIFS('Raw Data'!$AN:$AN,"&lt;=" &amp;DATE(LEFT($AV$3, 4), MONTH("1 " &amp; AE$6 &amp; " " &amp; LEFT($AV$3, 4)) + 1, 0 ), 'Raw Data'!$AN:$AN,"&gt;" &amp;DATE(LEFT($AV$3, 4), MONTH("1 " &amp; AE$6 &amp; " " &amp; LEFT($AV$3, 4)), 0 ),'Raw Data'!$P:$P,""&amp;'Raw Data'!$B$1,'Raw Data'!$D:$D,"&lt;&gt;*ithdr*",'Raw Data'!$D:$D,"&lt;&gt;*ancel*", 'Raw Data'!$AN:$AN,"&gt;" &amp;DATE(2010, 1, 15 ))
)             )
),                   0)</f>
        <v>0</v>
      </c>
      <c r="AF39" s="117"/>
      <c r="AG39" s="117"/>
      <c r="AH39" s="123"/>
      <c r="AI39" s="149">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
SUMIFS('Raw Data'!$AN:$AN, 'Raw Data'!$AN:$AN,"&lt;=" &amp;DATE(LEFT($AV$3, 4), MONTH("1 " &amp; AI$6 &amp; " " &amp; LEFT($AV$3, 4)) + 1, 0 ), 'Raw Data'!$AN:$AN,"&gt;" &amp;DATE(LEFT($AV$3, 4), MONTH("1 " &amp; AI$6 &amp; " " &amp; LEFT($AV$3, 4)), 0 ),'Raw Data'!$P:$P,""&amp;'Raw Data'!$B$1,'Raw Data'!$D:$D,"&lt;&gt;*ithdr*",'Raw Data'!$D:$D,"&lt;&gt;*ancel*", 'Raw Data'!$AN:$AN,"&gt;" &amp;DATE(2010, 1, 15 ))
)
-
(   SUMIFS('Raw Data'!$AL:$AL, 'Raw Data'!$AN:$AN,"&lt;=" &amp;DATE(LEFT($AV$3, 4), MONTH("1 " &amp; AI$6 &amp; " " &amp; LEFT($AV$3, 4)) + 1, 0 ), 'Raw Data'!$AN:$AN,"&gt;" &amp;DATE(LEFT($AV$3, 4), MONTH("1 " &amp; AI$6 &amp; " " &amp; LEFT($AV$3, 4)), 0 ),'Raw Data'!$O:$O,""&amp;'Raw Data'!$B$1,'Raw Data'!$D:$D,"&lt;&gt;*ithdr*",'Raw Data'!$D:$D,"&lt;&gt;*ancel*",'Raw Data'!$P:$P,"--", 'Raw Data'!$AN:$AN,"&gt;" &amp;DATE(2010, 1, 15 ))
+
SUMIFS('Raw Data'!$AL:$AL, 'Raw Data'!$AN:$AN,"&lt;=" &amp;DATE(LEFT($AV$3, 4), MONTH("1 " &amp; AI$6 &amp; " " &amp; LEFT($AV$3, 4)) + 1, 0 ), 'Raw Data'!$AN:$AN,"&gt;" &amp;DATE(LEFT($AV$3, 4), MONTH("1 " &amp; AI$6 &amp; " " &amp; LEFT($AV$3, 4)), 0 ),'Raw Data'!$P:$P,""&amp;'Raw Data'!$B$1,'Raw Data'!$D:$D,"&lt;&gt;*ithdr*",'Raw Data'!$D:$D,"&lt;&gt;*ancel*", 'Raw Data'!$AN:$AN,"&gt;" &amp;DATE(2010, 1, 15 ))
)
                        )
/
(COUNTIFS('Raw Data'!$AN:$AN,"&lt;=" &amp;DATE(LEFT($AV$3, 4), MONTH("1 " &amp; AI$6 &amp; " " &amp; LEFT($AV$3, 4)) + 1, 0 ), 'Raw Data'!$AN:$AN,"&gt;" &amp;DATE(LEFT($AV$3, 4), MONTH("1 " &amp; AI$6 &amp; " " &amp; LEFT($AV$3, 4)), 0 ),'Raw Data'!$O:$O,""&amp;'Raw Data'!$B$1,'Raw Data'!$D:$D,"&lt;&gt;*ithdr*",'Raw Data'!$D:$D,"&lt;&gt;*ancel*",'Raw Data'!$P:$P,"--", 'Raw Data'!$AN:$AN,"&gt;" &amp;DATE(2010, 1, 15 ))
+
COUNTIFS('Raw Data'!$AN:$AN,"&lt;=" &amp;DATE(LEFT($AV$3, 4), MONTH("1 " &amp; AI$6 &amp; " " &amp; LEFT($AV$3, 4)) + 1, 0 ), 'Raw Data'!$AN:$AN,"&gt;" &amp;DATE(LEFT($AV$3, 4), MONTH("1 " &amp; AI$6 &amp; " " &amp; LEFT($AV$3, 4)), 0 ),'Raw Data'!$P:$P,""&amp;'Raw Data'!$B$1,'Raw Data'!$D:$D,"&lt;&gt;*ithdr*",'Raw Data'!$D:$D,"&lt;&gt;*ancel*", 'Raw Data'!$AN:$AN,"&gt;" &amp;DATE(2010, 1, 15 ))
)             )
),                   0)</f>
        <v>0</v>
      </c>
      <c r="AJ39" s="117"/>
      <c r="AK39" s="117"/>
      <c r="AL39" s="123"/>
      <c r="AM39" s="149">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
SUMIFS('Raw Data'!$AN:$AN, 'Raw Data'!$AN:$AN,"&lt;=" &amp;DATE(LEFT($AV$3, 4), MONTH("1 " &amp; AM$6 &amp; " " &amp; LEFT($AV$3, 4)) + 1, 0 ), 'Raw Data'!$AN:$AN,"&gt;" &amp;DATE(LEFT($AV$3, 4), MONTH("1 " &amp; AM$6 &amp; " " &amp; LEFT($AV$3, 4)), 0 ),'Raw Data'!$P:$P,""&amp;'Raw Data'!$B$1,'Raw Data'!$D:$D,"&lt;&gt;*ithdr*",'Raw Data'!$D:$D,"&lt;&gt;*ancel*", 'Raw Data'!$AN:$AN,"&gt;" &amp;DATE(2010, 1, 15 ))
)
-
(   SUMIFS('Raw Data'!$AL:$AL, 'Raw Data'!$AN:$AN,"&lt;=" &amp;DATE(LEFT($AV$3, 4), MONTH("1 " &amp; AM$6 &amp; " " &amp; LEFT($AV$3, 4)) + 1, 0 ), 'Raw Data'!$AN:$AN,"&gt;" &amp;DATE(LEFT($AV$3, 4), MONTH("1 " &amp; AM$6 &amp; " " &amp; LEFT($AV$3, 4)), 0 ),'Raw Data'!$O:$O,""&amp;'Raw Data'!$B$1,'Raw Data'!$D:$D,"&lt;&gt;*ithdr*",'Raw Data'!$D:$D,"&lt;&gt;*ancel*",'Raw Data'!$P:$P,"--", 'Raw Data'!$AN:$AN,"&gt;" &amp;DATE(2010, 1, 15 ))
+
SUMIFS('Raw Data'!$AL:$AL, 'Raw Data'!$AN:$AN,"&lt;=" &amp;DATE(LEFT($AV$3, 4), MONTH("1 " &amp; AM$6 &amp; " " &amp; LEFT($AV$3, 4)) + 1, 0 ), 'Raw Data'!$AN:$AN,"&gt;" &amp;DATE(LEFT($AV$3, 4), MONTH("1 " &amp; AM$6 &amp; " " &amp; LEFT($AV$3, 4)), 0 ),'Raw Data'!$P:$P,""&amp;'Raw Data'!$B$1,'Raw Data'!$D:$D,"&lt;&gt;*ithdr*",'Raw Data'!$D:$D,"&lt;&gt;*ancel*", 'Raw Data'!$AN:$AN,"&gt;" &amp;DATE(2010, 1, 15 ))
)
                        )
/
(COUNTIFS('Raw Data'!$AN:$AN,"&lt;=" &amp;DATE(LEFT($AV$3, 4), MONTH("1 " &amp; AM$6 &amp; " " &amp; LEFT($AV$3, 4)) + 1, 0 ), 'Raw Data'!$AN:$AN,"&gt;" &amp;DATE(LEFT($AV$3, 4), MONTH("1 " &amp; AM$6 &amp; " " &amp; LEFT($AV$3, 4)), 0 ),'Raw Data'!$O:$O,""&amp;'Raw Data'!$B$1,'Raw Data'!$D:$D,"&lt;&gt;*ithdr*",'Raw Data'!$D:$D,"&lt;&gt;*ancel*",'Raw Data'!$P:$P,"--", 'Raw Data'!$AN:$AN,"&gt;" &amp;DATE(2010, 1, 15 ))
+
COUNTIFS('Raw Data'!$AN:$AN,"&lt;=" &amp;DATE(LEFT($AV$3, 4), MONTH("1 " &amp; AM$6 &amp; " " &amp; LEFT($AV$3, 4)) + 1, 0 ), 'Raw Data'!$AN:$AN,"&gt;" &amp;DATE(LEFT($AV$3, 4), MONTH("1 " &amp; AM$6 &amp; " " &amp; LEFT($AV$3, 4)), 0 ),'Raw Data'!$P:$P,""&amp;'Raw Data'!$B$1,'Raw Data'!$D:$D,"&lt;&gt;*ithdr*",'Raw Data'!$D:$D,"&lt;&gt;*ancel*", 'Raw Data'!$AN:$AN,"&gt;" &amp;DATE(2010, 1, 15 ))
)             )
),                   0)</f>
        <v>0</v>
      </c>
      <c r="AN39" s="117"/>
      <c r="AO39" s="117"/>
      <c r="AP39" s="123"/>
      <c r="AQ39" s="149">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
SUMIFS('Raw Data'!$AN:$AN, 'Raw Data'!$AN:$AN,"&lt;=" &amp;DATE(LEFT($AV$3, 4), MONTH("1 " &amp; AQ$6 &amp; " " &amp; LEFT($AV$3, 4)) + 1, 0 ), 'Raw Data'!$AN:$AN,"&gt;" &amp;DATE(LEFT($AV$3, 4), MONTH("1 " &amp; AQ$6 &amp; " " &amp; LEFT($AV$3, 4)), 0 ),'Raw Data'!$P:$P,""&amp;'Raw Data'!$B$1,'Raw Data'!$D:$D,"&lt;&gt;*ithdr*",'Raw Data'!$D:$D,"&lt;&gt;*ancel*", 'Raw Data'!$AN:$AN,"&gt;" &amp;DATE(2010, 1, 15 ))
)
-
(   SUMIFS('Raw Data'!$AL:$AL, 'Raw Data'!$AN:$AN,"&lt;=" &amp;DATE(LEFT($AV$3, 4), MONTH("1 " &amp; AQ$6 &amp; " " &amp; LEFT($AV$3, 4)) + 1, 0 ), 'Raw Data'!$AN:$AN,"&gt;" &amp;DATE(LEFT($AV$3, 4), MONTH("1 " &amp; AQ$6 &amp; " " &amp; LEFT($AV$3, 4)), 0 ),'Raw Data'!$O:$O,""&amp;'Raw Data'!$B$1,'Raw Data'!$D:$D,"&lt;&gt;*ithdr*",'Raw Data'!$D:$D,"&lt;&gt;*ancel*",'Raw Data'!$P:$P,"--", 'Raw Data'!$AN:$AN,"&gt;" &amp;DATE(2010, 1, 15 ))
+
SUMIFS('Raw Data'!$AL:$AL, 'Raw Data'!$AN:$AN,"&lt;=" &amp;DATE(LEFT($AV$3, 4), MONTH("1 " &amp; AQ$6 &amp; " " &amp; LEFT($AV$3, 4)) + 1, 0 ), 'Raw Data'!$AN:$AN,"&gt;" &amp;DATE(LEFT($AV$3, 4), MONTH("1 " &amp; AQ$6 &amp; " " &amp; LEFT($AV$3, 4)), 0 ),'Raw Data'!$P:$P,""&amp;'Raw Data'!$B$1,'Raw Data'!$D:$D,"&lt;&gt;*ithdr*",'Raw Data'!$D:$D,"&lt;&gt;*ancel*", 'Raw Data'!$AN:$AN,"&gt;" &amp;DATE(2010, 1, 15 ))
)
                        )
/
(COUNTIFS('Raw Data'!$AN:$AN,"&lt;=" &amp;DATE(LEFT($AV$3, 4), MONTH("1 " &amp; AQ$6 &amp; " " &amp; LEFT($AV$3, 4)) + 1, 0 ), 'Raw Data'!$AN:$AN,"&gt;" &amp;DATE(LEFT($AV$3, 4), MONTH("1 " &amp; AQ$6 &amp; " " &amp; LEFT($AV$3, 4)), 0 ),'Raw Data'!$O:$O,""&amp;'Raw Data'!$B$1,'Raw Data'!$D:$D,"&lt;&gt;*ithdr*",'Raw Data'!$D:$D,"&lt;&gt;*ancel*",'Raw Data'!$P:$P,"--", 'Raw Data'!$AN:$AN,"&gt;" &amp;DATE(2010, 1, 15 ))
+
COUNTIFS('Raw Data'!$AN:$AN,"&lt;=" &amp;DATE(LEFT($AV$3, 4), MONTH("1 " &amp; AQ$6 &amp; " " &amp; LEFT($AV$3, 4)) + 1, 0 ), 'Raw Data'!$AN:$AN,"&gt;" &amp;DATE(LEFT($AV$3, 4), MONTH("1 " &amp; AQ$6 &amp; " " &amp; LEFT($AV$3, 4)), 0 ),'Raw Data'!$P:$P,""&amp;'Raw Data'!$B$1,'Raw Data'!$D:$D,"&lt;&gt;*ithdr*",'Raw Data'!$D:$D,"&lt;&gt;*ancel*", 'Raw Data'!$AN:$AN,"&gt;" &amp;DATE(2010, 1, 15 ))
)             )
),                   0)</f>
        <v>0</v>
      </c>
      <c r="AR39" s="117"/>
      <c r="AS39" s="117"/>
      <c r="AT39" s="123"/>
      <c r="AU39" s="149">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
SUMIFS('Raw Data'!$AN:$AN, 'Raw Data'!$AN:$AN,"&lt;=" &amp;DATE(MID($AV$3, 15, 4), MONTH("1 " &amp; AU$6 &amp; " " &amp; MID($AV$3, 15, 4)) + 1, 0 ), 'Raw Data'!$AN:$AN,"&gt;" &amp;DATE(MID($AV$3, 15, 4), MONTH("1 " &amp; AU$6 &amp; " " &amp; MID($AV$3, 15, 4)), 0 ),'Raw Data'!$P:$P,""&amp;'Raw Data'!$B$1,'Raw Data'!$D:$D,"&lt;&gt;*ithdr*",'Raw Data'!$D:$D,"&lt;&gt;*ancel*", 'Raw Data'!$AN:$AN,"&gt;" &amp;DATE(2010, 1, 15 ))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
SUMIFS('Raw Data'!$AL:$AL, 'Raw Data'!$AN:$AN,"&lt;=" &amp;DATE(MID($AV$3, 15, 4), MONTH("1 " &amp; AU$6 &amp; " " &amp; MID($AV$3, 15, 4)) + 1, 0 ), 'Raw Data'!$AN:$AN,"&gt;" &amp;DATE(MID($AV$3, 15, 4), MONTH("1 " &amp; AU$6 &amp; " " &amp; MID($AV$3, 15, 4)), 0 ),'Raw Data'!$P:$P,""&amp;'Raw Data'!$B$1,'Raw Data'!$D:$D,"&lt;&gt;*ithdr*",'Raw Data'!$D:$D,"&lt;&gt;*ancel*", 'Raw Data'!$AN:$AN,"&gt;" &amp;DATE(2010, 1, 15 ))
)
                        )
/
(COUNTIFS('Raw Data'!$AN:$AN,"&lt;=" &amp;DATE(MID($AV$3, 15, 4), MONTH("1 " &amp; AU$6 &amp; " " &amp; MID($AV$3, 15, 4)) + 1, 0 ), 'Raw Data'!$AN:$AN,"&gt;" &amp;DATE(MID($AV$3, 15, 4), MONTH("1 " &amp; AU$6 &amp; " " &amp; MID($AV$3, 15, 4)), 0 ),'Raw Data'!$O:$O,""&amp;'Raw Data'!$B$1,'Raw Data'!$D:$D,"&lt;&gt;*ithdr*",'Raw Data'!$D:$D,"&lt;&gt;*ancel*",'Raw Data'!$P:$P,"--", 'Raw Data'!$AN:$AN,"&gt;" &amp;DATE(2010, 1, 15 ))
+
COUNTIFS('Raw Data'!$AN:$AN,"&lt;=" &amp;DATE(MID($AV$3, 15, 4), MONTH("1 " &amp; AU$6 &amp; " " &amp; MID($AV$3, 15, 4)) + 1, 0 ), 'Raw Data'!$AN:$AN,"&gt;" &amp;DATE(MID($AV$3, 15, 4), MONTH("1 " &amp; AU$6 &amp; " " &amp; MID($AV$3, 15, 4)), 0 ),'Raw Data'!$P:$P,""&amp;'Raw Data'!$B$1,'Raw Data'!$D:$D,"&lt;&gt;*ithdr*",'Raw Data'!$D:$D,"&lt;&gt;*ancel*", 'Raw Data'!$AN:$AN,"&gt;" &amp;DATE(2010, 1, 15 ))
)             )
),                   0)</f>
        <v>0</v>
      </c>
      <c r="AV39" s="117"/>
      <c r="AW39" s="117"/>
      <c r="AX39" s="123"/>
      <c r="AY39" s="149">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
SUMIFS('Raw Data'!$AN:$AN, 'Raw Data'!$AN:$AN,"&lt;=" &amp;DATE(MID($AV$3, 15, 4), MONTH("1 " &amp; AY$6 &amp; " " &amp; MID($AV$3, 15, 4)) + 1, 0 ), 'Raw Data'!$AN:$AN,"&gt;" &amp;DATE(MID($AV$3, 15, 4), MONTH("1 " &amp; AY$6 &amp; " " &amp; MID($AV$3, 15, 4)), 0 ),'Raw Data'!$P:$P,""&amp;'Raw Data'!$B$1,'Raw Data'!$D:$D,"&lt;&gt;*ithdr*",'Raw Data'!$D:$D,"&lt;&gt;*ancel*", 'Raw Data'!$AN:$AN,"&gt;" &amp;DATE(2010, 1, 15 ))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
SUMIFS('Raw Data'!$AL:$AL, 'Raw Data'!$AN:$AN,"&lt;=" &amp;DATE(MID($AV$3, 15, 4), MONTH("1 " &amp; AY$6 &amp; " " &amp; MID($AV$3, 15, 4)) + 1, 0 ), 'Raw Data'!$AN:$AN,"&gt;" &amp;DATE(MID($AV$3, 15, 4), MONTH("1 " &amp; AY$6 &amp; " " &amp; MID($AV$3, 15, 4)), 0 ),'Raw Data'!$P:$P,""&amp;'Raw Data'!$B$1,'Raw Data'!$D:$D,"&lt;&gt;*ithdr*",'Raw Data'!$D:$D,"&lt;&gt;*ancel*", 'Raw Data'!$AN:$AN,"&gt;" &amp;DATE(2010, 1, 15 ))
)
                        )
/
(COUNTIFS('Raw Data'!$AN:$AN,"&lt;=" &amp;DATE(MID($AV$3, 15, 4), MONTH("1 " &amp; AY$6 &amp; " " &amp; MID($AV$3, 15, 4)) + 1, 0 ), 'Raw Data'!$AN:$AN,"&gt;" &amp;DATE(MID($AV$3, 15, 4), MONTH("1 " &amp; AY$6 &amp; " " &amp; MID($AV$3, 15, 4)), 0 ),'Raw Data'!$O:$O,""&amp;'Raw Data'!$B$1,'Raw Data'!$D:$D,"&lt;&gt;*ithdr*",'Raw Data'!$D:$D,"&lt;&gt;*ancel*",'Raw Data'!$P:$P,"--", 'Raw Data'!$AN:$AN,"&gt;" &amp;DATE(2010, 1, 15 ))
+
COUNTIFS('Raw Data'!$AN:$AN,"&lt;=" &amp;DATE(MID($AV$3, 15, 4), MONTH("1 " &amp; AY$6 &amp; " " &amp; MID($AV$3, 15, 4)) + 1, 0 ), 'Raw Data'!$AN:$AN,"&gt;" &amp;DATE(MID($AV$3, 15, 4), MONTH("1 " &amp; AY$6 &amp; " " &amp; MID($AV$3, 15, 4)), 0 ),'Raw Data'!$P:$P,""&amp;'Raw Data'!$B$1,'Raw Data'!$D:$D,"&lt;&gt;*ithdr*",'Raw Data'!$D:$D,"&lt;&gt;*ancel*", 'Raw Data'!$AN:$AN,"&gt;" &amp;DATE(2010, 1, 15 ))
)             )
),                   0)</f>
        <v>0</v>
      </c>
      <c r="AZ39" s="117"/>
      <c r="BA39" s="117"/>
      <c r="BB39" s="123"/>
      <c r="BC39" s="149">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
SUMIFS('Raw Data'!$AN:$AN, 'Raw Data'!$AN:$AN,"&lt;=" &amp;DATE(MID($AV$3, 15, 4), MONTH("1 " &amp; BC$6 &amp; " " &amp; MID($AV$3, 15, 4)) + 1, 0 ), 'Raw Data'!$AN:$AN,"&gt;" &amp;DATE(MID($AV$3, 15, 4), MONTH("1 " &amp; BC$6 &amp; " " &amp; MID($AV$3, 15, 4)), 0 ),'Raw Data'!$P:$P,""&amp;'Raw Data'!$B$1,'Raw Data'!$D:$D,"&lt;&gt;*ithdr*",'Raw Data'!$D:$D,"&lt;&gt;*ancel*", 'Raw Data'!$AN:$AN,"&gt;" &amp;DATE(2010, 1, 15 ))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
SUMIFS('Raw Data'!$AL:$AL, 'Raw Data'!$AN:$AN,"&lt;=" &amp;DATE(MID($AV$3, 15, 4), MONTH("1 " &amp; BC$6 &amp; " " &amp; MID($AV$3, 15, 4)) + 1, 0 ), 'Raw Data'!$AN:$AN,"&gt;" &amp;DATE(MID($AV$3, 15, 4), MONTH("1 " &amp; BC$6 &amp; " " &amp; MID($AV$3, 15, 4)), 0 ),'Raw Data'!$P:$P,""&amp;'Raw Data'!$B$1,'Raw Data'!$D:$D,"&lt;&gt;*ithdr*",'Raw Data'!$D:$D,"&lt;&gt;*ancel*", 'Raw Data'!$AN:$AN,"&gt;" &amp;DATE(2010, 1, 15 ))
)
                        )
/
(COUNTIFS('Raw Data'!$AN:$AN,"&lt;=" &amp;DATE(MID($AV$3, 15, 4), MONTH("1 " &amp; BC$6 &amp; " " &amp; MID($AV$3, 15, 4)) + 1, 0 ), 'Raw Data'!$AN:$AN,"&gt;" &amp;DATE(MID($AV$3, 15, 4), MONTH("1 " &amp; BC$6 &amp; " " &amp; MID($AV$3, 15, 4)), 0 ),'Raw Data'!$O:$O,""&amp;'Raw Data'!$B$1,'Raw Data'!$D:$D,"&lt;&gt;*ithdr*",'Raw Data'!$D:$D,"&lt;&gt;*ancel*",'Raw Data'!$P:$P,"--", 'Raw Data'!$AN:$AN,"&gt;" &amp;DATE(2010, 1, 15 ))
+
COUNTIFS('Raw Data'!$AN:$AN,"&lt;=" &amp;DATE(MID($AV$3, 15, 4), MONTH("1 " &amp; BC$6 &amp; " " &amp; MID($AV$3, 15, 4)) + 1, 0 ), 'Raw Data'!$AN:$AN,"&gt;" &amp;DATE(MID($AV$3, 15, 4), MONTH("1 " &amp; BC$6 &amp; " " &amp; MID($AV$3, 15, 4)), 0 ),'Raw Data'!$P:$P,""&amp;'Raw Data'!$B$1,'Raw Data'!$D:$D,"&lt;&gt;*ithdr*",'Raw Data'!$D:$D,"&lt;&gt;*ancel*", 'Raw Data'!$AN:$AN,"&gt;" &amp;DATE(2010, 1, 15 ))
)             )
),                   0)</f>
        <v>0</v>
      </c>
      <c r="BD39" s="117"/>
      <c r="BE39" s="117"/>
      <c r="BF39" s="118"/>
    </row>
    <row r="40" spans="1:58" ht="12.75" customHeight="1" x14ac:dyDescent="0.2">
      <c r="A40" s="120" t="s">
        <v>105</v>
      </c>
      <c r="B40" s="117"/>
      <c r="C40" s="117"/>
      <c r="D40" s="117"/>
      <c r="E40" s="117"/>
      <c r="F40" s="117"/>
      <c r="G40" s="117"/>
      <c r="H40" s="117"/>
      <c r="I40" s="117"/>
      <c r="J40" s="123"/>
      <c r="K40" s="148">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Data'!$H:$H,"Ear*")
+
SUMIFS('Raw Data'!$AN:$AN, 'Raw Data'!$AN:$AN,"&lt;=" &amp;DATE(LEFT($AV$3, 4), MONTH("1 " &amp; K$6 &amp; " " &amp; LEFT($AV$3, 4)) + 1, 0 ), 'Raw Data'!$AN:$AN,"&gt;" &amp;DATE(LEFT($AV$3, 4), MONTH("1 " &amp; K$6 &amp; " " &amp; LEFT($AV$3, 4)), 0 ),'Raw Data'!$P:$P,""&amp;'Raw Data'!$B$1,'Raw Data'!$D:$D,"&lt;&gt;*ithdr*",'Raw Data'!$D:$D,"&lt;&gt;*ancel*", 'Raw Data'!$AN:$AN,"&gt;" &amp;DATE(2010, 1, 15 ), 'Raw Data'!$H:$H,"Ear*")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Data'!$H:$H,"Ear*")
+
SUMIFS('Raw Data'!$AL:$AL, 'Raw Data'!$AN:$AN,"&lt;=" &amp;DATE(LEFT($AV$3, 4), MONTH("1 " &amp; K$6 &amp; " " &amp; LEFT($AV$3, 4)) + 1, 0 ), 'Raw Data'!$AN:$AN,"&gt;" &amp;DATE(LEFT($AV$3, 4), MONTH("1 " &amp; K$6 &amp; " " &amp; LEFT($AV$3, 4)), 0 ),'Raw Data'!$P:$P,""&amp;'Raw Data'!$B$1,'Raw Data'!$D:$D,"&lt;&gt;*ithdr*",'Raw Data'!$D:$D,"&lt;&gt;*ancel*", 'Raw Data'!$AN:$AN,"&gt;" &amp;DATE(2010, 1, 15 ), 'Raw Data'!$H:$H,"Ear*")
)
                        )
/
(COUNTIFS('Raw Data'!$AN:$AN,"&lt;=" &amp;DATE(LEFT($AV$3, 4), MONTH("1 " &amp; K$6 &amp; " " &amp; LEFT($AV$3, 4)) + 1, 0 ), 'Raw Data'!$AN:$AN,"&gt;" &amp;DATE(LEFT($AV$3, 4), MONTH("1 " &amp; K$6 &amp; " " &amp; LEFT($AV$3, 4)), 0 ),'Raw Data'!$O:$O,""&amp;'Raw Data'!$B$1,'Raw Data'!$D:$D,"&lt;&gt;*ithdr*",'Raw Data'!$D:$D,"&lt;&gt;*ancel*",'Raw Data'!$P:$P,"--", 'Raw Data'!$AN:$AN,"&gt;" &amp;DATE(2010, 1, 15 ), 'Raw Data'!$H:$H,"Ear*")
+
COUNTIFS('Raw Data'!$AN:$AN,"&lt;=" &amp;DATE(LEFT($AV$3, 4), MONTH("1 " &amp; K$6 &amp; " " &amp; LEFT($AV$3, 4)) + 1, 0 ), 'Raw Data'!$AN:$AN,"&gt;" &amp;DATE(LEFT($AV$3, 4), MONTH("1 " &amp; K$6 &amp; " " &amp; LEFT($AV$3, 4)), 0 ),'Raw Data'!$P:$P,""&amp;'Raw Data'!$B$1,'Raw Data'!$D:$D,"&lt;&gt;*ithdr*",'Raw Data'!$D:$D,"&lt;&gt;*ancel*", 'Raw Data'!$AN:$AN,"&gt;" &amp;DATE(2010, 1, 15 ), 'Raw Data'!$H:$H,"Ear*")
)             )
),                   0)</f>
        <v>0</v>
      </c>
      <c r="L40" s="117"/>
      <c r="M40" s="117"/>
      <c r="N40" s="123"/>
      <c r="O40" s="148">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Data'!$H:$H,"Ear*")
+
SUMIFS('Raw Data'!$AN:$AN, 'Raw Data'!$AN:$AN,"&lt;=" &amp;DATE(LEFT($AV$3, 4), MONTH("1 " &amp; O$6 &amp; " " &amp; LEFT($AV$3, 4)) + 1, 0 ), 'Raw Data'!$AN:$AN,"&gt;" &amp;DATE(LEFT($AV$3, 4), MONTH("1 " &amp; O$6 &amp; " " &amp; LEFT($AV$3, 4)), 0 ),'Raw Data'!$P:$P,""&amp;'Raw Data'!$B$1,'Raw Data'!$D:$D,"&lt;&gt;*ithdr*",'Raw Data'!$D:$D,"&lt;&gt;*ancel*", 'Raw Data'!$AN:$AN,"&gt;" &amp;DATE(2010, 1, 15 ), 'Raw Data'!$H:$H,"Ear*")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Data'!$H:$H,"Ear*")
+
SUMIFS('Raw Data'!$AL:$AL, 'Raw Data'!$AN:$AN,"&lt;=" &amp;DATE(LEFT($AV$3, 4), MONTH("1 " &amp; O$6 &amp; " " &amp; LEFT($AV$3, 4)) + 1, 0 ), 'Raw Data'!$AN:$AN,"&gt;" &amp;DATE(LEFT($AV$3, 4), MONTH("1 " &amp; O$6 &amp; " " &amp; LEFT($AV$3, 4)), 0 ),'Raw Data'!$P:$P,""&amp;'Raw Data'!$B$1,'Raw Data'!$D:$D,"&lt;&gt;*ithdr*",'Raw Data'!$D:$D,"&lt;&gt;*ancel*", 'Raw Data'!$AN:$AN,"&gt;" &amp;DATE(2010, 1, 15 ), 'Raw Data'!$H:$H,"Ear*")
)
                        )
/
(COUNTIFS('Raw Data'!$AN:$AN,"&lt;=" &amp;DATE(LEFT($AV$3, 4), MONTH("1 " &amp; O$6 &amp; " " &amp; LEFT($AV$3, 4)) + 1, 0 ), 'Raw Data'!$AN:$AN,"&gt;" &amp;DATE(LEFT($AV$3, 4), MONTH("1 " &amp; O$6 &amp; " " &amp; LEFT($AV$3, 4)), 0 ),'Raw Data'!$O:$O,""&amp;'Raw Data'!$B$1,'Raw Data'!$D:$D,"&lt;&gt;*ithdr*",'Raw Data'!$D:$D,"&lt;&gt;*ancel*",'Raw Data'!$P:$P,"--", 'Raw Data'!$AN:$AN,"&gt;" &amp;DATE(2010, 1, 15 ), 'Raw Data'!$H:$H,"Ear*")
+
COUNTIFS('Raw Data'!$AN:$AN,"&lt;=" &amp;DATE(LEFT($AV$3, 4), MONTH("1 " &amp; O$6 &amp; " " &amp; LEFT($AV$3, 4)) + 1, 0 ), 'Raw Data'!$AN:$AN,"&gt;" &amp;DATE(LEFT($AV$3, 4), MONTH("1 " &amp; O$6 &amp; " " &amp; LEFT($AV$3, 4)), 0 ),'Raw Data'!$P:$P,""&amp;'Raw Data'!$B$1,'Raw Data'!$D:$D,"&lt;&gt;*ithdr*",'Raw Data'!$D:$D,"&lt;&gt;*ancel*", 'Raw Data'!$AN:$AN,"&gt;" &amp;DATE(2010, 1, 15 ), 'Raw Data'!$H:$H,"Ear*")
)             )
),                   0)</f>
        <v>0</v>
      </c>
      <c r="P40" s="117"/>
      <c r="Q40" s="117"/>
      <c r="R40" s="123"/>
      <c r="S40" s="148">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Data'!$H:$H,"Ear*")
+
SUMIFS('Raw Data'!$AN:$AN, 'Raw Data'!$AN:$AN,"&lt;=" &amp;DATE(LEFT($AV$3, 4), MONTH("1 " &amp; S$6 &amp; " " &amp; LEFT($AV$3, 4)) + 1, 0 ), 'Raw Data'!$AN:$AN,"&gt;" &amp;DATE(LEFT($AV$3, 4), MONTH("1 " &amp; S$6 &amp; " " &amp; LEFT($AV$3, 4)), 0 ),'Raw Data'!$P:$P,""&amp;'Raw Data'!$B$1,'Raw Data'!$D:$D,"&lt;&gt;*ithdr*",'Raw Data'!$D:$D,"&lt;&gt;*ancel*", 'Raw Data'!$AN:$AN,"&gt;" &amp;DATE(2010, 1, 15 ), 'Raw Data'!$H:$H,"Ear*")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Data'!$H:$H,"Ear*")
+
SUMIFS('Raw Data'!$AL:$AL, 'Raw Data'!$AN:$AN,"&lt;=" &amp;DATE(LEFT($AV$3, 4), MONTH("1 " &amp; S$6 &amp; " " &amp; LEFT($AV$3, 4)) + 1, 0 ), 'Raw Data'!$AN:$AN,"&gt;" &amp;DATE(LEFT($AV$3, 4), MONTH("1 " &amp; S$6 &amp; " " &amp; LEFT($AV$3, 4)), 0 ),'Raw Data'!$P:$P,""&amp;'Raw Data'!$B$1,'Raw Data'!$D:$D,"&lt;&gt;*ithdr*",'Raw Data'!$D:$D,"&lt;&gt;*ancel*", 'Raw Data'!$AN:$AN,"&gt;" &amp;DATE(2010, 1, 15 ), 'Raw Data'!$H:$H,"Ear*")
)
                        )
/
(COUNTIFS('Raw Data'!$AN:$AN,"&lt;=" &amp;DATE(LEFT($AV$3, 4), MONTH("1 " &amp; S$6 &amp; " " &amp; LEFT($AV$3, 4)) + 1, 0 ), 'Raw Data'!$AN:$AN,"&gt;" &amp;DATE(LEFT($AV$3, 4), MONTH("1 " &amp; S$6 &amp; " " &amp; LEFT($AV$3, 4)), 0 ),'Raw Data'!$O:$O,""&amp;'Raw Data'!$B$1,'Raw Data'!$D:$D,"&lt;&gt;*ithdr*",'Raw Data'!$D:$D,"&lt;&gt;*ancel*",'Raw Data'!$P:$P,"--", 'Raw Data'!$AN:$AN,"&gt;" &amp;DATE(2010, 1, 15 ), 'Raw Data'!$H:$H,"Ear*")
+
COUNTIFS('Raw Data'!$AN:$AN,"&lt;=" &amp;DATE(LEFT($AV$3, 4), MONTH("1 " &amp; S$6 &amp; " " &amp; LEFT($AV$3, 4)) + 1, 0 ), 'Raw Data'!$AN:$AN,"&gt;" &amp;DATE(LEFT($AV$3, 4), MONTH("1 " &amp; S$6 &amp; " " &amp; LEFT($AV$3, 4)), 0 ),'Raw Data'!$P:$P,""&amp;'Raw Data'!$B$1,'Raw Data'!$D:$D,"&lt;&gt;*ithdr*",'Raw Data'!$D:$D,"&lt;&gt;*ancel*", 'Raw Data'!$AN:$AN,"&gt;" &amp;DATE(2010, 1, 15 ), 'Raw Data'!$H:$H,"Ear*")
)             )
),                   0)</f>
        <v>0</v>
      </c>
      <c r="T40" s="117"/>
      <c r="U40" s="117"/>
      <c r="V40" s="123"/>
      <c r="W40" s="148">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Data'!$H:$H,"Ear*")
+
SUMIFS('Raw Data'!$AN:$AN, 'Raw Data'!$AN:$AN,"&lt;=" &amp;DATE(LEFT($AV$3, 4), MONTH("1 " &amp; W$6 &amp; " " &amp; LEFT($AV$3, 4)) + 1, 0 ), 'Raw Data'!$AN:$AN,"&gt;" &amp;DATE(LEFT($AV$3, 4), MONTH("1 " &amp; W$6 &amp; " " &amp; LEFT($AV$3, 4)), 0 ),'Raw Data'!$P:$P,""&amp;'Raw Data'!$B$1,'Raw Data'!$D:$D,"&lt;&gt;*ithdr*",'Raw Data'!$D:$D,"&lt;&gt;*ancel*", 'Raw Data'!$AN:$AN,"&gt;" &amp;DATE(2010, 1, 15 ), 'Raw Data'!$H:$H,"Ear*")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Data'!$H:$H,"Ear*")
+
SUMIFS('Raw Data'!$AL:$AL, 'Raw Data'!$AN:$AN,"&lt;=" &amp;DATE(LEFT($AV$3, 4), MONTH("1 " &amp; W$6 &amp; " " &amp; LEFT($AV$3, 4)) + 1, 0 ), 'Raw Data'!$AN:$AN,"&gt;" &amp;DATE(LEFT($AV$3, 4), MONTH("1 " &amp; W$6 &amp; " " &amp; LEFT($AV$3, 4)), 0 ),'Raw Data'!$P:$P,""&amp;'Raw Data'!$B$1,'Raw Data'!$D:$D,"&lt;&gt;*ithdr*",'Raw Data'!$D:$D,"&lt;&gt;*ancel*", 'Raw Data'!$AN:$AN,"&gt;" &amp;DATE(2010, 1, 15 ), 'Raw Data'!$H:$H,"Ear*")
)
                        )
/
(COUNTIFS('Raw Data'!$AN:$AN,"&lt;=" &amp;DATE(LEFT($AV$3, 4), MONTH("1 " &amp; W$6 &amp; " " &amp; LEFT($AV$3, 4)) + 1, 0 ), 'Raw Data'!$AN:$AN,"&gt;" &amp;DATE(LEFT($AV$3, 4), MONTH("1 " &amp; W$6 &amp; " " &amp; LEFT($AV$3, 4)), 0 ),'Raw Data'!$O:$O,""&amp;'Raw Data'!$B$1,'Raw Data'!$D:$D,"&lt;&gt;*ithdr*",'Raw Data'!$D:$D,"&lt;&gt;*ancel*",'Raw Data'!$P:$P,"--", 'Raw Data'!$AN:$AN,"&gt;" &amp;DATE(2010, 1, 15 ), 'Raw Data'!$H:$H,"Ear*")
+
COUNTIFS('Raw Data'!$AN:$AN,"&lt;=" &amp;DATE(LEFT($AV$3, 4), MONTH("1 " &amp; W$6 &amp; " " &amp; LEFT($AV$3, 4)) + 1, 0 ), 'Raw Data'!$AN:$AN,"&gt;" &amp;DATE(LEFT($AV$3, 4), MONTH("1 " &amp; W$6 &amp; " " &amp; LEFT($AV$3, 4)), 0 ),'Raw Data'!$P:$P,""&amp;'Raw Data'!$B$1,'Raw Data'!$D:$D,"&lt;&gt;*ithdr*",'Raw Data'!$D:$D,"&lt;&gt;*ancel*", 'Raw Data'!$AN:$AN,"&gt;" &amp;DATE(2010, 1, 15 ), 'Raw Data'!$H:$H,"Ear*")
)             )
),                   0)</f>
        <v>0</v>
      </c>
      <c r="X40" s="117"/>
      <c r="Y40" s="117"/>
      <c r="Z40" s="123"/>
      <c r="AA40" s="148">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Data'!$AN:$AN, 'Raw Data'!$AN:$AN,"&lt;=" &amp;DATE(LEFT($AV$3, 4), MONTH("1 " &amp; AA$6 &amp; " " &amp; LEFT($AV$3, 4)) + 1, 0 ), 'Raw Data'!$AN:$AN,"&gt;" &amp;DATE(LEFT($AV$3, 4), MONTH("1 " &amp; AA$6 &amp; " " &amp; LEFT($AV$3, 4)), 0 ),'Raw Data'!$P:$P,""&amp;'Raw Data'!$B$1,'Raw Data'!$D:$D,"&lt;&gt;*ithdr*",'Raw Data'!$D:$D,"&lt;&gt;*ancel*", 'Raw Data'!$AN:$AN,"&gt;" &amp;DATE(2010, 1, 15 ), 'Raw Data'!$H:$H,"Ear*")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Data'!$AL:$AL, 'Raw Data'!$AN:$AN,"&lt;=" &amp;DATE(LEFT($AV$3, 4), MONTH("1 " &amp; AA$6 &amp; " " &amp; LEFT($AV$3, 4)) + 1, 0 ), 'Raw Data'!$AN:$AN,"&gt;" &amp;DATE(LEFT($AV$3, 4), MONTH("1 " &amp; AA$6 &amp; " " &amp; LEFT($AV$3, 4)), 0 ),'Raw Data'!$P:$P,""&amp;'Raw Data'!$B$1,'Raw Data'!$D:$D,"&lt;&gt;*ithdr*",'Raw Data'!$D:$D,"&lt;&gt;*ancel*", 'Raw Data'!$AN:$AN,"&gt;" &amp;DATE(2010, 1, 15 ), 'Raw Data'!$H:$H,"Ear*")
)
                        )
/
(COUNTIFS('Raw Data'!$AN:$AN,"&lt;=" &amp;DATE(LEFT($AV$3, 4), MONTH("1 " &amp; AA$6 &amp; " " &amp; LEFT($AV$3, 4)) + 1, 0 ), 'Raw Data'!$AN:$AN,"&gt;" &amp;DATE(LEFT($AV$3, 4), MONTH("1 " &amp; AA$6 &amp; " " &amp; LEFT($AV$3, 4)), 0 ),'Raw Data'!$O:$O,""&amp;'Raw Data'!$B$1,'Raw Data'!$D:$D,"&lt;&gt;*ithdr*",'Raw Data'!$D:$D,"&lt;&gt;*ancel*",'Raw Data'!$P:$P,"--", 'Raw Data'!$AN:$AN,"&gt;" &amp;DATE(2010, 1, 15 ), 'Raw Data'!$H:$H,"Ear*")
+
COUNTIFS('Raw Data'!$AN:$AN,"&lt;=" &amp;DATE(LEFT($AV$3, 4), MONTH("1 " &amp; AA$6 &amp; " " &amp; LEFT($AV$3, 4)) + 1, 0 ), 'Raw Data'!$AN:$AN,"&gt;" &amp;DATE(LEFT($AV$3, 4), MONTH("1 " &amp; AA$6 &amp; " " &amp; LEFT($AV$3, 4)), 0 ),'Raw Data'!$P:$P,""&amp;'Raw Data'!$B$1,'Raw Data'!$D:$D,"&lt;&gt;*ithdr*",'Raw Data'!$D:$D,"&lt;&gt;*ancel*", 'Raw Data'!$AN:$AN,"&gt;" &amp;DATE(2010, 1, 15 ), 'Raw Data'!$H:$H,"Ear*")
)             )
),                   0)</f>
        <v>0</v>
      </c>
      <c r="AB40" s="117"/>
      <c r="AC40" s="117"/>
      <c r="AD40" s="123"/>
      <c r="AE40" s="148">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Data'!$AN:$AN, 'Raw Data'!$AN:$AN,"&lt;=" &amp;DATE(LEFT($AV$3, 4), MONTH("1 " &amp; AE$6 &amp; " " &amp; LEFT($AV$3, 4)) + 1, 0 ), 'Raw Data'!$AN:$AN,"&gt;" &amp;DATE(LEFT($AV$3, 4), MONTH("1 " &amp; AE$6 &amp; " " &amp; LEFT($AV$3, 4)), 0 ),'Raw Data'!$P:$P,""&amp;'Raw Data'!$B$1,'Raw Data'!$D:$D,"&lt;&gt;*ithdr*",'Raw Data'!$D:$D,"&lt;&gt;*ancel*", 'Raw Data'!$AN:$AN,"&gt;" &amp;DATE(2010, 1, 15 ), 'Raw Data'!$H:$H,"Ear*")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Data'!$AL:$AL, 'Raw Data'!$AN:$AN,"&lt;=" &amp;DATE(LEFT($AV$3, 4), MONTH("1 " &amp; AE$6 &amp; " " &amp; LEFT($AV$3, 4)) + 1, 0 ), 'Raw Data'!$AN:$AN,"&gt;" &amp;DATE(LEFT($AV$3, 4), MONTH("1 " &amp; AE$6 &amp; " " &amp; LEFT($AV$3, 4)), 0 ),'Raw Data'!$P:$P,""&amp;'Raw Data'!$B$1,'Raw Data'!$D:$D,"&lt;&gt;*ithdr*",'Raw Data'!$D:$D,"&lt;&gt;*ancel*", 'Raw Data'!$AN:$AN,"&gt;" &amp;DATE(2010, 1, 15 ), 'Raw Data'!$H:$H,"Ear*")
)
                        )
/
(COUNTIFS('Raw Data'!$AN:$AN,"&lt;=" &amp;DATE(LEFT($AV$3, 4), MONTH("1 " &amp; AE$6 &amp; " " &amp; LEFT($AV$3, 4)) + 1, 0 ), 'Raw Data'!$AN:$AN,"&gt;" &amp;DATE(LEFT($AV$3, 4), MONTH("1 " &amp; AE$6 &amp; " " &amp; LEFT($AV$3, 4)), 0 ),'Raw Data'!$O:$O,""&amp;'Raw Data'!$B$1,'Raw Data'!$D:$D,"&lt;&gt;*ithdr*",'Raw Data'!$D:$D,"&lt;&gt;*ancel*",'Raw Data'!$P:$P,"--", 'Raw Data'!$AN:$AN,"&gt;" &amp;DATE(2010, 1, 15 ), 'Raw Data'!$H:$H,"Ear*")
+
COUNTIFS('Raw Data'!$AN:$AN,"&lt;=" &amp;DATE(LEFT($AV$3, 4), MONTH("1 " &amp; AE$6 &amp; " " &amp; LEFT($AV$3, 4)) + 1, 0 ), 'Raw Data'!$AN:$AN,"&gt;" &amp;DATE(LEFT($AV$3, 4), MONTH("1 " &amp; AE$6 &amp; " " &amp; LEFT($AV$3, 4)), 0 ),'Raw Data'!$P:$P,""&amp;'Raw Data'!$B$1,'Raw Data'!$D:$D,"&lt;&gt;*ithdr*",'Raw Data'!$D:$D,"&lt;&gt;*ancel*", 'Raw Data'!$AN:$AN,"&gt;" &amp;DATE(2010, 1, 15 ), 'Raw Data'!$H:$H,"Ear*")
)             )
),                   0)</f>
        <v>0</v>
      </c>
      <c r="AF40" s="117"/>
      <c r="AG40" s="117"/>
      <c r="AH40" s="123"/>
      <c r="AI40" s="148">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Data'!$AN:$AN, 'Raw Data'!$AN:$AN,"&lt;=" &amp;DATE(LEFT($AV$3, 4), MONTH("1 " &amp; AI$6 &amp; " " &amp; LEFT($AV$3, 4)) + 1, 0 ), 'Raw Data'!$AN:$AN,"&gt;" &amp;DATE(LEFT($AV$3, 4), MONTH("1 " &amp; AI$6 &amp; " " &amp; LEFT($AV$3, 4)), 0 ),'Raw Data'!$P:$P,""&amp;'Raw Data'!$B$1,'Raw Data'!$D:$D,"&lt;&gt;*ithdr*",'Raw Data'!$D:$D,"&lt;&gt;*ancel*", 'Raw Data'!$AN:$AN,"&gt;" &amp;DATE(2010, 1, 15 ), 'Raw Data'!$H:$H,"Ear*")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Data'!$AL:$AL, 'Raw Data'!$AN:$AN,"&lt;=" &amp;DATE(LEFT($AV$3, 4), MONTH("1 " &amp; AI$6 &amp; " " &amp; LEFT($AV$3, 4)) + 1, 0 ), 'Raw Data'!$AN:$AN,"&gt;" &amp;DATE(LEFT($AV$3, 4), MONTH("1 " &amp; AI$6 &amp; " " &amp; LEFT($AV$3, 4)), 0 ),'Raw Data'!$P:$P,""&amp;'Raw Data'!$B$1,'Raw Data'!$D:$D,"&lt;&gt;*ithdr*",'Raw Data'!$D:$D,"&lt;&gt;*ancel*", 'Raw Data'!$AN:$AN,"&gt;" &amp;DATE(2010, 1, 15 ), 'Raw Data'!$H:$H,"Ear*")
)
                        )
/
(COUNTIFS('Raw Data'!$AN:$AN,"&lt;=" &amp;DATE(LEFT($AV$3, 4), MONTH("1 " &amp; AI$6 &amp; " " &amp; LEFT($AV$3, 4)) + 1, 0 ), 'Raw Data'!$AN:$AN,"&gt;" &amp;DATE(LEFT($AV$3, 4), MONTH("1 " &amp; AI$6 &amp; " " &amp; LEFT($AV$3, 4)), 0 ),'Raw Data'!$O:$O,""&amp;'Raw Data'!$B$1,'Raw Data'!$D:$D,"&lt;&gt;*ithdr*",'Raw Data'!$D:$D,"&lt;&gt;*ancel*",'Raw Data'!$P:$P,"--", 'Raw Data'!$AN:$AN,"&gt;" &amp;DATE(2010, 1, 15 ), 'Raw Data'!$H:$H,"Ear*")
+
COUNTIFS('Raw Data'!$AN:$AN,"&lt;=" &amp;DATE(LEFT($AV$3, 4), MONTH("1 " &amp; AI$6 &amp; " " &amp; LEFT($AV$3, 4)) + 1, 0 ), 'Raw Data'!$AN:$AN,"&gt;" &amp;DATE(LEFT($AV$3, 4), MONTH("1 " &amp; AI$6 &amp; " " &amp; LEFT($AV$3, 4)), 0 ),'Raw Data'!$P:$P,""&amp;'Raw Data'!$B$1,'Raw Data'!$D:$D,"&lt;&gt;*ithdr*",'Raw Data'!$D:$D,"&lt;&gt;*ancel*", 'Raw Data'!$AN:$AN,"&gt;" &amp;DATE(2010, 1, 15 ), 'Raw Data'!$H:$H,"Ear*")
)             )
),                   0)</f>
        <v>0</v>
      </c>
      <c r="AJ40" s="117"/>
      <c r="AK40" s="117"/>
      <c r="AL40" s="123"/>
      <c r="AM40" s="148">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Data'!$AN:$AN, 'Raw Data'!$AN:$AN,"&lt;=" &amp;DATE(LEFT($AV$3, 4), MONTH("1 " &amp; AM$6 &amp; " " &amp; LEFT($AV$3, 4)) + 1, 0 ), 'Raw Data'!$AN:$AN,"&gt;" &amp;DATE(LEFT($AV$3, 4), MONTH("1 " &amp; AM$6 &amp; " " &amp; LEFT($AV$3, 4)), 0 ),'Raw Data'!$P:$P,""&amp;'Raw Data'!$B$1,'Raw Data'!$D:$D,"&lt;&gt;*ithdr*",'Raw Data'!$D:$D,"&lt;&gt;*ancel*", 'Raw Data'!$AN:$AN,"&gt;" &amp;DATE(2010, 1, 15 ), 'Raw Data'!$H:$H,"Ear*")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Data'!$AL:$AL, 'Raw Data'!$AN:$AN,"&lt;=" &amp;DATE(LEFT($AV$3, 4), MONTH("1 " &amp; AM$6 &amp; " " &amp; LEFT($AV$3, 4)) + 1, 0 ), 'Raw Data'!$AN:$AN,"&gt;" &amp;DATE(LEFT($AV$3, 4), MONTH("1 " &amp; AM$6 &amp; " " &amp; LEFT($AV$3, 4)), 0 ),'Raw Data'!$P:$P,""&amp;'Raw Data'!$B$1,'Raw Data'!$D:$D,"&lt;&gt;*ithdr*",'Raw Data'!$D:$D,"&lt;&gt;*ancel*", 'Raw Data'!$AN:$AN,"&gt;" &amp;DATE(2010, 1, 15 ), 'Raw Data'!$H:$H,"Ear*")
)
                        )
/
(COUNTIFS('Raw Data'!$AN:$AN,"&lt;=" &amp;DATE(LEFT($AV$3, 4), MONTH("1 " &amp; AM$6 &amp; " " &amp; LEFT($AV$3, 4)) + 1, 0 ), 'Raw Data'!$AN:$AN,"&gt;" &amp;DATE(LEFT($AV$3, 4), MONTH("1 " &amp; AM$6 &amp; " " &amp; LEFT($AV$3, 4)), 0 ),'Raw Data'!$O:$O,""&amp;'Raw Data'!$B$1,'Raw Data'!$D:$D,"&lt;&gt;*ithdr*",'Raw Data'!$D:$D,"&lt;&gt;*ancel*",'Raw Data'!$P:$P,"--", 'Raw Data'!$AN:$AN,"&gt;" &amp;DATE(2010, 1, 15 ), 'Raw Data'!$H:$H,"Ear*")
+
COUNTIFS('Raw Data'!$AN:$AN,"&lt;=" &amp;DATE(LEFT($AV$3, 4), MONTH("1 " &amp; AM$6 &amp; " " &amp; LEFT($AV$3, 4)) + 1, 0 ), 'Raw Data'!$AN:$AN,"&gt;" &amp;DATE(LEFT($AV$3, 4), MONTH("1 " &amp; AM$6 &amp; " " &amp; LEFT($AV$3, 4)), 0 ),'Raw Data'!$P:$P,""&amp;'Raw Data'!$B$1,'Raw Data'!$D:$D,"&lt;&gt;*ithdr*",'Raw Data'!$D:$D,"&lt;&gt;*ancel*", 'Raw Data'!$AN:$AN,"&gt;" &amp;DATE(2010, 1, 15 ), 'Raw Data'!$H:$H,"Ear*")
)             )
),                   0)</f>
        <v>0</v>
      </c>
      <c r="AN40" s="117"/>
      <c r="AO40" s="117"/>
      <c r="AP40" s="123"/>
      <c r="AQ40" s="148">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Data'!$AN:$AN, 'Raw Data'!$AN:$AN,"&lt;=" &amp;DATE(LEFT($AV$3, 4), MONTH("1 " &amp; AQ$6 &amp; " " &amp; LEFT($AV$3, 4)) + 1, 0 ), 'Raw Data'!$AN:$AN,"&gt;" &amp;DATE(LEFT($AV$3, 4), MONTH("1 " &amp; AQ$6 &amp; " " &amp; LEFT($AV$3, 4)), 0 ),'Raw Data'!$P:$P,""&amp;'Raw Data'!$B$1,'Raw Data'!$D:$D,"&lt;&gt;*ithdr*",'Raw Data'!$D:$D,"&lt;&gt;*ancel*", 'Raw Data'!$AN:$AN,"&gt;" &amp;DATE(2010, 1, 15 ), 'Raw Data'!$H:$H,"Ear*")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Data'!$AL:$AL, 'Raw Data'!$AN:$AN,"&lt;=" &amp;DATE(LEFT($AV$3, 4), MONTH("1 " &amp; AQ$6 &amp; " " &amp; LEFT($AV$3, 4)) + 1, 0 ), 'Raw Data'!$AN:$AN,"&gt;" &amp;DATE(LEFT($AV$3, 4), MONTH("1 " &amp; AQ$6 &amp; " " &amp; LEFT($AV$3, 4)), 0 ),'Raw Data'!$P:$P,""&amp;'Raw Data'!$B$1,'Raw Data'!$D:$D,"&lt;&gt;*ithdr*",'Raw Data'!$D:$D,"&lt;&gt;*ancel*", 'Raw Data'!$AN:$AN,"&gt;" &amp;DATE(2010, 1, 15 ), 'Raw Data'!$H:$H,"Ear*")
)
                        )
/
(COUNTIFS('Raw Data'!$AN:$AN,"&lt;=" &amp;DATE(LEFT($AV$3, 4), MONTH("1 " &amp; AQ$6 &amp; " " &amp; LEFT($AV$3, 4)) + 1, 0 ), 'Raw Data'!$AN:$AN,"&gt;" &amp;DATE(LEFT($AV$3, 4), MONTH("1 " &amp; AQ$6 &amp; " " &amp; LEFT($AV$3, 4)), 0 ),'Raw Data'!$O:$O,""&amp;'Raw Data'!$B$1,'Raw Data'!$D:$D,"&lt;&gt;*ithdr*",'Raw Data'!$D:$D,"&lt;&gt;*ancel*",'Raw Data'!$P:$P,"--", 'Raw Data'!$AN:$AN,"&gt;" &amp;DATE(2010, 1, 15 ), 'Raw Data'!$H:$H,"Ear*")
+
COUNTIFS('Raw Data'!$AN:$AN,"&lt;=" &amp;DATE(LEFT($AV$3, 4), MONTH("1 " &amp; AQ$6 &amp; " " &amp; LEFT($AV$3, 4)) + 1, 0 ), 'Raw Data'!$AN:$AN,"&gt;" &amp;DATE(LEFT($AV$3, 4), MONTH("1 " &amp; AQ$6 &amp; " " &amp; LEFT($AV$3, 4)), 0 ),'Raw Data'!$P:$P,""&amp;'Raw Data'!$B$1,'Raw Data'!$D:$D,"&lt;&gt;*ithdr*",'Raw Data'!$D:$D,"&lt;&gt;*ancel*", 'Raw Data'!$AN:$AN,"&gt;" &amp;DATE(2010, 1, 15 ), 'Raw Data'!$H:$H,"Ear*")
)             )
),                   0)</f>
        <v>0</v>
      </c>
      <c r="AR40" s="117"/>
      <c r="AS40" s="117"/>
      <c r="AT40" s="123"/>
      <c r="AU40" s="148">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Data'!$AN:$AN, 'Raw Data'!$AN:$AN,"&lt;=" &amp;DATE(MID($AV$3, 15, 4), MONTH("1 " &amp; AU$6 &amp; " " &amp; MID($AV$3, 15, 4)) + 1, 0 ), 'Raw Data'!$AN:$AN,"&gt;" &amp;DATE(MID($AV$3, 15, 4), MONTH("1 " &amp; AU$6 &amp; " " &amp; MID($AV$3, 15, 4)), 0 ),'Raw Data'!$P:$P,""&amp;'Raw Data'!$B$1,'Raw Data'!$D:$D,"&lt;&gt;*ithdr*",'Raw Data'!$D:$D,"&lt;&gt;*ancel*", 'Raw Data'!$AN:$AN,"&gt;" &amp;DATE(2010, 1, 15 ), 'Raw Data'!$H:$H,"Ear*")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Data'!$AL:$AL, 'Raw Data'!$AN:$AN,"&lt;=" &amp;DATE(MID($AV$3, 15, 4), MONTH("1 " &amp; AU$6 &amp; " " &amp; MID($AV$3, 15, 4)) + 1, 0 ), 'Raw Data'!$AN:$AN,"&gt;" &amp;DATE(MID($AV$3, 15, 4), MONTH("1 " &amp; AU$6 &amp; " " &amp; MID($AV$3, 15, 4)), 0 ),'Raw Data'!$P:$P,""&amp;'Raw Data'!$B$1,'Raw Data'!$D:$D,"&lt;&gt;*ithdr*",'Raw Data'!$D:$D,"&lt;&gt;*ancel*", 'Raw Data'!$AN:$AN,"&gt;" &amp;DATE(2010, 1, 15 ), 'Raw Data'!$H:$H,"Ear*")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Data'!$H:$H,"Ear*")
+
COUNTIFS('Raw Data'!$AN:$AN,"&lt;=" &amp;DATE(MID($AV$3, 15, 4), MONTH("1 " &amp; AU$6 &amp; " " &amp; MID($AV$3, 15, 4)) + 1, 0 ), 'Raw Data'!$AN:$AN,"&gt;" &amp;DATE(MID($AV$3, 15, 4), MONTH("1 " &amp; AU$6 &amp; " " &amp; MID($AV$3, 15, 4)), 0 ),'Raw Data'!$P:$P,""&amp;'Raw Data'!$B$1,'Raw Data'!$D:$D,"&lt;&gt;*ithdr*",'Raw Data'!$D:$D,"&lt;&gt;*ancel*", 'Raw Data'!$AN:$AN,"&gt;" &amp;DATE(2010, 1, 15 ), 'Raw Data'!$H:$H,"Ear*")
)             )
),                   0)</f>
        <v>0</v>
      </c>
      <c r="AV40" s="117"/>
      <c r="AW40" s="117"/>
      <c r="AX40" s="123"/>
      <c r="AY40" s="148">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Data'!$AN:$AN, 'Raw Data'!$AN:$AN,"&lt;=" &amp;DATE(MID($AV$3, 15, 4), MONTH("1 " &amp; AY$6 &amp; " " &amp; MID($AV$3, 15, 4)) + 1, 0 ), 'Raw Data'!$AN:$AN,"&gt;" &amp;DATE(MID($AV$3, 15, 4), MONTH("1 " &amp; AY$6 &amp; " " &amp; MID($AV$3, 15, 4)), 0 ),'Raw Data'!$P:$P,""&amp;'Raw Data'!$B$1,'Raw Data'!$D:$D,"&lt;&gt;*ithdr*",'Raw Data'!$D:$D,"&lt;&gt;*ancel*", 'Raw Data'!$AN:$AN,"&gt;" &amp;DATE(2010, 1, 15 ), 'Raw Data'!$H:$H,"Ear*")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Data'!$AL:$AL, 'Raw Data'!$AN:$AN,"&lt;=" &amp;DATE(MID($AV$3, 15, 4), MONTH("1 " &amp; AY$6 &amp; " " &amp; MID($AV$3, 15, 4)) + 1, 0 ), 'Raw Data'!$AN:$AN,"&gt;" &amp;DATE(MID($AV$3, 15, 4), MONTH("1 " &amp; AY$6 &amp; " " &amp; MID($AV$3, 15, 4)), 0 ),'Raw Data'!$P:$P,""&amp;'Raw Data'!$B$1,'Raw Data'!$D:$D,"&lt;&gt;*ithdr*",'Raw Data'!$D:$D,"&lt;&gt;*ancel*", 'Raw Data'!$AN:$AN,"&gt;" &amp;DATE(2010, 1, 15 ), 'Raw Data'!$H:$H,"Ear*")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Data'!$H:$H,"Ear*")
+
COUNTIFS('Raw Data'!$AN:$AN,"&lt;=" &amp;DATE(MID($AV$3, 15, 4), MONTH("1 " &amp; AY$6 &amp; " " &amp; MID($AV$3, 15, 4)) + 1, 0 ), 'Raw Data'!$AN:$AN,"&gt;" &amp;DATE(MID($AV$3, 15, 4), MONTH("1 " &amp; AY$6 &amp; " " &amp; MID($AV$3, 15, 4)), 0 ),'Raw Data'!$P:$P,""&amp;'Raw Data'!$B$1,'Raw Data'!$D:$D,"&lt;&gt;*ithdr*",'Raw Data'!$D:$D,"&lt;&gt;*ancel*", 'Raw Data'!$AN:$AN,"&gt;" &amp;DATE(2010, 1, 15 ), 'Raw Data'!$H:$H,"Ear*")
)             )
),                   0)</f>
        <v>0</v>
      </c>
      <c r="AZ40" s="117"/>
      <c r="BA40" s="117"/>
      <c r="BB40" s="123"/>
      <c r="BC40" s="148">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Data'!$AN:$AN, 'Raw Data'!$AN:$AN,"&lt;=" &amp;DATE(MID($AV$3, 15, 4), MONTH("1 " &amp; BC$6 &amp; " " &amp; MID($AV$3, 15, 4)) + 1, 0 ), 'Raw Data'!$AN:$AN,"&gt;" &amp;DATE(MID($AV$3, 15, 4), MONTH("1 " &amp; BC$6 &amp; " " &amp; MID($AV$3, 15, 4)), 0 ),'Raw Data'!$P:$P,""&amp;'Raw Data'!$B$1,'Raw Data'!$D:$D,"&lt;&gt;*ithdr*",'Raw Data'!$D:$D,"&lt;&gt;*ancel*", 'Raw Data'!$AN:$AN,"&gt;" &amp;DATE(2010, 1, 15 ), 'Raw Data'!$H:$H,"Ear*")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Data'!$AL:$AL, 'Raw Data'!$AN:$AN,"&lt;=" &amp;DATE(MID($AV$3, 15, 4), MONTH("1 " &amp; BC$6 &amp; " " &amp; MID($AV$3, 15, 4)) + 1, 0 ), 'Raw Data'!$AN:$AN,"&gt;" &amp;DATE(MID($AV$3, 15, 4), MONTH("1 " &amp; BC$6 &amp; " " &amp; MID($AV$3, 15, 4)), 0 ),'Raw Data'!$P:$P,""&amp;'Raw Data'!$B$1,'Raw Data'!$D:$D,"&lt;&gt;*ithdr*",'Raw Data'!$D:$D,"&lt;&gt;*ancel*", 'Raw Data'!$AN:$AN,"&gt;" &amp;DATE(2010, 1, 15 ), 'Raw Data'!$H:$H,"Ear*")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Data'!$H:$H,"Ear*")
+
COUNTIFS('Raw Data'!$AN:$AN,"&lt;=" &amp;DATE(MID($AV$3, 15, 4), MONTH("1 " &amp; BC$6 &amp; " " &amp; MID($AV$3, 15, 4)) + 1, 0 ), 'Raw Data'!$AN:$AN,"&gt;" &amp;DATE(MID($AV$3, 15, 4), MONTH("1 " &amp; BC$6 &amp; " " &amp; MID($AV$3, 15, 4)), 0 ),'Raw Data'!$P:$P,""&amp;'Raw Data'!$B$1,'Raw Data'!$D:$D,"&lt;&gt;*ithdr*",'Raw Data'!$D:$D,"&lt;&gt;*ancel*", 'Raw Data'!$AN:$AN,"&gt;" &amp;DATE(2010, 1, 15 ), 'Raw Data'!$H:$H,"Ear*")
)             )
),                   0)</f>
        <v>0</v>
      </c>
      <c r="BD40" s="117"/>
      <c r="BE40" s="117"/>
      <c r="BF40" s="118"/>
    </row>
    <row r="41" spans="1:58" ht="12.75" customHeight="1" x14ac:dyDescent="0.2">
      <c r="A41" s="120" t="s">
        <v>106</v>
      </c>
      <c r="B41" s="117"/>
      <c r="C41" s="117"/>
      <c r="D41" s="117"/>
      <c r="E41" s="117"/>
      <c r="F41" s="117"/>
      <c r="G41" s="117"/>
      <c r="H41" s="117"/>
      <c r="I41" s="117"/>
      <c r="J41" s="123"/>
      <c r="K41" s="148">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
SUMIFS('Raw Data'!$AN:$AN, 'Raw Data'!$AN:$AN,"&lt;=" &amp;DATE(LEFT($AV$3, 4), MONTH("1 " &amp; K$6 &amp; " " &amp; LEFT($AV$3, 4)) + 1, 0 ), 'Raw Data'!$AN:$AN,"&gt;" &amp;DATE(LEFT($AV$3, 4), MONTH("1 " &amp; K$6 &amp; " " &amp; LEFT($AV$3, 4)), 0 ),'Raw Data'!$P:$P,""&amp;'Raw Data'!$B$1,'Raw Data'!$D:$D,"&lt;&gt;*ithdr*",'Raw Data'!$D:$D,"&lt;&gt;*ancel*", 'Raw Data'!$AN:$AN,"&gt;" &amp;DATE(2010, 1, 15 ), 'Raw Data'!$H:$H,"Non*")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
SUMIFS('Raw Data'!$AL:$AL, 'Raw Data'!$AN:$AN,"&lt;=" &amp;DATE(LEFT($AV$3, 4), MONTH("1 " &amp; K$6 &amp; " " &amp; LEFT($AV$3, 4)) + 1, 0 ), 'Raw Data'!$AN:$AN,"&gt;" &amp;DATE(LEFT($AV$3, 4), MONTH("1 " &amp; K$6 &amp; " " &amp; LEFT($AV$3, 4)), 0 ),'Raw Data'!$P:$P,""&amp;'Raw Data'!$B$1,'Raw Data'!$D:$D,"&lt;&gt;*ithdr*",'Raw Data'!$D:$D,"&lt;&gt;*ancel*", 'Raw Data'!$AN:$AN,"&gt;" &amp;DATE(2010, 1, 15 ), 'Raw Data'!$H:$H,"Non*")
)
                        )
/
(COUNTIFS('Raw Data'!$AN:$AN,"&lt;=" &amp;DATE(LEFT($AV$3, 4), MONTH("1 " &amp; K$6 &amp; " " &amp; LEFT($AV$3, 4)) + 1, 0 ), 'Raw Data'!$AN:$AN,"&gt;" &amp;DATE(LEFT($AV$3, 4), MONTH("1 " &amp; K$6 &amp; " " &amp; LEFT($AV$3, 4)), 0 ),'Raw Data'!$O:$O,""&amp;'Raw Data'!$B$1,'Raw Data'!$D:$D,"&lt;&gt;*ithdr*",'Raw Data'!$D:$D,"&lt;&gt;*ancel*",'Raw Data'!$P:$P,"--", 'Raw Data'!$AN:$AN,"&gt;" &amp;DATE(2010, 1, 15 ), 'Raw Data'!$H:$H,"Non*")
+
COUNTIFS('Raw Data'!$AN:$AN,"&lt;=" &amp;DATE(LEFT($AV$3, 4), MONTH("1 " &amp; K$6 &amp; " " &amp; LEFT($AV$3, 4)) + 1, 0 ), 'Raw Data'!$AN:$AN,"&gt;" &amp;DATE(LEFT($AV$3, 4), MONTH("1 " &amp; K$6 &amp; " " &amp; LEFT($AV$3, 4)), 0 ),'Raw Data'!$P:$P,""&amp;'Raw Data'!$B$1,'Raw Data'!$D:$D,"&lt;&gt;*ithdr*",'Raw Data'!$D:$D,"&lt;&gt;*ancel*", 'Raw Data'!$AN:$AN,"&gt;" &amp;DATE(2010, 1, 15 ), 'Raw Data'!$H:$H,"Non*")
)             )
),                   0)</f>
        <v>0</v>
      </c>
      <c r="L41" s="117"/>
      <c r="M41" s="117"/>
      <c r="N41" s="123"/>
      <c r="O41" s="148">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
SUMIFS('Raw Data'!$AN:$AN, 'Raw Data'!$AN:$AN,"&lt;=" &amp;DATE(LEFT($AV$3, 4), MONTH("1 " &amp; O$6 &amp; " " &amp; LEFT($AV$3, 4)) + 1, 0 ), 'Raw Data'!$AN:$AN,"&gt;" &amp;DATE(LEFT($AV$3, 4), MONTH("1 " &amp; O$6 &amp; " " &amp; LEFT($AV$3, 4)), 0 ),'Raw Data'!$P:$P,""&amp;'Raw Data'!$B$1,'Raw Data'!$D:$D,"&lt;&gt;*ithdr*",'Raw Data'!$D:$D,"&lt;&gt;*ancel*", 'Raw Data'!$AN:$AN,"&gt;" &amp;DATE(2010, 1, 15 ), 'Raw Data'!$H:$H,"Non*")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
SUMIFS('Raw Data'!$AL:$AL, 'Raw Data'!$AN:$AN,"&lt;=" &amp;DATE(LEFT($AV$3, 4), MONTH("1 " &amp; O$6 &amp; " " &amp; LEFT($AV$3, 4)) + 1, 0 ), 'Raw Data'!$AN:$AN,"&gt;" &amp;DATE(LEFT($AV$3, 4), MONTH("1 " &amp; O$6 &amp; " " &amp; LEFT($AV$3, 4)), 0 ),'Raw Data'!$P:$P,""&amp;'Raw Data'!$B$1,'Raw Data'!$D:$D,"&lt;&gt;*ithdr*",'Raw Data'!$D:$D,"&lt;&gt;*ancel*", 'Raw Data'!$AN:$AN,"&gt;" &amp;DATE(2010, 1, 15 ), 'Raw Data'!$H:$H,"Non*")
)
                        )
/
(COUNTIFS('Raw Data'!$AN:$AN,"&lt;=" &amp;DATE(LEFT($AV$3, 4), MONTH("1 " &amp; O$6 &amp; " " &amp; LEFT($AV$3, 4)) + 1, 0 ), 'Raw Data'!$AN:$AN,"&gt;" &amp;DATE(LEFT($AV$3, 4), MONTH("1 " &amp; O$6 &amp; " " &amp; LEFT($AV$3, 4)), 0 ),'Raw Data'!$O:$O,""&amp;'Raw Data'!$B$1,'Raw Data'!$D:$D,"&lt;&gt;*ithdr*",'Raw Data'!$D:$D,"&lt;&gt;*ancel*",'Raw Data'!$P:$P,"--", 'Raw Data'!$AN:$AN,"&gt;" &amp;DATE(2010, 1, 15 ), 'Raw Data'!$H:$H,"Non*")
+
COUNTIFS('Raw Data'!$AN:$AN,"&lt;=" &amp;DATE(LEFT($AV$3, 4), MONTH("1 " &amp; O$6 &amp; " " &amp; LEFT($AV$3, 4)) + 1, 0 ), 'Raw Data'!$AN:$AN,"&gt;" &amp;DATE(LEFT($AV$3, 4), MONTH("1 " &amp; O$6 &amp; " " &amp; LEFT($AV$3, 4)), 0 ),'Raw Data'!$P:$P,""&amp;'Raw Data'!$B$1,'Raw Data'!$D:$D,"&lt;&gt;*ithdr*",'Raw Data'!$D:$D,"&lt;&gt;*ancel*", 'Raw Data'!$AN:$AN,"&gt;" &amp;DATE(2010, 1, 15 ), 'Raw Data'!$H:$H,"Non*")
)             )
),                   0)</f>
        <v>0</v>
      </c>
      <c r="P41" s="117"/>
      <c r="Q41" s="117"/>
      <c r="R41" s="123"/>
      <c r="S41" s="148">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
SUMIFS('Raw Data'!$AN:$AN, 'Raw Data'!$AN:$AN,"&lt;=" &amp;DATE(LEFT($AV$3, 4), MONTH("1 " &amp; S$6 &amp; " " &amp; LEFT($AV$3, 4)) + 1, 0 ), 'Raw Data'!$AN:$AN,"&gt;" &amp;DATE(LEFT($AV$3, 4), MONTH("1 " &amp; S$6 &amp; " " &amp; LEFT($AV$3, 4)), 0 ),'Raw Data'!$P:$P,""&amp;'Raw Data'!$B$1,'Raw Data'!$D:$D,"&lt;&gt;*ithdr*",'Raw Data'!$D:$D,"&lt;&gt;*ancel*", 'Raw Data'!$AN:$AN,"&gt;" &amp;DATE(2010, 1, 15 ), 'Raw Data'!$H:$H,"Non*")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
SUMIFS('Raw Data'!$AL:$AL, 'Raw Data'!$AN:$AN,"&lt;=" &amp;DATE(LEFT($AV$3, 4), MONTH("1 " &amp; S$6 &amp; " " &amp; LEFT($AV$3, 4)) + 1, 0 ), 'Raw Data'!$AN:$AN,"&gt;" &amp;DATE(LEFT($AV$3, 4), MONTH("1 " &amp; S$6 &amp; " " &amp; LEFT($AV$3, 4)), 0 ),'Raw Data'!$P:$P,""&amp;'Raw Data'!$B$1,'Raw Data'!$D:$D,"&lt;&gt;*ithdr*",'Raw Data'!$D:$D,"&lt;&gt;*ancel*", 'Raw Data'!$AN:$AN,"&gt;" &amp;DATE(2010, 1, 15 ), 'Raw Data'!$H:$H,"Non*")
)
                        )
/
(COUNTIFS('Raw Data'!$AN:$AN,"&lt;=" &amp;DATE(LEFT($AV$3, 4), MONTH("1 " &amp; S$6 &amp; " " &amp; LEFT($AV$3, 4)) + 1, 0 ), 'Raw Data'!$AN:$AN,"&gt;" &amp;DATE(LEFT($AV$3, 4), MONTH("1 " &amp; S$6 &amp; " " &amp; LEFT($AV$3, 4)), 0 ),'Raw Data'!$O:$O,""&amp;'Raw Data'!$B$1,'Raw Data'!$D:$D,"&lt;&gt;*ithdr*",'Raw Data'!$D:$D,"&lt;&gt;*ancel*",'Raw Data'!$P:$P,"--", 'Raw Data'!$AN:$AN,"&gt;" &amp;DATE(2010, 1, 15 ), 'Raw Data'!$H:$H,"Non*")
+
COUNTIFS('Raw Data'!$AN:$AN,"&lt;=" &amp;DATE(LEFT($AV$3, 4), MONTH("1 " &amp; S$6 &amp; " " &amp; LEFT($AV$3, 4)) + 1, 0 ), 'Raw Data'!$AN:$AN,"&gt;" &amp;DATE(LEFT($AV$3, 4), MONTH("1 " &amp; S$6 &amp; " " &amp; LEFT($AV$3, 4)), 0 ),'Raw Data'!$P:$P,""&amp;'Raw Data'!$B$1,'Raw Data'!$D:$D,"&lt;&gt;*ithdr*",'Raw Data'!$D:$D,"&lt;&gt;*ancel*", 'Raw Data'!$AN:$AN,"&gt;" &amp;DATE(2010, 1, 15 ), 'Raw Data'!$H:$H,"Non*")
)             )
),                   0)</f>
        <v>0</v>
      </c>
      <c r="T41" s="117"/>
      <c r="U41" s="117"/>
      <c r="V41" s="123"/>
      <c r="W41" s="148">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
SUMIFS('Raw Data'!$AN:$AN, 'Raw Data'!$AN:$AN,"&lt;=" &amp;DATE(LEFT($AV$3, 4), MONTH("1 " &amp; W$6 &amp; " " &amp; LEFT($AV$3, 4)) + 1, 0 ), 'Raw Data'!$AN:$AN,"&gt;" &amp;DATE(LEFT($AV$3, 4), MONTH("1 " &amp; W$6 &amp; " " &amp; LEFT($AV$3, 4)), 0 ),'Raw Data'!$P:$P,""&amp;'Raw Data'!$B$1,'Raw Data'!$D:$D,"&lt;&gt;*ithdr*",'Raw Data'!$D:$D,"&lt;&gt;*ancel*", 'Raw Data'!$AN:$AN,"&gt;" &amp;DATE(2010, 1, 15 ), 'Raw Data'!$H:$H,"Non*")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
SUMIFS('Raw Data'!$AL:$AL, 'Raw Data'!$AN:$AN,"&lt;=" &amp;DATE(LEFT($AV$3, 4), MONTH("1 " &amp; W$6 &amp; " " &amp; LEFT($AV$3, 4)) + 1, 0 ), 'Raw Data'!$AN:$AN,"&gt;" &amp;DATE(LEFT($AV$3, 4), MONTH("1 " &amp; W$6 &amp; " " &amp; LEFT($AV$3, 4)), 0 ),'Raw Data'!$P:$P,""&amp;'Raw Data'!$B$1,'Raw Data'!$D:$D,"&lt;&gt;*ithdr*",'Raw Data'!$D:$D,"&lt;&gt;*ancel*", 'Raw Data'!$AN:$AN,"&gt;" &amp;DATE(2010, 1, 15 ), 'Raw Data'!$H:$H,"Non*")
)
                        )
/
(COUNTIFS('Raw Data'!$AN:$AN,"&lt;=" &amp;DATE(LEFT($AV$3, 4), MONTH("1 " &amp; W$6 &amp; " " &amp; LEFT($AV$3, 4)) + 1, 0 ), 'Raw Data'!$AN:$AN,"&gt;" &amp;DATE(LEFT($AV$3, 4), MONTH("1 " &amp; W$6 &amp; " " &amp; LEFT($AV$3, 4)), 0 ),'Raw Data'!$O:$O,""&amp;'Raw Data'!$B$1,'Raw Data'!$D:$D,"&lt;&gt;*ithdr*",'Raw Data'!$D:$D,"&lt;&gt;*ancel*",'Raw Data'!$P:$P,"--", 'Raw Data'!$AN:$AN,"&gt;" &amp;DATE(2010, 1, 15 ), 'Raw Data'!$H:$H,"Non*")
+
COUNTIFS('Raw Data'!$AN:$AN,"&lt;=" &amp;DATE(LEFT($AV$3, 4), MONTH("1 " &amp; W$6 &amp; " " &amp; LEFT($AV$3, 4)) + 1, 0 ), 'Raw Data'!$AN:$AN,"&gt;" &amp;DATE(LEFT($AV$3, 4), MONTH("1 " &amp; W$6 &amp; " " &amp; LEFT($AV$3, 4)), 0 ),'Raw Data'!$P:$P,""&amp;'Raw Data'!$B$1,'Raw Data'!$D:$D,"&lt;&gt;*ithdr*",'Raw Data'!$D:$D,"&lt;&gt;*ancel*", 'Raw Data'!$AN:$AN,"&gt;" &amp;DATE(2010, 1, 15 ), 'Raw Data'!$H:$H,"Non*")
)             )
),                   0)</f>
        <v>0</v>
      </c>
      <c r="X41" s="117"/>
      <c r="Y41" s="117"/>
      <c r="Z41" s="123"/>
      <c r="AA41" s="148">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Data'!$AN:$AN, 'Raw Data'!$AN:$AN,"&lt;=" &amp;DATE(LEFT($AV$3, 4), MONTH("1 " &amp; AA$6 &amp; " " &amp; LEFT($AV$3, 4)) + 1, 0 ), 'Raw Data'!$AN:$AN,"&gt;" &amp;DATE(LEFT($AV$3, 4), MONTH("1 " &amp; AA$6 &amp; " " &amp; LEFT($AV$3, 4)), 0 ),'Raw Data'!$P:$P,""&amp;'Raw Data'!$B$1,'Raw Data'!$D:$D,"&lt;&gt;*ithdr*",'Raw Data'!$D:$D,"&lt;&gt;*ancel*", 'Raw Data'!$AN:$AN,"&gt;" &amp;DATE(2010, 1, 15 ), 'Raw Data'!$H:$H,"Non*")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Data'!$AL:$AL, 'Raw Data'!$AN:$AN,"&lt;=" &amp;DATE(LEFT($AV$3, 4), MONTH("1 " &amp; AA$6 &amp; " " &amp; LEFT($AV$3, 4)) + 1, 0 ), 'Raw Data'!$AN:$AN,"&gt;" &amp;DATE(LEFT($AV$3, 4), MONTH("1 " &amp; AA$6 &amp; " " &amp; LEFT($AV$3, 4)), 0 ),'Raw Data'!$P:$P,""&amp;'Raw Data'!$B$1,'Raw Data'!$D:$D,"&lt;&gt;*ithdr*",'Raw Data'!$D:$D,"&lt;&gt;*ancel*", 'Raw Data'!$AN:$AN,"&gt;" &amp;DATE(2010, 1, 15 ), 'Raw Data'!$H:$H,"Non*")
)
                        )
/
(COUNTIFS('Raw Data'!$AN:$AN,"&lt;=" &amp;DATE(LEFT($AV$3, 4), MONTH("1 " &amp; AA$6 &amp; " " &amp; LEFT($AV$3, 4)) + 1, 0 ), 'Raw Data'!$AN:$AN,"&gt;" &amp;DATE(LEFT($AV$3, 4), MONTH("1 " &amp; AA$6 &amp; " " &amp; LEFT($AV$3, 4)), 0 ),'Raw Data'!$O:$O,""&amp;'Raw Data'!$B$1,'Raw Data'!$D:$D,"&lt;&gt;*ithdr*",'Raw Data'!$D:$D,"&lt;&gt;*ancel*",'Raw Data'!$P:$P,"--", 'Raw Data'!$AN:$AN,"&gt;" &amp;DATE(2010, 1, 15 ), 'Raw Data'!$H:$H,"Non*")
+
COUNTIFS('Raw Data'!$AN:$AN,"&lt;=" &amp;DATE(LEFT($AV$3, 4), MONTH("1 " &amp; AA$6 &amp; " " &amp; LEFT($AV$3, 4)) + 1, 0 ), 'Raw Data'!$AN:$AN,"&gt;" &amp;DATE(LEFT($AV$3, 4), MONTH("1 " &amp; AA$6 &amp; " " &amp; LEFT($AV$3, 4)), 0 ),'Raw Data'!$P:$P,""&amp;'Raw Data'!$B$1,'Raw Data'!$D:$D,"&lt;&gt;*ithdr*",'Raw Data'!$D:$D,"&lt;&gt;*ancel*", 'Raw Data'!$AN:$AN,"&gt;" &amp;DATE(2010, 1, 15 ), 'Raw Data'!$H:$H,"Non*")
)             )
),                   0)</f>
        <v>0</v>
      </c>
      <c r="AB41" s="117"/>
      <c r="AC41" s="117"/>
      <c r="AD41" s="123"/>
      <c r="AE41" s="148">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Data'!$AN:$AN, 'Raw Data'!$AN:$AN,"&lt;=" &amp;DATE(LEFT($AV$3, 4), MONTH("1 " &amp; AE$6 &amp; " " &amp; LEFT($AV$3, 4)) + 1, 0 ), 'Raw Data'!$AN:$AN,"&gt;" &amp;DATE(LEFT($AV$3, 4), MONTH("1 " &amp; AE$6 &amp; " " &amp; LEFT($AV$3, 4)), 0 ),'Raw Data'!$P:$P,""&amp;'Raw Data'!$B$1,'Raw Data'!$D:$D,"&lt;&gt;*ithdr*",'Raw Data'!$D:$D,"&lt;&gt;*ancel*", 'Raw Data'!$AN:$AN,"&gt;" &amp;DATE(2010, 1, 15 ), 'Raw Data'!$H:$H,"Non*")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Data'!$AL:$AL, 'Raw Data'!$AN:$AN,"&lt;=" &amp;DATE(LEFT($AV$3, 4), MONTH("1 " &amp; AE$6 &amp; " " &amp; LEFT($AV$3, 4)) + 1, 0 ), 'Raw Data'!$AN:$AN,"&gt;" &amp;DATE(LEFT($AV$3, 4), MONTH("1 " &amp; AE$6 &amp; " " &amp; LEFT($AV$3, 4)), 0 ),'Raw Data'!$P:$P,""&amp;'Raw Data'!$B$1,'Raw Data'!$D:$D,"&lt;&gt;*ithdr*",'Raw Data'!$D:$D,"&lt;&gt;*ancel*", 'Raw Data'!$AN:$AN,"&gt;" &amp;DATE(2010, 1, 15 ), 'Raw Data'!$H:$H,"Non*")
)
                        )
/
(COUNTIFS('Raw Data'!$AN:$AN,"&lt;=" &amp;DATE(LEFT($AV$3, 4), MONTH("1 " &amp; AE$6 &amp; " " &amp; LEFT($AV$3, 4)) + 1, 0 ), 'Raw Data'!$AN:$AN,"&gt;" &amp;DATE(LEFT($AV$3, 4), MONTH("1 " &amp; AE$6 &amp; " " &amp; LEFT($AV$3, 4)), 0 ),'Raw Data'!$O:$O,""&amp;'Raw Data'!$B$1,'Raw Data'!$D:$D,"&lt;&gt;*ithdr*",'Raw Data'!$D:$D,"&lt;&gt;*ancel*",'Raw Data'!$P:$P,"--", 'Raw Data'!$AN:$AN,"&gt;" &amp;DATE(2010, 1, 15 ), 'Raw Data'!$H:$H,"Non*")
+
COUNTIFS('Raw Data'!$AN:$AN,"&lt;=" &amp;DATE(LEFT($AV$3, 4), MONTH("1 " &amp; AE$6 &amp; " " &amp; LEFT($AV$3, 4)) + 1, 0 ), 'Raw Data'!$AN:$AN,"&gt;" &amp;DATE(LEFT($AV$3, 4), MONTH("1 " &amp; AE$6 &amp; " " &amp; LEFT($AV$3, 4)), 0 ),'Raw Data'!$P:$P,""&amp;'Raw Data'!$B$1,'Raw Data'!$D:$D,"&lt;&gt;*ithdr*",'Raw Data'!$D:$D,"&lt;&gt;*ancel*", 'Raw Data'!$AN:$AN,"&gt;" &amp;DATE(2010, 1, 15 ), 'Raw Data'!$H:$H,"Non*")
)             )
),                   0)</f>
        <v>0</v>
      </c>
      <c r="AF41" s="117"/>
      <c r="AG41" s="117"/>
      <c r="AH41" s="123"/>
      <c r="AI41" s="148">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Data'!$AN:$AN, 'Raw Data'!$AN:$AN,"&lt;=" &amp;DATE(LEFT($AV$3, 4), MONTH("1 " &amp; AI$6 &amp; " " &amp; LEFT($AV$3, 4)) + 1, 0 ), 'Raw Data'!$AN:$AN,"&gt;" &amp;DATE(LEFT($AV$3, 4), MONTH("1 " &amp; AI$6 &amp; " " &amp; LEFT($AV$3, 4)), 0 ),'Raw Data'!$P:$P,""&amp;'Raw Data'!$B$1,'Raw Data'!$D:$D,"&lt;&gt;*ithdr*",'Raw Data'!$D:$D,"&lt;&gt;*ancel*", 'Raw Data'!$AN:$AN,"&gt;" &amp;DATE(2010, 1, 15 ), 'Raw Data'!$H:$H,"Non*")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Data'!$AL:$AL, 'Raw Data'!$AN:$AN,"&lt;=" &amp;DATE(LEFT($AV$3, 4), MONTH("1 " &amp; AI$6 &amp; " " &amp; LEFT($AV$3, 4)) + 1, 0 ), 'Raw Data'!$AN:$AN,"&gt;" &amp;DATE(LEFT($AV$3, 4), MONTH("1 " &amp; AI$6 &amp; " " &amp; LEFT($AV$3, 4)), 0 ),'Raw Data'!$P:$P,""&amp;'Raw Data'!$B$1,'Raw Data'!$D:$D,"&lt;&gt;*ithdr*",'Raw Data'!$D:$D,"&lt;&gt;*ancel*", 'Raw Data'!$AN:$AN,"&gt;" &amp;DATE(2010, 1, 15 ), 'Raw Data'!$H:$H,"Non*")
)
                        )
/
(COUNTIFS('Raw Data'!$AN:$AN,"&lt;=" &amp;DATE(LEFT($AV$3, 4), MONTH("1 " &amp; AI$6 &amp; " " &amp; LEFT($AV$3, 4)) + 1, 0 ), 'Raw Data'!$AN:$AN,"&gt;" &amp;DATE(LEFT($AV$3, 4), MONTH("1 " &amp; AI$6 &amp; " " &amp; LEFT($AV$3, 4)), 0 ),'Raw Data'!$O:$O,""&amp;'Raw Data'!$B$1,'Raw Data'!$D:$D,"&lt;&gt;*ithdr*",'Raw Data'!$D:$D,"&lt;&gt;*ancel*",'Raw Data'!$P:$P,"--", 'Raw Data'!$AN:$AN,"&gt;" &amp;DATE(2010, 1, 15 ), 'Raw Data'!$H:$H,"Non*")
+
COUNTIFS('Raw Data'!$AN:$AN,"&lt;=" &amp;DATE(LEFT($AV$3, 4), MONTH("1 " &amp; AI$6 &amp; " " &amp; LEFT($AV$3, 4)) + 1, 0 ), 'Raw Data'!$AN:$AN,"&gt;" &amp;DATE(LEFT($AV$3, 4), MONTH("1 " &amp; AI$6 &amp; " " &amp; LEFT($AV$3, 4)), 0 ),'Raw Data'!$P:$P,""&amp;'Raw Data'!$B$1,'Raw Data'!$D:$D,"&lt;&gt;*ithdr*",'Raw Data'!$D:$D,"&lt;&gt;*ancel*", 'Raw Data'!$AN:$AN,"&gt;" &amp;DATE(2010, 1, 15 ), 'Raw Data'!$H:$H,"Non*")
)             )
),                   0)</f>
        <v>0</v>
      </c>
      <c r="AJ41" s="117"/>
      <c r="AK41" s="117"/>
      <c r="AL41" s="123"/>
      <c r="AM41" s="148">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Data'!$AN:$AN, 'Raw Data'!$AN:$AN,"&lt;=" &amp;DATE(LEFT($AV$3, 4), MONTH("1 " &amp; AM$6 &amp; " " &amp; LEFT($AV$3, 4)) + 1, 0 ), 'Raw Data'!$AN:$AN,"&gt;" &amp;DATE(LEFT($AV$3, 4), MONTH("1 " &amp; AM$6 &amp; " " &amp; LEFT($AV$3, 4)), 0 ),'Raw Data'!$P:$P,""&amp;'Raw Data'!$B$1,'Raw Data'!$D:$D,"&lt;&gt;*ithdr*",'Raw Data'!$D:$D,"&lt;&gt;*ancel*", 'Raw Data'!$AN:$AN,"&gt;" &amp;DATE(2010, 1, 15 ), 'Raw Data'!$H:$H,"Non*")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Data'!$AL:$AL, 'Raw Data'!$AN:$AN,"&lt;=" &amp;DATE(LEFT($AV$3, 4), MONTH("1 " &amp; AM$6 &amp; " " &amp; LEFT($AV$3, 4)) + 1, 0 ), 'Raw Data'!$AN:$AN,"&gt;" &amp;DATE(LEFT($AV$3, 4), MONTH("1 " &amp; AM$6 &amp; " " &amp; LEFT($AV$3, 4)), 0 ),'Raw Data'!$P:$P,""&amp;'Raw Data'!$B$1,'Raw Data'!$D:$D,"&lt;&gt;*ithdr*",'Raw Data'!$D:$D,"&lt;&gt;*ancel*", 'Raw Data'!$AN:$AN,"&gt;" &amp;DATE(2010, 1, 15 ), 'Raw Data'!$H:$H,"Non*")
)
                        )
/
(COUNTIFS('Raw Data'!$AN:$AN,"&lt;=" &amp;DATE(LEFT($AV$3, 4), MONTH("1 " &amp; AM$6 &amp; " " &amp; LEFT($AV$3, 4)) + 1, 0 ), 'Raw Data'!$AN:$AN,"&gt;" &amp;DATE(LEFT($AV$3, 4), MONTH("1 " &amp; AM$6 &amp; " " &amp; LEFT($AV$3, 4)), 0 ),'Raw Data'!$O:$O,""&amp;'Raw Data'!$B$1,'Raw Data'!$D:$D,"&lt;&gt;*ithdr*",'Raw Data'!$D:$D,"&lt;&gt;*ancel*",'Raw Data'!$P:$P,"--", 'Raw Data'!$AN:$AN,"&gt;" &amp;DATE(2010, 1, 15 ), 'Raw Data'!$H:$H,"Non*")
+
COUNTIFS('Raw Data'!$AN:$AN,"&lt;=" &amp;DATE(LEFT($AV$3, 4), MONTH("1 " &amp; AM$6 &amp; " " &amp; LEFT($AV$3, 4)) + 1, 0 ), 'Raw Data'!$AN:$AN,"&gt;" &amp;DATE(LEFT($AV$3, 4), MONTH("1 " &amp; AM$6 &amp; " " &amp; LEFT($AV$3, 4)), 0 ),'Raw Data'!$P:$P,""&amp;'Raw Data'!$B$1,'Raw Data'!$D:$D,"&lt;&gt;*ithdr*",'Raw Data'!$D:$D,"&lt;&gt;*ancel*", 'Raw Data'!$AN:$AN,"&gt;" &amp;DATE(2010, 1, 15 ), 'Raw Data'!$H:$H,"Non*")
)             )
),                   0)</f>
        <v>0</v>
      </c>
      <c r="AN41" s="117"/>
      <c r="AO41" s="117"/>
      <c r="AP41" s="123"/>
      <c r="AQ41" s="148">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Data'!$AN:$AN, 'Raw Data'!$AN:$AN,"&lt;=" &amp;DATE(LEFT($AV$3, 4), MONTH("1 " &amp; AQ$6 &amp; " " &amp; LEFT($AV$3, 4)) + 1, 0 ), 'Raw Data'!$AN:$AN,"&gt;" &amp;DATE(LEFT($AV$3, 4), MONTH("1 " &amp; AQ$6 &amp; " " &amp; LEFT($AV$3, 4)), 0 ),'Raw Data'!$P:$P,""&amp;'Raw Data'!$B$1,'Raw Data'!$D:$D,"&lt;&gt;*ithdr*",'Raw Data'!$D:$D,"&lt;&gt;*ancel*", 'Raw Data'!$AN:$AN,"&gt;" &amp;DATE(2010, 1, 15 ), 'Raw Data'!$H:$H,"Non*")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Data'!$AL:$AL, 'Raw Data'!$AN:$AN,"&lt;=" &amp;DATE(LEFT($AV$3, 4), MONTH("1 " &amp; AQ$6 &amp; " " &amp; LEFT($AV$3, 4)) + 1, 0 ), 'Raw Data'!$AN:$AN,"&gt;" &amp;DATE(LEFT($AV$3, 4), MONTH("1 " &amp; AQ$6 &amp; " " &amp; LEFT($AV$3, 4)), 0 ),'Raw Data'!$P:$P,""&amp;'Raw Data'!$B$1,'Raw Data'!$D:$D,"&lt;&gt;*ithdr*",'Raw Data'!$D:$D,"&lt;&gt;*ancel*", 'Raw Data'!$AN:$AN,"&gt;" &amp;DATE(2010, 1, 15 ), 'Raw Data'!$H:$H,"Non*")
)
                        )
/
(COUNTIFS('Raw Data'!$AN:$AN,"&lt;=" &amp;DATE(LEFT($AV$3, 4), MONTH("1 " &amp; AQ$6 &amp; " " &amp; LEFT($AV$3, 4)) + 1, 0 ), 'Raw Data'!$AN:$AN,"&gt;" &amp;DATE(LEFT($AV$3, 4), MONTH("1 " &amp; AQ$6 &amp; " " &amp; LEFT($AV$3, 4)), 0 ),'Raw Data'!$O:$O,""&amp;'Raw Data'!$B$1,'Raw Data'!$D:$D,"&lt;&gt;*ithdr*",'Raw Data'!$D:$D,"&lt;&gt;*ancel*",'Raw Data'!$P:$P,"--", 'Raw Data'!$AN:$AN,"&gt;" &amp;DATE(2010, 1, 15 ), 'Raw Data'!$H:$H,"Non*")
+
COUNTIFS('Raw Data'!$AN:$AN,"&lt;=" &amp;DATE(LEFT($AV$3, 4), MONTH("1 " &amp; AQ$6 &amp; " " &amp; LEFT($AV$3, 4)) + 1, 0 ), 'Raw Data'!$AN:$AN,"&gt;" &amp;DATE(LEFT($AV$3, 4), MONTH("1 " &amp; AQ$6 &amp; " " &amp; LEFT($AV$3, 4)), 0 ),'Raw Data'!$P:$P,""&amp;'Raw Data'!$B$1,'Raw Data'!$D:$D,"&lt;&gt;*ithdr*",'Raw Data'!$D:$D,"&lt;&gt;*ancel*", 'Raw Data'!$AN:$AN,"&gt;" &amp;DATE(2010, 1, 15 ), 'Raw Data'!$H:$H,"Non*")
)             )
),                   0)</f>
        <v>0</v>
      </c>
      <c r="AR41" s="117"/>
      <c r="AS41" s="117"/>
      <c r="AT41" s="123"/>
      <c r="AU41" s="148">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
COUNTIFS('Raw Data'!$AN:$AN,"&lt;=" &amp;DATE(MID($AV$3, 15, 4), MONTH("1 " &amp; AU$6 &amp; " " &amp; MID($AV$3, 15, 4)) + 1, 0 ), 'Raw Data'!$AN:$AN,"&gt;" &amp;DATE(MID($AV$3, 15, 4), MONTH("1 " &amp; AU$6 &amp; " " &amp; MID($AV$3, 15, 4)), 0 ),'Raw Data'!$P:$P,""&amp;'Raw Data'!$B$1,'Raw Data'!$D:$D,"&lt;&gt;*ithdr*",'Raw Data'!$D:$D,"&lt;&gt;*ancel*", 'Raw Data'!$AN:$AN,"&gt;" &amp;DATE(2010, 1, 15 ), 'Raw Data'!$H:$H,"Non*")
)             )
),                   0)</f>
        <v>0</v>
      </c>
      <c r="AV41" s="117"/>
      <c r="AW41" s="117"/>
      <c r="AX41" s="123"/>
      <c r="AY41" s="148">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
COUNTIFS('Raw Data'!$AN:$AN,"&lt;=" &amp;DATE(MID($AV$3, 15, 4), MONTH("1 " &amp; AY$6 &amp; " " &amp; MID($AV$3, 15, 4)) + 1, 0 ), 'Raw Data'!$AN:$AN,"&gt;" &amp;DATE(MID($AV$3, 15, 4), MONTH("1 " &amp; AY$6 &amp; " " &amp; MID($AV$3, 15, 4)), 0 ),'Raw Data'!$P:$P,""&amp;'Raw Data'!$B$1,'Raw Data'!$D:$D,"&lt;&gt;*ithdr*",'Raw Data'!$D:$D,"&lt;&gt;*ancel*", 'Raw Data'!$AN:$AN,"&gt;" &amp;DATE(2010, 1, 15 ), 'Raw Data'!$H:$H,"Non*")
)             )
),                   0)</f>
        <v>0</v>
      </c>
      <c r="AZ41" s="117"/>
      <c r="BA41" s="117"/>
      <c r="BB41" s="123"/>
      <c r="BC41" s="148">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
COUNTIFS('Raw Data'!$AN:$AN,"&lt;=" &amp;DATE(MID($AV$3, 15, 4), MONTH("1 " &amp; BC$6 &amp; " " &amp; MID($AV$3, 15, 4)) + 1, 0 ), 'Raw Data'!$AN:$AN,"&gt;" &amp;DATE(MID($AV$3, 15, 4), MONTH("1 " &amp; BC$6 &amp; " " &amp; MID($AV$3, 15, 4)), 0 ),'Raw Data'!$P:$P,""&amp;'Raw Data'!$B$1,'Raw Data'!$D:$D,"&lt;&gt;*ithdr*",'Raw Data'!$D:$D,"&lt;&gt;*ancel*", 'Raw Data'!$AN:$AN,"&gt;" &amp;DATE(2010, 1, 15 ), 'Raw Data'!$H:$H,"Non*")
)             )
),                   0)</f>
        <v>0</v>
      </c>
      <c r="BD41" s="117"/>
      <c r="BE41" s="117"/>
      <c r="BF41" s="118"/>
    </row>
    <row r="42" spans="1:58" ht="12.75" customHeight="1" x14ac:dyDescent="0.2">
      <c r="A42" s="141" t="s">
        <v>109</v>
      </c>
      <c r="B42" s="117"/>
      <c r="C42" s="117"/>
      <c r="D42" s="117"/>
      <c r="E42" s="117"/>
      <c r="F42" s="117"/>
      <c r="G42" s="117"/>
      <c r="H42" s="117"/>
      <c r="I42" s="117"/>
      <c r="J42" s="123"/>
      <c r="K42" s="150">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Data'!$AN:$AN,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Data'!$AL:$AL,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(COUNTIFS('Raw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COUNTIFS('Raw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0)</f>
        <v>0</v>
      </c>
      <c r="L42" s="117"/>
      <c r="M42" s="117"/>
      <c r="N42" s="123"/>
      <c r="O42" s="150">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Data'!$AN:$AN,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Data'!$AL:$AL,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(COUNTIFS('Raw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COUNTIFS('Raw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0)</f>
        <v>0</v>
      </c>
      <c r="P42" s="117"/>
      <c r="Q42" s="117"/>
      <c r="R42" s="123"/>
      <c r="S42" s="150">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Data'!$AN:$AN,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Data'!$AL:$AL,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(COUNTIFS('Raw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COUNTIFS('Raw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0)</f>
        <v>0</v>
      </c>
      <c r="T42" s="117"/>
      <c r="U42" s="117"/>
      <c r="V42" s="123"/>
      <c r="W42" s="150">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Data'!$AN:$AN,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Data'!$AL:$AL,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(COUNTIFS('Raw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COUNTIFS('Raw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0)</f>
        <v>0</v>
      </c>
      <c r="X42" s="117"/>
      <c r="Y42" s="117"/>
      <c r="Z42" s="123"/>
      <c r="AA42" s="150">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Data'!$AN:$AN,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Data'!$AL:$AL,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(COUNTIFS('Raw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COUNTIFS('Raw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0)</f>
        <v>0</v>
      </c>
      <c r="AB42" s="117"/>
      <c r="AC42" s="117"/>
      <c r="AD42" s="123"/>
      <c r="AE42" s="150">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Data'!$AN:$AN,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Data'!$AL:$AL,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(COUNTIFS('Raw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COUNTIFS('Raw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0)</f>
        <v>0</v>
      </c>
      <c r="AF42" s="117"/>
      <c r="AG42" s="117"/>
      <c r="AH42" s="123"/>
      <c r="AI42" s="150">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Data'!$AN:$AN,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Data'!$AL:$AL,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(COUNTIFS('Raw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COUNTIFS('Raw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0)</f>
        <v>0</v>
      </c>
      <c r="AJ42" s="117"/>
      <c r="AK42" s="117"/>
      <c r="AL42" s="123"/>
      <c r="AM42" s="150">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Data'!$AN:$AN,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Data'!$AL:$AL,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(COUNTIFS('Raw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COUNTIFS('Raw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0)</f>
        <v>0</v>
      </c>
      <c r="AN42" s="117"/>
      <c r="AO42" s="117"/>
      <c r="AP42" s="123"/>
      <c r="AQ42" s="150">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Data'!$AN:$AN,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Data'!$AL:$AL,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(COUNTIFS('Raw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COUNTIFS('Raw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0)</f>
        <v>0</v>
      </c>
      <c r="AR42" s="117"/>
      <c r="AS42" s="117"/>
      <c r="AT42" s="123"/>
      <c r="AU42" s="150">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COUNTIFS('Raw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0)</f>
        <v>0</v>
      </c>
      <c r="AV42" s="117"/>
      <c r="AW42" s="117"/>
      <c r="AX42" s="123"/>
      <c r="AY42" s="150">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COUNTIFS('Raw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0)</f>
        <v>0</v>
      </c>
      <c r="AZ42" s="117"/>
      <c r="BA42" s="117"/>
      <c r="BB42" s="123"/>
      <c r="BC42" s="150">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COUNTIFS('Raw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0)</f>
        <v>0</v>
      </c>
      <c r="BD42" s="117"/>
      <c r="BE42" s="117"/>
      <c r="BF42" s="118"/>
    </row>
    <row r="43" spans="1:58" ht="12.75" customHeight="1" x14ac:dyDescent="0.2">
      <c r="A43" s="141" t="s">
        <v>725</v>
      </c>
      <c r="B43" s="117"/>
      <c r="C43" s="117"/>
      <c r="D43" s="117"/>
      <c r="E43" s="117"/>
      <c r="F43" s="117"/>
      <c r="G43" s="117"/>
      <c r="H43" s="117"/>
      <c r="I43" s="117"/>
      <c r="J43" s="123"/>
      <c r="K43" s="150">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Data'!$AN:$AN, 'Raw Data'!$AN:$AN,"&lt;=" &amp;DATE(LEFT($AV$3, 4), MONTH("1 " &amp; K$6 &amp; " " &amp; LEFT($AV$3, 4)) + 1, 0 ), 'Raw Data'!$AN:$AN,"&gt;" &amp;DATE(LEFT($AV$3, 4), MONTH("1 " &amp; K$6 &amp; " " &amp; LEFT($AV$3, 4)), 0 ),'Raw Data'!$P:$P,""&amp;'Raw Data'!$B$1,'Raw Data'!$D:$D,"&lt;&gt;*ithdr*",'Raw Data'!$D:$D,"&lt;&gt;*ancel*", 'Raw Data'!$AN:$AN,"&gt;" &amp;DATE(2010, 1, 15 ), 'Raw Data'!$H:$H,"*nternal*")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Data'!$AL:$AL, 'Raw Data'!$AN:$AN,"&lt;=" &amp;DATE(LEFT($AV$3, 4), MONTH("1 " &amp; K$6 &amp; " " &amp; LEFT($AV$3, 4)) + 1, 0 ), 'Raw Data'!$AN:$AN,"&gt;" &amp;DATE(LEFT($AV$3, 4), MONTH("1 " &amp; K$6 &amp; " " &amp; LEFT($AV$3, 4)), 0 ),'Raw Data'!$P:$P,""&amp;'Raw Data'!$B$1,'Raw Data'!$D:$D,"&lt;&gt;*ithdr*",'Raw Data'!$D:$D,"&lt;&gt;*ancel*", 'Raw Data'!$AN:$AN,"&gt;" &amp;DATE(2010, 1, 15 ), 'Raw Data'!$H:$H,"*nternal*")
)
                        )
/
(COUNTIFS('Raw Data'!$AN:$AN,"&lt;=" &amp;DATE(LEFT($AV$3, 4), MONTH("1 " &amp; K$6 &amp; " " &amp; LEFT($AV$3, 4)) + 1, 0 ), 'Raw Data'!$AN:$AN,"&gt;" &amp;DATE(LEFT($AV$3, 4), MONTH("1 " &amp; K$6 &amp; " " &amp; LEFT($AV$3, 4)), 0 ),'Raw Data'!$O:$O,""&amp;'Raw Data'!$B$1,'Raw Data'!$D:$D,"&lt;&gt;*ithdr*",'Raw Data'!$D:$D,"&lt;&gt;*ancel*",'Raw Data'!$P:$P,"--", 'Raw Data'!$AN:$AN,"&gt;" &amp;DATE(2010, 1, 15 ), 'Raw Data'!$H:$H,"*nternal*")
+
COUNTIFS('Raw Data'!$AN:$AN,"&lt;=" &amp;DATE(LEFT($AV$3, 4), MONTH("1 " &amp; K$6 &amp; " " &amp; LEFT($AV$3, 4)) + 1, 0 ), 'Raw Data'!$AN:$AN,"&gt;" &amp;DATE(LEFT($AV$3, 4), MONTH("1 " &amp; K$6 &amp; " " &amp; LEFT($AV$3, 4)), 0 ),'Raw Data'!$P:$P,""&amp;'Raw Data'!$B$1,'Raw Data'!$D:$D,"&lt;&gt;*ithdr*",'Raw Data'!$D:$D,"&lt;&gt;*ancel*", 'Raw Data'!$AN:$AN,"&gt;" &amp;DATE(2010, 1, 15 ), 'Raw Data'!$H:$H,"*nternal*")
)             )
), 0)</f>
        <v>0</v>
      </c>
      <c r="L43" s="117"/>
      <c r="M43" s="117"/>
      <c r="N43" s="123"/>
      <c r="O43" s="150">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Data'!$AN:$AN, 'Raw Data'!$AN:$AN,"&lt;=" &amp;DATE(LEFT($AV$3, 4), MONTH("1 " &amp; O$6 &amp; " " &amp; LEFT($AV$3, 4)) + 1, 0 ), 'Raw Data'!$AN:$AN,"&gt;" &amp;DATE(LEFT($AV$3, 4), MONTH("1 " &amp; O$6 &amp; " " &amp; LEFT($AV$3, 4)), 0 ),'Raw Data'!$P:$P,""&amp;'Raw Data'!$B$1,'Raw Data'!$D:$D,"&lt;&gt;*ithdr*",'Raw Data'!$D:$D,"&lt;&gt;*ancel*", 'Raw Data'!$AN:$AN,"&gt;" &amp;DATE(2010, 1, 15 ), 'Raw Data'!$H:$H,"*nternal*")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Data'!$AL:$AL, 'Raw Data'!$AN:$AN,"&lt;=" &amp;DATE(LEFT($AV$3, 4), MONTH("1 " &amp; O$6 &amp; " " &amp; LEFT($AV$3, 4)) + 1, 0 ), 'Raw Data'!$AN:$AN,"&gt;" &amp;DATE(LEFT($AV$3, 4), MONTH("1 " &amp; O$6 &amp; " " &amp; LEFT($AV$3, 4)), 0 ),'Raw Data'!$P:$P,""&amp;'Raw Data'!$B$1,'Raw Data'!$D:$D,"&lt;&gt;*ithdr*",'Raw Data'!$D:$D,"&lt;&gt;*ancel*", 'Raw Data'!$AN:$AN,"&gt;" &amp;DATE(2010, 1, 15 ), 'Raw Data'!$H:$H,"*nternal*")
)
                        )
/
(COUNTIFS('Raw Data'!$AN:$AN,"&lt;=" &amp;DATE(LEFT($AV$3, 4), MONTH("1 " &amp; O$6 &amp; " " &amp; LEFT($AV$3, 4)) + 1, 0 ), 'Raw Data'!$AN:$AN,"&gt;" &amp;DATE(LEFT($AV$3, 4), MONTH("1 " &amp; O$6 &amp; " " &amp; LEFT($AV$3, 4)), 0 ),'Raw Data'!$O:$O,""&amp;'Raw Data'!$B$1,'Raw Data'!$D:$D,"&lt;&gt;*ithdr*",'Raw Data'!$D:$D,"&lt;&gt;*ancel*",'Raw Data'!$P:$P,"--", 'Raw Data'!$AN:$AN,"&gt;" &amp;DATE(2010, 1, 15 ), 'Raw Data'!$H:$H,"*nternal*")
+
COUNTIFS('Raw Data'!$AN:$AN,"&lt;=" &amp;DATE(LEFT($AV$3, 4), MONTH("1 " &amp; O$6 &amp; " " &amp; LEFT($AV$3, 4)) + 1, 0 ), 'Raw Data'!$AN:$AN,"&gt;" &amp;DATE(LEFT($AV$3, 4), MONTH("1 " &amp; O$6 &amp; " " &amp; LEFT($AV$3, 4)), 0 ),'Raw Data'!$P:$P,""&amp;'Raw Data'!$B$1,'Raw Data'!$D:$D,"&lt;&gt;*ithdr*",'Raw Data'!$D:$D,"&lt;&gt;*ancel*", 'Raw Data'!$AN:$AN,"&gt;" &amp;DATE(2010, 1, 15 ), 'Raw Data'!$H:$H,"*nternal*")
)             )
), 0)</f>
        <v>0</v>
      </c>
      <c r="P43" s="117"/>
      <c r="Q43" s="117"/>
      <c r="R43" s="123"/>
      <c r="S43" s="150">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Data'!$AN:$AN, 'Raw Data'!$AN:$AN,"&lt;=" &amp;DATE(LEFT($AV$3, 4), MONTH("1 " &amp; S$6 &amp; " " &amp; LEFT($AV$3, 4)) + 1, 0 ), 'Raw Data'!$AN:$AN,"&gt;" &amp;DATE(LEFT($AV$3, 4), MONTH("1 " &amp; S$6 &amp; " " &amp; LEFT($AV$3, 4)), 0 ),'Raw Data'!$P:$P,""&amp;'Raw Data'!$B$1,'Raw Data'!$D:$D,"&lt;&gt;*ithdr*",'Raw Data'!$D:$D,"&lt;&gt;*ancel*", 'Raw Data'!$AN:$AN,"&gt;" &amp;DATE(2010, 1, 15 ), 'Raw Data'!$H:$H,"*nternal*")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Data'!$AL:$AL, 'Raw Data'!$AN:$AN,"&lt;=" &amp;DATE(LEFT($AV$3, 4), MONTH("1 " &amp; S$6 &amp; " " &amp; LEFT($AV$3, 4)) + 1, 0 ), 'Raw Data'!$AN:$AN,"&gt;" &amp;DATE(LEFT($AV$3, 4), MONTH("1 " &amp; S$6 &amp; " " &amp; LEFT($AV$3, 4)), 0 ),'Raw Data'!$P:$P,""&amp;'Raw Data'!$B$1,'Raw Data'!$D:$D,"&lt;&gt;*ithdr*",'Raw Data'!$D:$D,"&lt;&gt;*ancel*", 'Raw Data'!$AN:$AN,"&gt;" &amp;DATE(2010, 1, 15 ), 'Raw Data'!$H:$H,"*nternal*")
)
                        )
/
(COUNTIFS('Raw Data'!$AN:$AN,"&lt;=" &amp;DATE(LEFT($AV$3, 4), MONTH("1 " &amp; S$6 &amp; " " &amp; LEFT($AV$3, 4)) + 1, 0 ), 'Raw Data'!$AN:$AN,"&gt;" &amp;DATE(LEFT($AV$3, 4), MONTH("1 " &amp; S$6 &amp; " " &amp; LEFT($AV$3, 4)), 0 ),'Raw Data'!$O:$O,""&amp;'Raw Data'!$B$1,'Raw Data'!$D:$D,"&lt;&gt;*ithdr*",'Raw Data'!$D:$D,"&lt;&gt;*ancel*",'Raw Data'!$P:$P,"--", 'Raw Data'!$AN:$AN,"&gt;" &amp;DATE(2010, 1, 15 ), 'Raw Data'!$H:$H,"*nternal*")
+
COUNTIFS('Raw Data'!$AN:$AN,"&lt;=" &amp;DATE(LEFT($AV$3, 4), MONTH("1 " &amp; S$6 &amp; " " &amp; LEFT($AV$3, 4)) + 1, 0 ), 'Raw Data'!$AN:$AN,"&gt;" &amp;DATE(LEFT($AV$3, 4), MONTH("1 " &amp; S$6 &amp; " " &amp; LEFT($AV$3, 4)), 0 ),'Raw Data'!$P:$P,""&amp;'Raw Data'!$B$1,'Raw Data'!$D:$D,"&lt;&gt;*ithdr*",'Raw Data'!$D:$D,"&lt;&gt;*ancel*", 'Raw Data'!$AN:$AN,"&gt;" &amp;DATE(2010, 1, 15 ), 'Raw Data'!$H:$H,"*nternal*")
)             )
), 0)</f>
        <v>0</v>
      </c>
      <c r="T43" s="117"/>
      <c r="U43" s="117"/>
      <c r="V43" s="123"/>
      <c r="W43" s="150">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Data'!$AN:$AN, 'Raw Data'!$AN:$AN,"&lt;=" &amp;DATE(LEFT($AV$3, 4), MONTH("1 " &amp; W$6 &amp; " " &amp; LEFT($AV$3, 4)) + 1, 0 ), 'Raw Data'!$AN:$AN,"&gt;" &amp;DATE(LEFT($AV$3, 4), MONTH("1 " &amp; W$6 &amp; " " &amp; LEFT($AV$3, 4)), 0 ),'Raw Data'!$P:$P,""&amp;'Raw Data'!$B$1,'Raw Data'!$D:$D,"&lt;&gt;*ithdr*",'Raw Data'!$D:$D,"&lt;&gt;*ancel*", 'Raw Data'!$AN:$AN,"&gt;" &amp;DATE(2010, 1, 15 ), 'Raw Data'!$H:$H,"*nternal*")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Data'!$AL:$AL, 'Raw Data'!$AN:$AN,"&lt;=" &amp;DATE(LEFT($AV$3, 4), MONTH("1 " &amp; W$6 &amp; " " &amp; LEFT($AV$3, 4)) + 1, 0 ), 'Raw Data'!$AN:$AN,"&gt;" &amp;DATE(LEFT($AV$3, 4), MONTH("1 " &amp; W$6 &amp; " " &amp; LEFT($AV$3, 4)), 0 ),'Raw Data'!$P:$P,""&amp;'Raw Data'!$B$1,'Raw Data'!$D:$D,"&lt;&gt;*ithdr*",'Raw Data'!$D:$D,"&lt;&gt;*ancel*", 'Raw Data'!$AN:$AN,"&gt;" &amp;DATE(2010, 1, 15 ), 'Raw Data'!$H:$H,"*nternal*")
)
                        )
/
(COUNTIFS('Raw Data'!$AN:$AN,"&lt;=" &amp;DATE(LEFT($AV$3, 4), MONTH("1 " &amp; W$6 &amp; " " &amp; LEFT($AV$3, 4)) + 1, 0 ), 'Raw Data'!$AN:$AN,"&gt;" &amp;DATE(LEFT($AV$3, 4), MONTH("1 " &amp; W$6 &amp; " " &amp; LEFT($AV$3, 4)), 0 ),'Raw Data'!$O:$O,""&amp;'Raw Data'!$B$1,'Raw Data'!$D:$D,"&lt;&gt;*ithdr*",'Raw Data'!$D:$D,"&lt;&gt;*ancel*",'Raw Data'!$P:$P,"--", 'Raw Data'!$AN:$AN,"&gt;" &amp;DATE(2010, 1, 15 ), 'Raw Data'!$H:$H,"*nternal*")
+
COUNTIFS('Raw Data'!$AN:$AN,"&lt;=" &amp;DATE(LEFT($AV$3, 4), MONTH("1 " &amp; W$6 &amp; " " &amp; LEFT($AV$3, 4)) + 1, 0 ), 'Raw Data'!$AN:$AN,"&gt;" &amp;DATE(LEFT($AV$3, 4), MONTH("1 " &amp; W$6 &amp; " " &amp; LEFT($AV$3, 4)), 0 ),'Raw Data'!$P:$P,""&amp;'Raw Data'!$B$1,'Raw Data'!$D:$D,"&lt;&gt;*ithdr*",'Raw Data'!$D:$D,"&lt;&gt;*ancel*", 'Raw Data'!$AN:$AN,"&gt;" &amp;DATE(2010, 1, 15 ), 'Raw Data'!$H:$H,"*nternal*")
)             )
), 0)</f>
        <v>0</v>
      </c>
      <c r="X43" s="117"/>
      <c r="Y43" s="117"/>
      <c r="Z43" s="123"/>
      <c r="AA43" s="150">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Data'!$AN:$AN, 'Raw Data'!$AN:$AN,"&lt;=" &amp;DATE(LEFT($AV$3, 4), MONTH("1 " &amp; AA$6 &amp; " " &amp; LEFT($AV$3, 4)) + 1, 0 ), 'Raw Data'!$AN:$AN,"&gt;" &amp;DATE(LEFT($AV$3, 4), MONTH("1 " &amp; AA$6 &amp; " " &amp; LEFT($AV$3, 4)), 0 ),'Raw Data'!$P:$P,""&amp;'Raw Data'!$B$1,'Raw Data'!$D:$D,"&lt;&gt;*ithdr*",'Raw Data'!$D:$D,"&lt;&gt;*ancel*", 'Raw Data'!$AN:$AN,"&gt;" &amp;DATE(2010, 1, 15 ), 'Raw Data'!$H:$H,"*nternal*")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Data'!$AL:$AL, 'Raw Data'!$AN:$AN,"&lt;=" &amp;DATE(LEFT($AV$3, 4), MONTH("1 " &amp; AA$6 &amp; " " &amp; LEFT($AV$3, 4)) + 1, 0 ), 'Raw Data'!$AN:$AN,"&gt;" &amp;DATE(LEFT($AV$3, 4), MONTH("1 " &amp; AA$6 &amp; " " &amp; LEFT($AV$3, 4)), 0 ),'Raw Data'!$P:$P,""&amp;'Raw Data'!$B$1,'Raw Data'!$D:$D,"&lt;&gt;*ithdr*",'Raw Data'!$D:$D,"&lt;&gt;*ancel*", 'Raw Data'!$AN:$AN,"&gt;" &amp;DATE(2010, 1, 15 ), 'Raw Data'!$H:$H,"*nternal*")
)
                        )
/
(COUNTIFS('Raw Data'!$AN:$AN,"&lt;=" &amp;DATE(LEFT($AV$3, 4), MONTH("1 " &amp; AA$6 &amp; " " &amp; LEFT($AV$3, 4)) + 1, 0 ), 'Raw Data'!$AN:$AN,"&gt;" &amp;DATE(LEFT($AV$3, 4), MONTH("1 " &amp; AA$6 &amp; " " &amp; LEFT($AV$3, 4)), 0 ),'Raw Data'!$O:$O,""&amp;'Raw Data'!$B$1,'Raw Data'!$D:$D,"&lt;&gt;*ithdr*",'Raw Data'!$D:$D,"&lt;&gt;*ancel*",'Raw Data'!$P:$P,"--", 'Raw Data'!$AN:$AN,"&gt;" &amp;DATE(2010, 1, 15 ), 'Raw Data'!$H:$H,"*nternal*")
+
COUNTIFS('Raw Data'!$AN:$AN,"&lt;=" &amp;DATE(LEFT($AV$3, 4), MONTH("1 " &amp; AA$6 &amp; " " &amp; LEFT($AV$3, 4)) + 1, 0 ), 'Raw Data'!$AN:$AN,"&gt;" &amp;DATE(LEFT($AV$3, 4), MONTH("1 " &amp; AA$6 &amp; " " &amp; LEFT($AV$3, 4)), 0 ),'Raw Data'!$P:$P,""&amp;'Raw Data'!$B$1,'Raw Data'!$D:$D,"&lt;&gt;*ithdr*",'Raw Data'!$D:$D,"&lt;&gt;*ancel*", 'Raw Data'!$AN:$AN,"&gt;" &amp;DATE(2010, 1, 15 ), 'Raw Data'!$H:$H,"*nternal*")
)             )
), 0)</f>
        <v>0</v>
      </c>
      <c r="AB43" s="117"/>
      <c r="AC43" s="117"/>
      <c r="AD43" s="123"/>
      <c r="AE43" s="150">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Data'!$AN:$AN, 'Raw Data'!$AN:$AN,"&lt;=" &amp;DATE(LEFT($AV$3, 4), MONTH("1 " &amp; AE$6 &amp; " " &amp; LEFT($AV$3, 4)) + 1, 0 ), 'Raw Data'!$AN:$AN,"&gt;" &amp;DATE(LEFT($AV$3, 4), MONTH("1 " &amp; AE$6 &amp; " " &amp; LEFT($AV$3, 4)), 0 ),'Raw Data'!$P:$P,""&amp;'Raw Data'!$B$1,'Raw Data'!$D:$D,"&lt;&gt;*ithdr*",'Raw Data'!$D:$D,"&lt;&gt;*ancel*", 'Raw Data'!$AN:$AN,"&gt;" &amp;DATE(2010, 1, 15 ), 'Raw Data'!$H:$H,"*nternal*")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Data'!$AL:$AL, 'Raw Data'!$AN:$AN,"&lt;=" &amp;DATE(LEFT($AV$3, 4), MONTH("1 " &amp; AE$6 &amp; " " &amp; LEFT($AV$3, 4)) + 1, 0 ), 'Raw Data'!$AN:$AN,"&gt;" &amp;DATE(LEFT($AV$3, 4), MONTH("1 " &amp; AE$6 &amp; " " &amp; LEFT($AV$3, 4)), 0 ),'Raw Data'!$P:$P,""&amp;'Raw Data'!$B$1,'Raw Data'!$D:$D,"&lt;&gt;*ithdr*",'Raw Data'!$D:$D,"&lt;&gt;*ancel*", 'Raw Data'!$AN:$AN,"&gt;" &amp;DATE(2010, 1, 15 ), 'Raw Data'!$H:$H,"*nternal*")
)
                        )
/
(COUNTIFS('Raw Data'!$AN:$AN,"&lt;=" &amp;DATE(LEFT($AV$3, 4), MONTH("1 " &amp; AE$6 &amp; " " &amp; LEFT($AV$3, 4)) + 1, 0 ), 'Raw Data'!$AN:$AN,"&gt;" &amp;DATE(LEFT($AV$3, 4), MONTH("1 " &amp; AE$6 &amp; " " &amp; LEFT($AV$3, 4)), 0 ),'Raw Data'!$O:$O,""&amp;'Raw Data'!$B$1,'Raw Data'!$D:$D,"&lt;&gt;*ithdr*",'Raw Data'!$D:$D,"&lt;&gt;*ancel*",'Raw Data'!$P:$P,"--", 'Raw Data'!$AN:$AN,"&gt;" &amp;DATE(2010, 1, 15 ), 'Raw Data'!$H:$H,"*nternal*")
+
COUNTIFS('Raw Data'!$AN:$AN,"&lt;=" &amp;DATE(LEFT($AV$3, 4), MONTH("1 " &amp; AE$6 &amp; " " &amp; LEFT($AV$3, 4)) + 1, 0 ), 'Raw Data'!$AN:$AN,"&gt;" &amp;DATE(LEFT($AV$3, 4), MONTH("1 " &amp; AE$6 &amp; " " &amp; LEFT($AV$3, 4)), 0 ),'Raw Data'!$P:$P,""&amp;'Raw Data'!$B$1,'Raw Data'!$D:$D,"&lt;&gt;*ithdr*",'Raw Data'!$D:$D,"&lt;&gt;*ancel*", 'Raw Data'!$AN:$AN,"&gt;" &amp;DATE(2010, 1, 15 ), 'Raw Data'!$H:$H,"*nternal*")
)             )
), 0)</f>
        <v>0</v>
      </c>
      <c r="AF43" s="117"/>
      <c r="AG43" s="117"/>
      <c r="AH43" s="123"/>
      <c r="AI43" s="150">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Data'!$AN:$AN, 'Raw Data'!$AN:$AN,"&lt;=" &amp;DATE(LEFT($AV$3, 4), MONTH("1 " &amp; AI$6 &amp; " " &amp; LEFT($AV$3, 4)) + 1, 0 ), 'Raw Data'!$AN:$AN,"&gt;" &amp;DATE(LEFT($AV$3, 4), MONTH("1 " &amp; AI$6 &amp; " " &amp; LEFT($AV$3, 4)), 0 ),'Raw Data'!$P:$P,""&amp;'Raw Data'!$B$1,'Raw Data'!$D:$D,"&lt;&gt;*ithdr*",'Raw Data'!$D:$D,"&lt;&gt;*ancel*", 'Raw Data'!$AN:$AN,"&gt;" &amp;DATE(2010, 1, 15 ), 'Raw Data'!$H:$H,"*nternal*")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Data'!$AL:$AL, 'Raw Data'!$AN:$AN,"&lt;=" &amp;DATE(LEFT($AV$3, 4), MONTH("1 " &amp; AI$6 &amp; " " &amp; LEFT($AV$3, 4)) + 1, 0 ), 'Raw Data'!$AN:$AN,"&gt;" &amp;DATE(LEFT($AV$3, 4), MONTH("1 " &amp; AI$6 &amp; " " &amp; LEFT($AV$3, 4)), 0 ),'Raw Data'!$P:$P,""&amp;'Raw Data'!$B$1,'Raw Data'!$D:$D,"&lt;&gt;*ithdr*",'Raw Data'!$D:$D,"&lt;&gt;*ancel*", 'Raw Data'!$AN:$AN,"&gt;" &amp;DATE(2010, 1, 15 ), 'Raw Data'!$H:$H,"*nternal*")
)
                        )
/
(COUNTIFS('Raw Data'!$AN:$AN,"&lt;=" &amp;DATE(LEFT($AV$3, 4), MONTH("1 " &amp; AI$6 &amp; " " &amp; LEFT($AV$3, 4)) + 1, 0 ), 'Raw Data'!$AN:$AN,"&gt;" &amp;DATE(LEFT($AV$3, 4), MONTH("1 " &amp; AI$6 &amp; " " &amp; LEFT($AV$3, 4)), 0 ),'Raw Data'!$O:$O,""&amp;'Raw Data'!$B$1,'Raw Data'!$D:$D,"&lt;&gt;*ithdr*",'Raw Data'!$D:$D,"&lt;&gt;*ancel*",'Raw Data'!$P:$P,"--", 'Raw Data'!$AN:$AN,"&gt;" &amp;DATE(2010, 1, 15 ), 'Raw Data'!$H:$H,"*nternal*")
+
COUNTIFS('Raw Data'!$AN:$AN,"&lt;=" &amp;DATE(LEFT($AV$3, 4), MONTH("1 " &amp; AI$6 &amp; " " &amp; LEFT($AV$3, 4)) + 1, 0 ), 'Raw Data'!$AN:$AN,"&gt;" &amp;DATE(LEFT($AV$3, 4), MONTH("1 " &amp; AI$6 &amp; " " &amp; LEFT($AV$3, 4)), 0 ),'Raw Data'!$P:$P,""&amp;'Raw Data'!$B$1,'Raw Data'!$D:$D,"&lt;&gt;*ithdr*",'Raw Data'!$D:$D,"&lt;&gt;*ancel*", 'Raw Data'!$AN:$AN,"&gt;" &amp;DATE(2010, 1, 15 ), 'Raw Data'!$H:$H,"*nternal*")
)             )
), 0)</f>
        <v>0</v>
      </c>
      <c r="AJ43" s="117"/>
      <c r="AK43" s="117"/>
      <c r="AL43" s="123"/>
      <c r="AM43" s="150">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Data'!$AN:$AN, 'Raw Data'!$AN:$AN,"&lt;=" &amp;DATE(LEFT($AV$3, 4), MONTH("1 " &amp; AM$6 &amp; " " &amp; LEFT($AV$3, 4)) + 1, 0 ), 'Raw Data'!$AN:$AN,"&gt;" &amp;DATE(LEFT($AV$3, 4), MONTH("1 " &amp; AM$6 &amp; " " &amp; LEFT($AV$3, 4)), 0 ),'Raw Data'!$P:$P,""&amp;'Raw Data'!$B$1,'Raw Data'!$D:$D,"&lt;&gt;*ithdr*",'Raw Data'!$D:$D,"&lt;&gt;*ancel*", 'Raw Data'!$AN:$AN,"&gt;" &amp;DATE(2010, 1, 15 ), 'Raw Data'!$H:$H,"*nternal*")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Data'!$AL:$AL, 'Raw Data'!$AN:$AN,"&lt;=" &amp;DATE(LEFT($AV$3, 4), MONTH("1 " &amp; AM$6 &amp; " " &amp; LEFT($AV$3, 4)) + 1, 0 ), 'Raw Data'!$AN:$AN,"&gt;" &amp;DATE(LEFT($AV$3, 4), MONTH("1 " &amp; AM$6 &amp; " " &amp; LEFT($AV$3, 4)), 0 ),'Raw Data'!$P:$P,""&amp;'Raw Data'!$B$1,'Raw Data'!$D:$D,"&lt;&gt;*ithdr*",'Raw Data'!$D:$D,"&lt;&gt;*ancel*", 'Raw Data'!$AN:$AN,"&gt;" &amp;DATE(2010, 1, 15 ), 'Raw Data'!$H:$H,"*nternal*")
)
                        )
/
(COUNTIFS('Raw Data'!$AN:$AN,"&lt;=" &amp;DATE(LEFT($AV$3, 4), MONTH("1 " &amp; AM$6 &amp; " " &amp; LEFT($AV$3, 4)) + 1, 0 ), 'Raw Data'!$AN:$AN,"&gt;" &amp;DATE(LEFT($AV$3, 4), MONTH("1 " &amp; AM$6 &amp; " " &amp; LEFT($AV$3, 4)), 0 ),'Raw Data'!$O:$O,""&amp;'Raw Data'!$B$1,'Raw Data'!$D:$D,"&lt;&gt;*ithdr*",'Raw Data'!$D:$D,"&lt;&gt;*ancel*",'Raw Data'!$P:$P,"--", 'Raw Data'!$AN:$AN,"&gt;" &amp;DATE(2010, 1, 15 ), 'Raw Data'!$H:$H,"*nternal*")
+
COUNTIFS('Raw Data'!$AN:$AN,"&lt;=" &amp;DATE(LEFT($AV$3, 4), MONTH("1 " &amp; AM$6 &amp; " " &amp; LEFT($AV$3, 4)) + 1, 0 ), 'Raw Data'!$AN:$AN,"&gt;" &amp;DATE(LEFT($AV$3, 4), MONTH("1 " &amp; AM$6 &amp; " " &amp; LEFT($AV$3, 4)), 0 ),'Raw Data'!$P:$P,""&amp;'Raw Data'!$B$1,'Raw Data'!$D:$D,"&lt;&gt;*ithdr*",'Raw Data'!$D:$D,"&lt;&gt;*ancel*", 'Raw Data'!$AN:$AN,"&gt;" &amp;DATE(2010, 1, 15 ), 'Raw Data'!$H:$H,"*nternal*")
)             )
), 0)</f>
        <v>0</v>
      </c>
      <c r="AN43" s="117"/>
      <c r="AO43" s="117"/>
      <c r="AP43" s="123"/>
      <c r="AQ43" s="150">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Data'!$AN:$AN, 'Raw Data'!$AN:$AN,"&lt;=" &amp;DATE(LEFT($AV$3, 4), MONTH("1 " &amp; AQ$6 &amp; " " &amp; LEFT($AV$3, 4)) + 1, 0 ), 'Raw Data'!$AN:$AN,"&gt;" &amp;DATE(LEFT($AV$3, 4), MONTH("1 " &amp; AQ$6 &amp; " " &amp; LEFT($AV$3, 4)), 0 ),'Raw Data'!$P:$P,""&amp;'Raw Data'!$B$1,'Raw Data'!$D:$D,"&lt;&gt;*ithdr*",'Raw Data'!$D:$D,"&lt;&gt;*ancel*", 'Raw Data'!$AN:$AN,"&gt;" &amp;DATE(2010, 1, 15 ), 'Raw Data'!$H:$H,"*nternal*")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Data'!$AL:$AL, 'Raw Data'!$AN:$AN,"&lt;=" &amp;DATE(LEFT($AV$3, 4), MONTH("1 " &amp; AQ$6 &amp; " " &amp; LEFT($AV$3, 4)) + 1, 0 ), 'Raw Data'!$AN:$AN,"&gt;" &amp;DATE(LEFT($AV$3, 4), MONTH("1 " &amp; AQ$6 &amp; " " &amp; LEFT($AV$3, 4)), 0 ),'Raw Data'!$P:$P,""&amp;'Raw Data'!$B$1,'Raw Data'!$D:$D,"&lt;&gt;*ithdr*",'Raw Data'!$D:$D,"&lt;&gt;*ancel*", 'Raw Data'!$AN:$AN,"&gt;" &amp;DATE(2010, 1, 15 ), 'Raw Data'!$H:$H,"*nternal*")
)
                        )
/
(COUNTIFS('Raw Data'!$AN:$AN,"&lt;=" &amp;DATE(LEFT($AV$3, 4), MONTH("1 " &amp; AQ$6 &amp; " " &amp; LEFT($AV$3, 4)) + 1, 0 ), 'Raw Data'!$AN:$AN,"&gt;" &amp;DATE(LEFT($AV$3, 4), MONTH("1 " &amp; AQ$6 &amp; " " &amp; LEFT($AV$3, 4)), 0 ),'Raw Data'!$O:$O,""&amp;'Raw Data'!$B$1,'Raw Data'!$D:$D,"&lt;&gt;*ithdr*",'Raw Data'!$D:$D,"&lt;&gt;*ancel*",'Raw Data'!$P:$P,"--", 'Raw Data'!$AN:$AN,"&gt;" &amp;DATE(2010, 1, 15 ), 'Raw Data'!$H:$H,"*nternal*")
+
COUNTIFS('Raw Data'!$AN:$AN,"&lt;=" &amp;DATE(LEFT($AV$3, 4), MONTH("1 " &amp; AQ$6 &amp; " " &amp; LEFT($AV$3, 4)) + 1, 0 ), 'Raw Data'!$AN:$AN,"&gt;" &amp;DATE(LEFT($AV$3, 4), MONTH("1 " &amp; AQ$6 &amp; " " &amp; LEFT($AV$3, 4)), 0 ),'Raw Data'!$P:$P,""&amp;'Raw Data'!$B$1,'Raw Data'!$D:$D,"&lt;&gt;*ithdr*",'Raw Data'!$D:$D,"&lt;&gt;*ancel*", 'Raw Data'!$AN:$AN,"&gt;" &amp;DATE(2010, 1, 15 ), 'Raw Data'!$H:$H,"*nternal*")
)             )
), 0)</f>
        <v>0</v>
      </c>
      <c r="AR43" s="117"/>
      <c r="AS43" s="117"/>
      <c r="AT43" s="123"/>
      <c r="AU43" s="150">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Data'!$AN:$AN, 'Raw Data'!$AN:$AN,"&lt;=" &amp;DATE(MID($AV$3, 15, 4), MONTH("1 " &amp; AU$6 &amp; " " &amp; MID($AV$3, 15, 4)) + 1, 0 ), 'Raw Data'!$AN:$AN,"&gt;" &amp;DATE(MID($AV$3, 15, 4), MONTH("1 " &amp; AU$6 &amp; " " &amp; MID($AV$3, 15, 4)), 0 ),'Raw Data'!$P:$P,""&amp;'Raw Data'!$B$1,'Raw Data'!$D:$D,"&lt;&gt;*ithdr*",'Raw Data'!$D:$D,"&lt;&gt;*ancel*", 'Raw Data'!$AN:$AN,"&gt;" &amp;DATE(2010, 1, 15 ), 'Raw Data'!$H:$H,"*nternal*")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Data'!$AL:$AL, 'Raw Data'!$AN:$AN,"&lt;=" &amp;DATE(MID($AV$3, 15, 4), MONTH("1 " &amp; AU$6 &amp; " " &amp; MID($AV$3, 15, 4)) + 1, 0 ), 'Raw Data'!$AN:$AN,"&gt;" &amp;DATE(MID($AV$3, 15, 4), MONTH("1 " &amp; AU$6 &amp; " " &amp; MID($AV$3, 15, 4)), 0 ),'Raw Data'!$P:$P,""&amp;'Raw Data'!$B$1,'Raw Data'!$D:$D,"&lt;&gt;*ithdr*",'Raw Data'!$D:$D,"&lt;&gt;*ancel*", 'Raw Data'!$AN:$AN,"&gt;" &amp;DATE(2010, 1, 15 ), 'Raw Data'!$H:$H,"*nternal*")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Data'!$H:$H,"*nternal*")
+
COUNTIFS('Raw Data'!$AN:$AN,"&lt;=" &amp;DATE(MID($AV$3, 15, 4), MONTH("1 " &amp; AU$6 &amp; " " &amp; MID($AV$3, 15, 4)) + 1, 0 ), 'Raw Data'!$AN:$AN,"&gt;" &amp;DATE(MID($AV$3, 15, 4), MONTH("1 " &amp; AU$6 &amp; " " &amp; MID($AV$3, 15, 4)), 0 ),'Raw Data'!$P:$P,""&amp;'Raw Data'!$B$1,'Raw Data'!$D:$D,"&lt;&gt;*ithdr*",'Raw Data'!$D:$D,"&lt;&gt;*ancel*", 'Raw Data'!$AN:$AN,"&gt;" &amp;DATE(2010, 1, 15 ), 'Raw Data'!$H:$H,"*nternal*")
)             )
), 0)</f>
        <v>0</v>
      </c>
      <c r="AV43" s="117"/>
      <c r="AW43" s="117"/>
      <c r="AX43" s="123"/>
      <c r="AY43" s="150">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Data'!$AN:$AN, 'Raw Data'!$AN:$AN,"&lt;=" &amp;DATE(MID($AV$3, 15, 4), MONTH("1 " &amp; AY$6 &amp; " " &amp; MID($AV$3, 15, 4)) + 1, 0 ), 'Raw Data'!$AN:$AN,"&gt;" &amp;DATE(MID($AV$3, 15, 4), MONTH("1 " &amp; AY$6 &amp; " " &amp; MID($AV$3, 15, 4)), 0 ),'Raw Data'!$P:$P,""&amp;'Raw Data'!$B$1,'Raw Data'!$D:$D,"&lt;&gt;*ithdr*",'Raw Data'!$D:$D,"&lt;&gt;*ancel*", 'Raw Data'!$AN:$AN,"&gt;" &amp;DATE(2010, 1, 15 ), 'Raw Data'!$H:$H,"*nternal*")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Data'!$AL:$AL, 'Raw Data'!$AN:$AN,"&lt;=" &amp;DATE(MID($AV$3, 15, 4), MONTH("1 " &amp; AY$6 &amp; " " &amp; MID($AV$3, 15, 4)) + 1, 0 ), 'Raw Data'!$AN:$AN,"&gt;" &amp;DATE(MID($AV$3, 15, 4), MONTH("1 " &amp; AY$6 &amp; " " &amp; MID($AV$3, 15, 4)), 0 ),'Raw Data'!$P:$P,""&amp;'Raw Data'!$B$1,'Raw Data'!$D:$D,"&lt;&gt;*ithdr*",'Raw Data'!$D:$D,"&lt;&gt;*ancel*", 'Raw Data'!$AN:$AN,"&gt;" &amp;DATE(2010, 1, 15 ), 'Raw Data'!$H:$H,"*nternal*")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Data'!$H:$H,"*nternal*")
+
COUNTIFS('Raw Data'!$AN:$AN,"&lt;=" &amp;DATE(MID($AV$3, 15, 4), MONTH("1 " &amp; AY$6 &amp; " " &amp; MID($AV$3, 15, 4)) + 1, 0 ), 'Raw Data'!$AN:$AN,"&gt;" &amp;DATE(MID($AV$3, 15, 4), MONTH("1 " &amp; AY$6 &amp; " " &amp; MID($AV$3, 15, 4)), 0 ),'Raw Data'!$P:$P,""&amp;'Raw Data'!$B$1,'Raw Data'!$D:$D,"&lt;&gt;*ithdr*",'Raw Data'!$D:$D,"&lt;&gt;*ancel*", 'Raw Data'!$AN:$AN,"&gt;" &amp;DATE(2010, 1, 15 ), 'Raw Data'!$H:$H,"*nternal*")
)             )
), 0)</f>
        <v>0</v>
      </c>
      <c r="AZ43" s="117"/>
      <c r="BA43" s="117"/>
      <c r="BB43" s="123"/>
      <c r="BC43" s="150">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Data'!$AN:$AN, 'Raw Data'!$AN:$AN,"&lt;=" &amp;DATE(MID($AV$3, 15, 4), MONTH("1 " &amp; BC$6 &amp; " " &amp; MID($AV$3, 15, 4)) + 1, 0 ), 'Raw Data'!$AN:$AN,"&gt;" &amp;DATE(MID($AV$3, 15, 4), MONTH("1 " &amp; BC$6 &amp; " " &amp; MID($AV$3, 15, 4)), 0 ),'Raw Data'!$P:$P,""&amp;'Raw Data'!$B$1,'Raw Data'!$D:$D,"&lt;&gt;*ithdr*",'Raw Data'!$D:$D,"&lt;&gt;*ancel*", 'Raw Data'!$AN:$AN,"&gt;" &amp;DATE(2010, 1, 15 ), 'Raw Data'!$H:$H,"*nternal*")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Data'!$AL:$AL, 'Raw Data'!$AN:$AN,"&lt;=" &amp;DATE(MID($AV$3, 15, 4), MONTH("1 " &amp; BC$6 &amp; " " &amp; MID($AV$3, 15, 4)) + 1, 0 ), 'Raw Data'!$AN:$AN,"&gt;" &amp;DATE(MID($AV$3, 15, 4), MONTH("1 " &amp; BC$6 &amp; " " &amp; MID($AV$3, 15, 4)), 0 ),'Raw Data'!$P:$P,""&amp;'Raw Data'!$B$1,'Raw Data'!$D:$D,"&lt;&gt;*ithdr*",'Raw Data'!$D:$D,"&lt;&gt;*ancel*", 'Raw Data'!$AN:$AN,"&gt;" &amp;DATE(2010, 1, 15 ), 'Raw Data'!$H:$H,"*nternal*")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Data'!$H:$H,"*nternal*")
+
COUNTIFS('Raw Data'!$AN:$AN,"&lt;=" &amp;DATE(MID($AV$3, 15, 4), MONTH("1 " &amp; BC$6 &amp; " " &amp; MID($AV$3, 15, 4)) + 1, 0 ), 'Raw Data'!$AN:$AN,"&gt;" &amp;DATE(MID($AV$3, 15, 4), MONTH("1 " &amp; BC$6 &amp; " " &amp; MID($AV$3, 15, 4)), 0 ),'Raw Data'!$P:$P,""&amp;'Raw Data'!$B$1,'Raw Data'!$D:$D,"&lt;&gt;*ithdr*",'Raw Data'!$D:$D,"&lt;&gt;*ancel*", 'Raw Data'!$AN:$AN,"&gt;" &amp;DATE(2010, 1, 15 ), 'Raw Data'!$H:$H,"*nternal*")
)             )
), 0)</f>
        <v>0</v>
      </c>
      <c r="BD43" s="117"/>
      <c r="BE43" s="117"/>
      <c r="BF43" s="118"/>
    </row>
    <row r="44" spans="1:58" ht="12.75" customHeight="1" x14ac:dyDescent="0.2">
      <c r="A44" s="141" t="s">
        <v>728</v>
      </c>
      <c r="B44" s="117"/>
      <c r="C44" s="117"/>
      <c r="D44" s="117"/>
      <c r="E44" s="117"/>
      <c r="F44" s="117"/>
      <c r="G44" s="117"/>
      <c r="H44" s="117"/>
      <c r="I44" s="117"/>
      <c r="J44" s="123"/>
      <c r="K44" s="150">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Data'!$AN:$AN, 'Raw Data'!$AN:$AN,"&lt;=" &amp;DATE(LEFT($AV$3, 4), MONTH("1 " &amp; K$6 &amp; " " &amp; LEFT($AV$3, 4)) + 1, 0 ), 'Raw Data'!$AN:$AN,"&gt;" &amp;DATE(LEFT($AV$3, 4), MONTH("1 " &amp; K$6 &amp; " " &amp; LEFT($AV$3, 4)), 0 ),'Raw Data'!$P:$P,""&amp;'Raw Data'!$B$1,'Raw Data'!$D:$D,"&lt;&gt;*ithdr*",'Raw Data'!$D:$D,"&lt;&gt;*ancel*", 'Raw Data'!$AN:$AN,"&gt;" &amp;DATE(2010, 1, 15 ), 'Raw Data'!$H:$H,"*bligat*")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Data'!$AL:$AL, 'Raw Data'!$AN:$AN,"&lt;=" &amp;DATE(LEFT($AV$3, 4), MONTH("1 " &amp; K$6 &amp; " " &amp; LEFT($AV$3, 4)) + 1, 0 ), 'Raw Data'!$AN:$AN,"&gt;" &amp;DATE(LEFT($AV$3, 4), MONTH("1 " &amp; K$6 &amp; " " &amp; LEFT($AV$3, 4)), 0 ),'Raw Data'!$P:$P,""&amp;'Raw Data'!$B$1,'Raw Data'!$D:$D,"&lt;&gt;*ithdr*",'Raw Data'!$D:$D,"&lt;&gt;*ancel*", 'Raw Data'!$AN:$AN,"&gt;" &amp;DATE(2010, 1, 15 ), 'Raw Data'!$H:$H,"*bligat*")
)
                        )
/
(COUNTIFS('Raw Data'!$AN:$AN,"&lt;=" &amp;DATE(LEFT($AV$3, 4), MONTH("1 " &amp; K$6 &amp; " " &amp; LEFT($AV$3, 4)) + 1, 0 ), 'Raw Data'!$AN:$AN,"&gt;" &amp;DATE(LEFT($AV$3, 4), MONTH("1 " &amp; K$6 &amp; " " &amp; LEFT($AV$3, 4)), 0 ),'Raw Data'!$O:$O,""&amp;'Raw Data'!$B$1,'Raw Data'!$D:$D,"&lt;&gt;*ithdr*",'Raw Data'!$D:$D,"&lt;&gt;*ancel*",'Raw Data'!$P:$P,"--", 'Raw Data'!$AN:$AN,"&gt;" &amp;DATE(2010, 1, 15 ), 'Raw Data'!$H:$H,"*bligat*")
+
COUNTIFS('Raw Data'!$AN:$AN,"&lt;=" &amp;DATE(LEFT($AV$3, 4), MONTH("1 " &amp; K$6 &amp; " " &amp; LEFT($AV$3, 4)) + 1, 0 ), 'Raw Data'!$AN:$AN,"&gt;" &amp;DATE(LEFT($AV$3, 4), MONTH("1 " &amp; K$6 &amp; " " &amp; LEFT($AV$3, 4)), 0 ),'Raw Data'!$P:$P,""&amp;'Raw Data'!$B$1,'Raw Data'!$D:$D,"&lt;&gt;*ithdr*",'Raw Data'!$D:$D,"&lt;&gt;*ancel*", 'Raw Data'!$AN:$AN,"&gt;" &amp;DATE(2010, 1, 15 ), 'Raw Data'!$H:$H,"*bligat*")
)             )
),                 0)</f>
        <v>0</v>
      </c>
      <c r="L44" s="117"/>
      <c r="M44" s="117"/>
      <c r="N44" s="123"/>
      <c r="O44" s="150">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Data'!$AN:$AN, 'Raw Data'!$AN:$AN,"&lt;=" &amp;DATE(LEFT($AV$3, 4), MONTH("1 " &amp; O$6 &amp; " " &amp; LEFT($AV$3, 4)) + 1, 0 ), 'Raw Data'!$AN:$AN,"&gt;" &amp;DATE(LEFT($AV$3, 4), MONTH("1 " &amp; O$6 &amp; " " &amp; LEFT($AV$3, 4)), 0 ),'Raw Data'!$P:$P,""&amp;'Raw Data'!$B$1,'Raw Data'!$D:$D,"&lt;&gt;*ithdr*",'Raw Data'!$D:$D,"&lt;&gt;*ancel*", 'Raw Data'!$AN:$AN,"&gt;" &amp;DATE(2010, 1, 15 ), 'Raw Data'!$H:$H,"*bligat*")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Data'!$AL:$AL, 'Raw Data'!$AN:$AN,"&lt;=" &amp;DATE(LEFT($AV$3, 4), MONTH("1 " &amp; O$6 &amp; " " &amp; LEFT($AV$3, 4)) + 1, 0 ), 'Raw Data'!$AN:$AN,"&gt;" &amp;DATE(LEFT($AV$3, 4), MONTH("1 " &amp; O$6 &amp; " " &amp; LEFT($AV$3, 4)), 0 ),'Raw Data'!$P:$P,""&amp;'Raw Data'!$B$1,'Raw Data'!$D:$D,"&lt;&gt;*ithdr*",'Raw Data'!$D:$D,"&lt;&gt;*ancel*", 'Raw Data'!$AN:$AN,"&gt;" &amp;DATE(2010, 1, 15 ), 'Raw Data'!$H:$H,"*bligat*")
)
                        )
/
(COUNTIFS('Raw Data'!$AN:$AN,"&lt;=" &amp;DATE(LEFT($AV$3, 4), MONTH("1 " &amp; O$6 &amp; " " &amp; LEFT($AV$3, 4)) + 1, 0 ), 'Raw Data'!$AN:$AN,"&gt;" &amp;DATE(LEFT($AV$3, 4), MONTH("1 " &amp; O$6 &amp; " " &amp; LEFT($AV$3, 4)), 0 ),'Raw Data'!$O:$O,""&amp;'Raw Data'!$B$1,'Raw Data'!$D:$D,"&lt;&gt;*ithdr*",'Raw Data'!$D:$D,"&lt;&gt;*ancel*",'Raw Data'!$P:$P,"--", 'Raw Data'!$AN:$AN,"&gt;" &amp;DATE(2010, 1, 15 ), 'Raw Data'!$H:$H,"*bligat*")
+
COUNTIFS('Raw Data'!$AN:$AN,"&lt;=" &amp;DATE(LEFT($AV$3, 4), MONTH("1 " &amp; O$6 &amp; " " &amp; LEFT($AV$3, 4)) + 1, 0 ), 'Raw Data'!$AN:$AN,"&gt;" &amp;DATE(LEFT($AV$3, 4), MONTH("1 " &amp; O$6 &amp; " " &amp; LEFT($AV$3, 4)), 0 ),'Raw Data'!$P:$P,""&amp;'Raw Data'!$B$1,'Raw Data'!$D:$D,"&lt;&gt;*ithdr*",'Raw Data'!$D:$D,"&lt;&gt;*ancel*", 'Raw Data'!$AN:$AN,"&gt;" &amp;DATE(2010, 1, 15 ), 'Raw Data'!$H:$H,"*bligat*")
)             )
),                 0)</f>
        <v>0</v>
      </c>
      <c r="P44" s="117"/>
      <c r="Q44" s="117"/>
      <c r="R44" s="123"/>
      <c r="S44" s="150">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Data'!$AN:$AN, 'Raw Data'!$AN:$AN,"&lt;=" &amp;DATE(LEFT($AV$3, 4), MONTH("1 " &amp; S$6 &amp; " " &amp; LEFT($AV$3, 4)) + 1, 0 ), 'Raw Data'!$AN:$AN,"&gt;" &amp;DATE(LEFT($AV$3, 4), MONTH("1 " &amp; S$6 &amp; " " &amp; LEFT($AV$3, 4)), 0 ),'Raw Data'!$P:$P,""&amp;'Raw Data'!$B$1,'Raw Data'!$D:$D,"&lt;&gt;*ithdr*",'Raw Data'!$D:$D,"&lt;&gt;*ancel*", 'Raw Data'!$AN:$AN,"&gt;" &amp;DATE(2010, 1, 15 ), 'Raw Data'!$H:$H,"*bligat*")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Data'!$AL:$AL, 'Raw Data'!$AN:$AN,"&lt;=" &amp;DATE(LEFT($AV$3, 4), MONTH("1 " &amp; S$6 &amp; " " &amp; LEFT($AV$3, 4)) + 1, 0 ), 'Raw Data'!$AN:$AN,"&gt;" &amp;DATE(LEFT($AV$3, 4), MONTH("1 " &amp; S$6 &amp; " " &amp; LEFT($AV$3, 4)), 0 ),'Raw Data'!$P:$P,""&amp;'Raw Data'!$B$1,'Raw Data'!$D:$D,"&lt;&gt;*ithdr*",'Raw Data'!$D:$D,"&lt;&gt;*ancel*", 'Raw Data'!$AN:$AN,"&gt;" &amp;DATE(2010, 1, 15 ), 'Raw Data'!$H:$H,"*bligat*")
)
                        )
/
(COUNTIFS('Raw Data'!$AN:$AN,"&lt;=" &amp;DATE(LEFT($AV$3, 4), MONTH("1 " &amp; S$6 &amp; " " &amp; LEFT($AV$3, 4)) + 1, 0 ), 'Raw Data'!$AN:$AN,"&gt;" &amp;DATE(LEFT($AV$3, 4), MONTH("1 " &amp; S$6 &amp; " " &amp; LEFT($AV$3, 4)), 0 ),'Raw Data'!$O:$O,""&amp;'Raw Data'!$B$1,'Raw Data'!$D:$D,"&lt;&gt;*ithdr*",'Raw Data'!$D:$D,"&lt;&gt;*ancel*",'Raw Data'!$P:$P,"--", 'Raw Data'!$AN:$AN,"&gt;" &amp;DATE(2010, 1, 15 ), 'Raw Data'!$H:$H,"*bligat*")
+
COUNTIFS('Raw Data'!$AN:$AN,"&lt;=" &amp;DATE(LEFT($AV$3, 4), MONTH("1 " &amp; S$6 &amp; " " &amp; LEFT($AV$3, 4)) + 1, 0 ), 'Raw Data'!$AN:$AN,"&gt;" &amp;DATE(LEFT($AV$3, 4), MONTH("1 " &amp; S$6 &amp; " " &amp; LEFT($AV$3, 4)), 0 ),'Raw Data'!$P:$P,""&amp;'Raw Data'!$B$1,'Raw Data'!$D:$D,"&lt;&gt;*ithdr*",'Raw Data'!$D:$D,"&lt;&gt;*ancel*", 'Raw Data'!$AN:$AN,"&gt;" &amp;DATE(2010, 1, 15 ), 'Raw Data'!$H:$H,"*bligat*")
)             )
),                 0)</f>
        <v>0</v>
      </c>
      <c r="T44" s="117"/>
      <c r="U44" s="117"/>
      <c r="V44" s="123"/>
      <c r="W44" s="150">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Data'!$AN:$AN, 'Raw Data'!$AN:$AN,"&lt;=" &amp;DATE(LEFT($AV$3, 4), MONTH("1 " &amp; W$6 &amp; " " &amp; LEFT($AV$3, 4)) + 1, 0 ), 'Raw Data'!$AN:$AN,"&gt;" &amp;DATE(LEFT($AV$3, 4), MONTH("1 " &amp; W$6 &amp; " " &amp; LEFT($AV$3, 4)), 0 ),'Raw Data'!$P:$P,""&amp;'Raw Data'!$B$1,'Raw Data'!$D:$D,"&lt;&gt;*ithdr*",'Raw Data'!$D:$D,"&lt;&gt;*ancel*", 'Raw Data'!$AN:$AN,"&gt;" &amp;DATE(2010, 1, 15 ), 'Raw Data'!$H:$H,"*bligat*")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Data'!$AL:$AL, 'Raw Data'!$AN:$AN,"&lt;=" &amp;DATE(LEFT($AV$3, 4), MONTH("1 " &amp; W$6 &amp; " " &amp; LEFT($AV$3, 4)) + 1, 0 ), 'Raw Data'!$AN:$AN,"&gt;" &amp;DATE(LEFT($AV$3, 4), MONTH("1 " &amp; W$6 &amp; " " &amp; LEFT($AV$3, 4)), 0 ),'Raw Data'!$P:$P,""&amp;'Raw Data'!$B$1,'Raw Data'!$D:$D,"&lt;&gt;*ithdr*",'Raw Data'!$D:$D,"&lt;&gt;*ancel*", 'Raw Data'!$AN:$AN,"&gt;" &amp;DATE(2010, 1, 15 ), 'Raw Data'!$H:$H,"*bligat*")
)
                        )
/
(COUNTIFS('Raw Data'!$AN:$AN,"&lt;=" &amp;DATE(LEFT($AV$3, 4), MONTH("1 " &amp; W$6 &amp; " " &amp; LEFT($AV$3, 4)) + 1, 0 ), 'Raw Data'!$AN:$AN,"&gt;" &amp;DATE(LEFT($AV$3, 4), MONTH("1 " &amp; W$6 &amp; " " &amp; LEFT($AV$3, 4)), 0 ),'Raw Data'!$O:$O,""&amp;'Raw Data'!$B$1,'Raw Data'!$D:$D,"&lt;&gt;*ithdr*",'Raw Data'!$D:$D,"&lt;&gt;*ancel*",'Raw Data'!$P:$P,"--", 'Raw Data'!$AN:$AN,"&gt;" &amp;DATE(2010, 1, 15 ), 'Raw Data'!$H:$H,"*bligat*")
+
COUNTIFS('Raw Data'!$AN:$AN,"&lt;=" &amp;DATE(LEFT($AV$3, 4), MONTH("1 " &amp; W$6 &amp; " " &amp; LEFT($AV$3, 4)) + 1, 0 ), 'Raw Data'!$AN:$AN,"&gt;" &amp;DATE(LEFT($AV$3, 4), MONTH("1 " &amp; W$6 &amp; " " &amp; LEFT($AV$3, 4)), 0 ),'Raw Data'!$P:$P,""&amp;'Raw Data'!$B$1,'Raw Data'!$D:$D,"&lt;&gt;*ithdr*",'Raw Data'!$D:$D,"&lt;&gt;*ancel*", 'Raw Data'!$AN:$AN,"&gt;" &amp;DATE(2010, 1, 15 ), 'Raw Data'!$H:$H,"*bligat*")
)             )
),                 0)</f>
        <v>0</v>
      </c>
      <c r="X44" s="117"/>
      <c r="Y44" s="117"/>
      <c r="Z44" s="123"/>
      <c r="AA44" s="150">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Data'!$AN:$AN, 'Raw Data'!$AN:$AN,"&lt;=" &amp;DATE(LEFT($AV$3, 4), MONTH("1 " &amp; AA$6 &amp; " " &amp; LEFT($AV$3, 4)) + 1, 0 ), 'Raw Data'!$AN:$AN,"&gt;" &amp;DATE(LEFT($AV$3, 4), MONTH("1 " &amp; AA$6 &amp; " " &amp; LEFT($AV$3, 4)), 0 ),'Raw Data'!$P:$P,""&amp;'Raw Data'!$B$1,'Raw Data'!$D:$D,"&lt;&gt;*ithdr*",'Raw Data'!$D:$D,"&lt;&gt;*ancel*", 'Raw Data'!$AN:$AN,"&gt;" &amp;DATE(2010, 1, 15 ), 'Raw Data'!$H:$H,"*bligat*")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Data'!$AL:$AL, 'Raw Data'!$AN:$AN,"&lt;=" &amp;DATE(LEFT($AV$3, 4), MONTH("1 " &amp; AA$6 &amp; " " &amp; LEFT($AV$3, 4)) + 1, 0 ), 'Raw Data'!$AN:$AN,"&gt;" &amp;DATE(LEFT($AV$3, 4), MONTH("1 " &amp; AA$6 &amp; " " &amp; LEFT($AV$3, 4)), 0 ),'Raw Data'!$P:$P,""&amp;'Raw Data'!$B$1,'Raw Data'!$D:$D,"&lt;&gt;*ithdr*",'Raw Data'!$D:$D,"&lt;&gt;*ancel*", 'Raw Data'!$AN:$AN,"&gt;" &amp;DATE(2010, 1, 15 ), 'Raw Data'!$H:$H,"*bligat*")
)
                        )
/
(COUNTIFS('Raw Data'!$AN:$AN,"&lt;=" &amp;DATE(LEFT($AV$3, 4), MONTH("1 " &amp; AA$6 &amp; " " &amp; LEFT($AV$3, 4)) + 1, 0 ), 'Raw Data'!$AN:$AN,"&gt;" &amp;DATE(LEFT($AV$3, 4), MONTH("1 " &amp; AA$6 &amp; " " &amp; LEFT($AV$3, 4)), 0 ),'Raw Data'!$O:$O,""&amp;'Raw Data'!$B$1,'Raw Data'!$D:$D,"&lt;&gt;*ithdr*",'Raw Data'!$D:$D,"&lt;&gt;*ancel*",'Raw Data'!$P:$P,"--", 'Raw Data'!$AN:$AN,"&gt;" &amp;DATE(2010, 1, 15 ), 'Raw Data'!$H:$H,"*bligat*")
+
COUNTIFS('Raw Data'!$AN:$AN,"&lt;=" &amp;DATE(LEFT($AV$3, 4), MONTH("1 " &amp; AA$6 &amp; " " &amp; LEFT($AV$3, 4)) + 1, 0 ), 'Raw Data'!$AN:$AN,"&gt;" &amp;DATE(LEFT($AV$3, 4), MONTH("1 " &amp; AA$6 &amp; " " &amp; LEFT($AV$3, 4)), 0 ),'Raw Data'!$P:$P,""&amp;'Raw Data'!$B$1,'Raw Data'!$D:$D,"&lt;&gt;*ithdr*",'Raw Data'!$D:$D,"&lt;&gt;*ancel*", 'Raw Data'!$AN:$AN,"&gt;" &amp;DATE(2010, 1, 15 ), 'Raw Data'!$H:$H,"*bligat*")
)             )
),                 0)</f>
        <v>0</v>
      </c>
      <c r="AB44" s="117"/>
      <c r="AC44" s="117"/>
      <c r="AD44" s="123"/>
      <c r="AE44" s="150">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Data'!$AN:$AN, 'Raw Data'!$AN:$AN,"&lt;=" &amp;DATE(LEFT($AV$3, 4), MONTH("1 " &amp; AE$6 &amp; " " &amp; LEFT($AV$3, 4)) + 1, 0 ), 'Raw Data'!$AN:$AN,"&gt;" &amp;DATE(LEFT($AV$3, 4), MONTH("1 " &amp; AE$6 &amp; " " &amp; LEFT($AV$3, 4)), 0 ),'Raw Data'!$P:$P,""&amp;'Raw Data'!$B$1,'Raw Data'!$D:$D,"&lt;&gt;*ithdr*",'Raw Data'!$D:$D,"&lt;&gt;*ancel*", 'Raw Data'!$AN:$AN,"&gt;" &amp;DATE(2010, 1, 15 ), 'Raw Data'!$H:$H,"*bligat*")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Data'!$AL:$AL, 'Raw Data'!$AN:$AN,"&lt;=" &amp;DATE(LEFT($AV$3, 4), MONTH("1 " &amp; AE$6 &amp; " " &amp; LEFT($AV$3, 4)) + 1, 0 ), 'Raw Data'!$AN:$AN,"&gt;" &amp;DATE(LEFT($AV$3, 4), MONTH("1 " &amp; AE$6 &amp; " " &amp; LEFT($AV$3, 4)), 0 ),'Raw Data'!$P:$P,""&amp;'Raw Data'!$B$1,'Raw Data'!$D:$D,"&lt;&gt;*ithdr*",'Raw Data'!$D:$D,"&lt;&gt;*ancel*", 'Raw Data'!$AN:$AN,"&gt;" &amp;DATE(2010, 1, 15 ), 'Raw Data'!$H:$H,"*bligat*")
)
                        )
/
(COUNTIFS('Raw Data'!$AN:$AN,"&lt;=" &amp;DATE(LEFT($AV$3, 4), MONTH("1 " &amp; AE$6 &amp; " " &amp; LEFT($AV$3, 4)) + 1, 0 ), 'Raw Data'!$AN:$AN,"&gt;" &amp;DATE(LEFT($AV$3, 4), MONTH("1 " &amp; AE$6 &amp; " " &amp; LEFT($AV$3, 4)), 0 ),'Raw Data'!$O:$O,""&amp;'Raw Data'!$B$1,'Raw Data'!$D:$D,"&lt;&gt;*ithdr*",'Raw Data'!$D:$D,"&lt;&gt;*ancel*",'Raw Data'!$P:$P,"--", 'Raw Data'!$AN:$AN,"&gt;" &amp;DATE(2010, 1, 15 ), 'Raw Data'!$H:$H,"*bligat*")
+
COUNTIFS('Raw Data'!$AN:$AN,"&lt;=" &amp;DATE(LEFT($AV$3, 4), MONTH("1 " &amp; AE$6 &amp; " " &amp; LEFT($AV$3, 4)) + 1, 0 ), 'Raw Data'!$AN:$AN,"&gt;" &amp;DATE(LEFT($AV$3, 4), MONTH("1 " &amp; AE$6 &amp; " " &amp; LEFT($AV$3, 4)), 0 ),'Raw Data'!$P:$P,""&amp;'Raw Data'!$B$1,'Raw Data'!$D:$D,"&lt;&gt;*ithdr*",'Raw Data'!$D:$D,"&lt;&gt;*ancel*", 'Raw Data'!$AN:$AN,"&gt;" &amp;DATE(2010, 1, 15 ), 'Raw Data'!$H:$H,"*bligat*")
)             )
),                 0)</f>
        <v>0</v>
      </c>
      <c r="AF44" s="117"/>
      <c r="AG44" s="117"/>
      <c r="AH44" s="123"/>
      <c r="AI44" s="150">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Data'!$AN:$AN, 'Raw Data'!$AN:$AN,"&lt;=" &amp;DATE(LEFT($AV$3, 4), MONTH("1 " &amp; AI$6 &amp; " " &amp; LEFT($AV$3, 4)) + 1, 0 ), 'Raw Data'!$AN:$AN,"&gt;" &amp;DATE(LEFT($AV$3, 4), MONTH("1 " &amp; AI$6 &amp; " " &amp; LEFT($AV$3, 4)), 0 ),'Raw Data'!$P:$P,""&amp;'Raw Data'!$B$1,'Raw Data'!$D:$D,"&lt;&gt;*ithdr*",'Raw Data'!$D:$D,"&lt;&gt;*ancel*", 'Raw Data'!$AN:$AN,"&gt;" &amp;DATE(2010, 1, 15 ), 'Raw Data'!$H:$H,"*bligat*")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Data'!$AL:$AL, 'Raw Data'!$AN:$AN,"&lt;=" &amp;DATE(LEFT($AV$3, 4), MONTH("1 " &amp; AI$6 &amp; " " &amp; LEFT($AV$3, 4)) + 1, 0 ), 'Raw Data'!$AN:$AN,"&gt;" &amp;DATE(LEFT($AV$3, 4), MONTH("1 " &amp; AI$6 &amp; " " &amp; LEFT($AV$3, 4)), 0 ),'Raw Data'!$P:$P,""&amp;'Raw Data'!$B$1,'Raw Data'!$D:$D,"&lt;&gt;*ithdr*",'Raw Data'!$D:$D,"&lt;&gt;*ancel*", 'Raw Data'!$AN:$AN,"&gt;" &amp;DATE(2010, 1, 15 ), 'Raw Data'!$H:$H,"*bligat*")
)
                        )
/
(COUNTIFS('Raw Data'!$AN:$AN,"&lt;=" &amp;DATE(LEFT($AV$3, 4), MONTH("1 " &amp; AI$6 &amp; " " &amp; LEFT($AV$3, 4)) + 1, 0 ), 'Raw Data'!$AN:$AN,"&gt;" &amp;DATE(LEFT($AV$3, 4), MONTH("1 " &amp; AI$6 &amp; " " &amp; LEFT($AV$3, 4)), 0 ),'Raw Data'!$O:$O,""&amp;'Raw Data'!$B$1,'Raw Data'!$D:$D,"&lt;&gt;*ithdr*",'Raw Data'!$D:$D,"&lt;&gt;*ancel*",'Raw Data'!$P:$P,"--", 'Raw Data'!$AN:$AN,"&gt;" &amp;DATE(2010, 1, 15 ), 'Raw Data'!$H:$H,"*bligat*")
+
COUNTIFS('Raw Data'!$AN:$AN,"&lt;=" &amp;DATE(LEFT($AV$3, 4), MONTH("1 " &amp; AI$6 &amp; " " &amp; LEFT($AV$3, 4)) + 1, 0 ), 'Raw Data'!$AN:$AN,"&gt;" &amp;DATE(LEFT($AV$3, 4), MONTH("1 " &amp; AI$6 &amp; " " &amp; LEFT($AV$3, 4)), 0 ),'Raw Data'!$P:$P,""&amp;'Raw Data'!$B$1,'Raw Data'!$D:$D,"&lt;&gt;*ithdr*",'Raw Data'!$D:$D,"&lt;&gt;*ancel*", 'Raw Data'!$AN:$AN,"&gt;" &amp;DATE(2010, 1, 15 ), 'Raw Data'!$H:$H,"*bligat*")
)             )
),                 0)</f>
        <v>0</v>
      </c>
      <c r="AJ44" s="117"/>
      <c r="AK44" s="117"/>
      <c r="AL44" s="123"/>
      <c r="AM44" s="150">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Data'!$AN:$AN, 'Raw Data'!$AN:$AN,"&lt;=" &amp;DATE(LEFT($AV$3, 4), MONTH("1 " &amp; AM$6 &amp; " " &amp; LEFT($AV$3, 4)) + 1, 0 ), 'Raw Data'!$AN:$AN,"&gt;" &amp;DATE(LEFT($AV$3, 4), MONTH("1 " &amp; AM$6 &amp; " " &amp; LEFT($AV$3, 4)), 0 ),'Raw Data'!$P:$P,""&amp;'Raw Data'!$B$1,'Raw Data'!$D:$D,"&lt;&gt;*ithdr*",'Raw Data'!$D:$D,"&lt;&gt;*ancel*", 'Raw Data'!$AN:$AN,"&gt;" &amp;DATE(2010, 1, 15 ), 'Raw Data'!$H:$H,"*bligat*")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Data'!$AL:$AL, 'Raw Data'!$AN:$AN,"&lt;=" &amp;DATE(LEFT($AV$3, 4), MONTH("1 " &amp; AM$6 &amp; " " &amp; LEFT($AV$3, 4)) + 1, 0 ), 'Raw Data'!$AN:$AN,"&gt;" &amp;DATE(LEFT($AV$3, 4), MONTH("1 " &amp; AM$6 &amp; " " &amp; LEFT($AV$3, 4)), 0 ),'Raw Data'!$P:$P,""&amp;'Raw Data'!$B$1,'Raw Data'!$D:$D,"&lt;&gt;*ithdr*",'Raw Data'!$D:$D,"&lt;&gt;*ancel*", 'Raw Data'!$AN:$AN,"&gt;" &amp;DATE(2010, 1, 15 ), 'Raw Data'!$H:$H,"*bligat*")
)
                        )
/
(COUNTIFS('Raw Data'!$AN:$AN,"&lt;=" &amp;DATE(LEFT($AV$3, 4), MONTH("1 " &amp; AM$6 &amp; " " &amp; LEFT($AV$3, 4)) + 1, 0 ), 'Raw Data'!$AN:$AN,"&gt;" &amp;DATE(LEFT($AV$3, 4), MONTH("1 " &amp; AM$6 &amp; " " &amp; LEFT($AV$3, 4)), 0 ),'Raw Data'!$O:$O,""&amp;'Raw Data'!$B$1,'Raw Data'!$D:$D,"&lt;&gt;*ithdr*",'Raw Data'!$D:$D,"&lt;&gt;*ancel*",'Raw Data'!$P:$P,"--", 'Raw Data'!$AN:$AN,"&gt;" &amp;DATE(2010, 1, 15 ), 'Raw Data'!$H:$H,"*bligat*")
+
COUNTIFS('Raw Data'!$AN:$AN,"&lt;=" &amp;DATE(LEFT($AV$3, 4), MONTH("1 " &amp; AM$6 &amp; " " &amp; LEFT($AV$3, 4)) + 1, 0 ), 'Raw Data'!$AN:$AN,"&gt;" &amp;DATE(LEFT($AV$3, 4), MONTH("1 " &amp; AM$6 &amp; " " &amp; LEFT($AV$3, 4)), 0 ),'Raw Data'!$P:$P,""&amp;'Raw Data'!$B$1,'Raw Data'!$D:$D,"&lt;&gt;*ithdr*",'Raw Data'!$D:$D,"&lt;&gt;*ancel*", 'Raw Data'!$AN:$AN,"&gt;" &amp;DATE(2010, 1, 15 ), 'Raw Data'!$H:$H,"*bligat*")
)             )
),                 0)</f>
        <v>0</v>
      </c>
      <c r="AN44" s="117"/>
      <c r="AO44" s="117"/>
      <c r="AP44" s="123"/>
      <c r="AQ44" s="150">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Data'!$AN:$AN, 'Raw Data'!$AN:$AN,"&lt;=" &amp;DATE(LEFT($AV$3, 4), MONTH("1 " &amp; AQ$6 &amp; " " &amp; LEFT($AV$3, 4)) + 1, 0 ), 'Raw Data'!$AN:$AN,"&gt;" &amp;DATE(LEFT($AV$3, 4), MONTH("1 " &amp; AQ$6 &amp; " " &amp; LEFT($AV$3, 4)), 0 ),'Raw Data'!$P:$P,""&amp;'Raw Data'!$B$1,'Raw Data'!$D:$D,"&lt;&gt;*ithdr*",'Raw Data'!$D:$D,"&lt;&gt;*ancel*", 'Raw Data'!$AN:$AN,"&gt;" &amp;DATE(2010, 1, 15 ), 'Raw Data'!$H:$H,"*bligat*")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Data'!$AL:$AL, 'Raw Data'!$AN:$AN,"&lt;=" &amp;DATE(LEFT($AV$3, 4), MONTH("1 " &amp; AQ$6 &amp; " " &amp; LEFT($AV$3, 4)) + 1, 0 ), 'Raw Data'!$AN:$AN,"&gt;" &amp;DATE(LEFT($AV$3, 4), MONTH("1 " &amp; AQ$6 &amp; " " &amp; LEFT($AV$3, 4)), 0 ),'Raw Data'!$P:$P,""&amp;'Raw Data'!$B$1,'Raw Data'!$D:$D,"&lt;&gt;*ithdr*",'Raw Data'!$D:$D,"&lt;&gt;*ancel*", 'Raw Data'!$AN:$AN,"&gt;" &amp;DATE(2010, 1, 15 ), 'Raw Data'!$H:$H,"*bligat*")
)
                        )
/
(COUNTIFS('Raw Data'!$AN:$AN,"&lt;=" &amp;DATE(LEFT($AV$3, 4), MONTH("1 " &amp; AQ$6 &amp; " " &amp; LEFT($AV$3, 4)) + 1, 0 ), 'Raw Data'!$AN:$AN,"&gt;" &amp;DATE(LEFT($AV$3, 4), MONTH("1 " &amp; AQ$6 &amp; " " &amp; LEFT($AV$3, 4)), 0 ),'Raw Data'!$O:$O,""&amp;'Raw Data'!$B$1,'Raw Data'!$D:$D,"&lt;&gt;*ithdr*",'Raw Data'!$D:$D,"&lt;&gt;*ancel*",'Raw Data'!$P:$P,"--", 'Raw Data'!$AN:$AN,"&gt;" &amp;DATE(2010, 1, 15 ), 'Raw Data'!$H:$H,"*bligat*")
+
COUNTIFS('Raw Data'!$AN:$AN,"&lt;=" &amp;DATE(LEFT($AV$3, 4), MONTH("1 " &amp; AQ$6 &amp; " " &amp; LEFT($AV$3, 4)) + 1, 0 ), 'Raw Data'!$AN:$AN,"&gt;" &amp;DATE(LEFT($AV$3, 4), MONTH("1 " &amp; AQ$6 &amp; " " &amp; LEFT($AV$3, 4)), 0 ),'Raw Data'!$P:$P,""&amp;'Raw Data'!$B$1,'Raw Data'!$D:$D,"&lt;&gt;*ithdr*",'Raw Data'!$D:$D,"&lt;&gt;*ancel*", 'Raw Data'!$AN:$AN,"&gt;" &amp;DATE(2010, 1, 15 ), 'Raw Data'!$H:$H,"*bligat*")
)             )
),                 0)</f>
        <v>0</v>
      </c>
      <c r="AR44" s="117"/>
      <c r="AS44" s="117"/>
      <c r="AT44" s="123"/>
      <c r="AU44" s="150">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Data'!$AN:$AN, 'Raw Data'!$AN:$AN,"&lt;=" &amp;DATE(MID($AV$3, 15, 4), MONTH("1 " &amp; AU$6 &amp; " " &amp; MID($AV$3, 15, 4)) + 1, 0 ), 'Raw Data'!$AN:$AN,"&gt;" &amp;DATE(MID($AV$3, 15, 4), MONTH("1 " &amp; AU$6 &amp; " " &amp; MID($AV$3, 15, 4)), 0 ),'Raw Data'!$P:$P,""&amp;'Raw Data'!$B$1,'Raw Data'!$D:$D,"&lt;&gt;*ithdr*",'Raw Data'!$D:$D,"&lt;&gt;*ancel*", 'Raw Data'!$AN:$AN,"&gt;" &amp;DATE(2010, 1, 15 ), 'Raw Data'!$H:$H,"*bligat*")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Data'!$AL:$AL, 'Raw Data'!$AN:$AN,"&lt;=" &amp;DATE(MID($AV$3, 15, 4), MONTH("1 " &amp; AU$6 &amp; " " &amp; MID($AV$3, 15, 4)) + 1, 0 ), 'Raw Data'!$AN:$AN,"&gt;" &amp;DATE(MID($AV$3, 15, 4), MONTH("1 " &amp; AU$6 &amp; " " &amp; MID($AV$3, 15, 4)), 0 ),'Raw Data'!$P:$P,""&amp;'Raw Data'!$B$1,'Raw Data'!$D:$D,"&lt;&gt;*ithdr*",'Raw Data'!$D:$D,"&lt;&gt;*ancel*", 'Raw Data'!$AN:$AN,"&gt;" &amp;DATE(2010, 1, 15 ), 'Raw Data'!$H:$H,"*bligat*")
)
                        )
/
(COUNTIFS('Raw Data'!$AN:$AN,"&lt;=" &amp;DATE(MID($AV$3, 15, 4), MONTH("1 " &amp; AU$6 &amp; " " &amp; MID($AV$3, 15, 4)) + 1, 0 ), 'Raw Data'!$AN:$AN,"&gt;" &amp;DATE(MID($AV$3, 15, 4), MONTH("1 " &amp; AU$6 &amp; " " &amp; MID($AV$3, 15, 4)), 0 ),'Raw Data'!$O:$O,""&amp;'Raw Data'!$B$1,'Raw Data'!$D:$D,"&lt;&gt;*ithdr*",'Raw Data'!$D:$D,"&lt;&gt;*ancel*",'Raw Data'!$P:$P,"--", 'Raw Data'!$AN:$AN,"&gt;" &amp;DATE(2010, 1, 15 ), 'Raw Data'!$H:$H,"*bligat*")
+
COUNTIFS('Raw Data'!$AN:$AN,"&lt;=" &amp;DATE(MID($AV$3, 15, 4), MONTH("1 " &amp; AU$6 &amp; " " &amp; MID($AV$3, 15, 4)) + 1, 0 ), 'Raw Data'!$AN:$AN,"&gt;" &amp;DATE(MID($AV$3, 15, 4), MONTH("1 " &amp; AU$6 &amp; " " &amp; MID($AV$3, 15, 4)), 0 ),'Raw Data'!$P:$P,""&amp;'Raw Data'!$B$1,'Raw Data'!$D:$D,"&lt;&gt;*ithdr*",'Raw Data'!$D:$D,"&lt;&gt;*ancel*", 'Raw Data'!$AN:$AN,"&gt;" &amp;DATE(2010, 1, 15 ), 'Raw Data'!$H:$H,"*bligat*")
)             )
),                 0)</f>
        <v>0</v>
      </c>
      <c r="AV44" s="117"/>
      <c r="AW44" s="117"/>
      <c r="AX44" s="123"/>
      <c r="AY44" s="150">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Data'!$AN:$AN, 'Raw Data'!$AN:$AN,"&lt;=" &amp;DATE(MID($AV$3, 15, 4), MONTH("1 " &amp; AY$6 &amp; " " &amp; MID($AV$3, 15, 4)) + 1, 0 ), 'Raw Data'!$AN:$AN,"&gt;" &amp;DATE(MID($AV$3, 15, 4), MONTH("1 " &amp; AY$6 &amp; " " &amp; MID($AV$3, 15, 4)), 0 ),'Raw Data'!$P:$P,""&amp;'Raw Data'!$B$1,'Raw Data'!$D:$D,"&lt;&gt;*ithdr*",'Raw Data'!$D:$D,"&lt;&gt;*ancel*", 'Raw Data'!$AN:$AN,"&gt;" &amp;DATE(2010, 1, 15 ), 'Raw Data'!$H:$H,"*bligat*")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Data'!$AL:$AL, 'Raw Data'!$AN:$AN,"&lt;=" &amp;DATE(MID($AV$3, 15, 4), MONTH("1 " &amp; AY$6 &amp; " " &amp; MID($AV$3, 15, 4)) + 1, 0 ), 'Raw Data'!$AN:$AN,"&gt;" &amp;DATE(MID($AV$3, 15, 4), MONTH("1 " &amp; AY$6 &amp; " " &amp; MID($AV$3, 15, 4)), 0 ),'Raw Data'!$P:$P,""&amp;'Raw Data'!$B$1,'Raw Data'!$D:$D,"&lt;&gt;*ithdr*",'Raw Data'!$D:$D,"&lt;&gt;*ancel*", 'Raw Data'!$AN:$AN,"&gt;" &amp;DATE(2010, 1, 15 ), 'Raw Data'!$H:$H,"*bligat*")
)
                        )
/
(COUNTIFS('Raw Data'!$AN:$AN,"&lt;=" &amp;DATE(MID($AV$3, 15, 4), MONTH("1 " &amp; AY$6 &amp; " " &amp; MID($AV$3, 15, 4)) + 1, 0 ), 'Raw Data'!$AN:$AN,"&gt;" &amp;DATE(MID($AV$3, 15, 4), MONTH("1 " &amp; AY$6 &amp; " " &amp; MID($AV$3, 15, 4)), 0 ),'Raw Data'!$O:$O,""&amp;'Raw Data'!$B$1,'Raw Data'!$D:$D,"&lt;&gt;*ithdr*",'Raw Data'!$D:$D,"&lt;&gt;*ancel*",'Raw Data'!$P:$P,"--", 'Raw Data'!$AN:$AN,"&gt;" &amp;DATE(2010, 1, 15 ), 'Raw Data'!$H:$H,"*bligat*")
+
COUNTIFS('Raw Data'!$AN:$AN,"&lt;=" &amp;DATE(MID($AV$3, 15, 4), MONTH("1 " &amp; AY$6 &amp; " " &amp; MID($AV$3, 15, 4)) + 1, 0 ), 'Raw Data'!$AN:$AN,"&gt;" &amp;DATE(MID($AV$3, 15, 4), MONTH("1 " &amp; AY$6 &amp; " " &amp; MID($AV$3, 15, 4)), 0 ),'Raw Data'!$P:$P,""&amp;'Raw Data'!$B$1,'Raw Data'!$D:$D,"&lt;&gt;*ithdr*",'Raw Data'!$D:$D,"&lt;&gt;*ancel*", 'Raw Data'!$AN:$AN,"&gt;" &amp;DATE(2010, 1, 15 ), 'Raw Data'!$H:$H,"*bligat*")
)             )
),                 0)</f>
        <v>0</v>
      </c>
      <c r="AZ44" s="117"/>
      <c r="BA44" s="117"/>
      <c r="BB44" s="123"/>
      <c r="BC44" s="150">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Data'!$AN:$AN, 'Raw Data'!$AN:$AN,"&lt;=" &amp;DATE(MID($AV$3, 15, 4), MONTH("1 " &amp; BC$6 &amp; " " &amp; MID($AV$3, 15, 4)) + 1, 0 ), 'Raw Data'!$AN:$AN,"&gt;" &amp;DATE(MID($AV$3, 15, 4), MONTH("1 " &amp; BC$6 &amp; " " &amp; MID($AV$3, 15, 4)), 0 ),'Raw Data'!$P:$P,""&amp;'Raw Data'!$B$1,'Raw Data'!$D:$D,"&lt;&gt;*ithdr*",'Raw Data'!$D:$D,"&lt;&gt;*ancel*", 'Raw Data'!$AN:$AN,"&gt;" &amp;DATE(2010, 1, 15 ), 'Raw Data'!$H:$H,"*bligat*")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Data'!$AL:$AL, 'Raw Data'!$AN:$AN,"&lt;=" &amp;DATE(MID($AV$3, 15, 4), MONTH("1 " &amp; BC$6 &amp; " " &amp; MID($AV$3, 15, 4)) + 1, 0 ), 'Raw Data'!$AN:$AN,"&gt;" &amp;DATE(MID($AV$3, 15, 4), MONTH("1 " &amp; BC$6 &amp; " " &amp; MID($AV$3, 15, 4)), 0 ),'Raw Data'!$P:$P,""&amp;'Raw Data'!$B$1,'Raw Data'!$D:$D,"&lt;&gt;*ithdr*",'Raw Data'!$D:$D,"&lt;&gt;*ancel*", 'Raw Data'!$AN:$AN,"&gt;" &amp;DATE(2010, 1, 15 ), 'Raw Data'!$H:$H,"*bligat*")
)
                        )
/
(COUNTIFS('Raw Data'!$AN:$AN,"&lt;=" &amp;DATE(MID($AV$3, 15, 4), MONTH("1 " &amp; BC$6 &amp; " " &amp; MID($AV$3, 15, 4)) + 1, 0 ), 'Raw Data'!$AN:$AN,"&gt;" &amp;DATE(MID($AV$3, 15, 4), MONTH("1 " &amp; BC$6 &amp; " " &amp; MID($AV$3, 15, 4)), 0 ),'Raw Data'!$O:$O,""&amp;'Raw Data'!$B$1,'Raw Data'!$D:$D,"&lt;&gt;*ithdr*",'Raw Data'!$D:$D,"&lt;&gt;*ancel*",'Raw Data'!$P:$P,"--", 'Raw Data'!$AN:$AN,"&gt;" &amp;DATE(2010, 1, 15 ), 'Raw Data'!$H:$H,"*bligat*")
+
COUNTIFS('Raw Data'!$AN:$AN,"&lt;=" &amp;DATE(MID($AV$3, 15, 4), MONTH("1 " &amp; BC$6 &amp; " " &amp; MID($AV$3, 15, 4)) + 1, 0 ), 'Raw Data'!$AN:$AN,"&gt;" &amp;DATE(MID($AV$3, 15, 4), MONTH("1 " &amp; BC$6 &amp; " " &amp; MID($AV$3, 15, 4)), 0 ),'Raw Data'!$P:$P,""&amp;'Raw Data'!$B$1,'Raw Data'!$D:$D,"&lt;&gt;*ithdr*",'Raw Data'!$D:$D,"&lt;&gt;*ancel*", 'Raw Data'!$AN:$AN,"&gt;" &amp;DATE(2010, 1, 15 ), 'Raw Data'!$H:$H,"*bligat*")
)             )
),                 0)</f>
        <v>0</v>
      </c>
      <c r="BD44" s="117"/>
      <c r="BE44" s="117"/>
      <c r="BF44" s="118"/>
    </row>
    <row r="45" spans="1:58" ht="12.75" customHeight="1" x14ac:dyDescent="0.2">
      <c r="A45" s="146" t="s">
        <v>96</v>
      </c>
      <c r="B45" s="117"/>
      <c r="C45" s="117"/>
      <c r="D45" s="117"/>
      <c r="E45" s="117"/>
      <c r="F45" s="117"/>
      <c r="G45" s="117"/>
      <c r="H45" s="117"/>
      <c r="I45" s="117"/>
      <c r="J45" s="123"/>
      <c r="K45" s="149">
        <f>COUNTIFS('Raw Data'!$AN:$AN,"&lt;=" &amp;DATE(LEFT($AV$3, 4), MONTH("1 " &amp; K$6 &amp; " " &amp; LEFT($AV$3, 4)) + 1, 0 ), 'Raw Data'!$AN:$AN,"&gt;" &amp;DATE(LEFT($AV$3, 4), MONTH("1 " &amp; K$6 &amp; " " &amp; LEFT($AV$3, 4)), 0 ), 'Raw Data'!$O:$O,""&amp;'Raw Data'!$B$1,'Raw Data'!$D:$D,"&lt;&gt;*ithdr*",'Raw Data'!$D:$D,"&lt;&gt;*ancel*",'Raw Data'!$P:$P,"--")
+
COUNTIFS('Raw Data'!$AN:$AN,"&lt;=" &amp;DATE(LEFT($AV$3, 4), MONTH("1 " &amp; K$6 &amp; " " &amp; LEFT($AV$3, 4)) + 1, 0 ), 'Raw Data'!$AN:$AN,"&gt;" &amp;DATE(LEFT($AV$3, 4), MONTH("1 " &amp; K$6 &amp; " " &amp; LEFT($AV$3, 4)), 0 ), 'Raw Data'!$P:$P,""&amp;'Raw Data'!$B$1,'Raw Data'!$D:$D,"&lt;&gt;*ithdr*",'Raw Data'!$D:$D,"&lt;&gt;*ancel*")</f>
        <v>0</v>
      </c>
      <c r="L45" s="117"/>
      <c r="M45" s="117"/>
      <c r="N45" s="123"/>
      <c r="O45" s="149">
        <f>COUNTIFS('Raw Data'!$AN:$AN,"&lt;=" &amp;DATE(LEFT($AV$3, 4), MONTH("1 " &amp; O$6 &amp; " " &amp; LEFT($AV$3, 4)) + 1, 0 ), 'Raw Data'!$AN:$AN,"&gt;" &amp;DATE(LEFT($AV$3, 4), MONTH("1 " &amp; O$6 &amp; " " &amp; LEFT($AV$3, 4)), 0 ), 'Raw Data'!$O:$O,""&amp;'Raw Data'!$B$1,'Raw Data'!$D:$D,"&lt;&gt;*ithdr*",'Raw Data'!$D:$D,"&lt;&gt;*ancel*",'Raw Data'!$P:$P,"--")
+
COUNTIFS('Raw Data'!$AN:$AN,"&lt;=" &amp;DATE(LEFT($AV$3, 4), MONTH("1 " &amp; O$6 &amp; " " &amp; LEFT($AV$3, 4)) + 1, 0 ), 'Raw Data'!$AN:$AN,"&gt;" &amp;DATE(LEFT($AV$3, 4), MONTH("1 " &amp; O$6 &amp; " " &amp; LEFT($AV$3, 4)), 0 ), 'Raw Data'!$P:$P,""&amp;'Raw Data'!$B$1,'Raw Data'!$D:$D,"&lt;&gt;*ithdr*",'Raw Data'!$D:$D,"&lt;&gt;*ancel*")</f>
        <v>0</v>
      </c>
      <c r="P45" s="117"/>
      <c r="Q45" s="117"/>
      <c r="R45" s="123"/>
      <c r="S45" s="149">
        <f>COUNTIFS('Raw Data'!$AN:$AN,"&lt;=" &amp;DATE(LEFT($AV$3, 4), MONTH("1 " &amp; S$6 &amp; " " &amp; LEFT($AV$3, 4)) + 1, 0 ), 'Raw Data'!$AN:$AN,"&gt;" &amp;DATE(LEFT($AV$3, 4), MONTH("1 " &amp; S$6 &amp; " " &amp; LEFT($AV$3, 4)), 0 ), 'Raw Data'!$O:$O,""&amp;'Raw Data'!$B$1,'Raw Data'!$D:$D,"&lt;&gt;*ithdr*",'Raw Data'!$D:$D,"&lt;&gt;*ancel*",'Raw Data'!$P:$P,"--")
+
COUNTIFS('Raw Data'!$AN:$AN,"&lt;=" &amp;DATE(LEFT($AV$3, 4), MONTH("1 " &amp; S$6 &amp; " " &amp; LEFT($AV$3, 4)) + 1, 0 ), 'Raw Data'!$AN:$AN,"&gt;" &amp;DATE(LEFT($AV$3, 4), MONTH("1 " &amp; S$6 &amp; " " &amp; LEFT($AV$3, 4)), 0 ), 'Raw Data'!$P:$P,""&amp;'Raw Data'!$B$1,'Raw Data'!$D:$D,"&lt;&gt;*ithdr*",'Raw Data'!$D:$D,"&lt;&gt;*ancel*")</f>
        <v>0</v>
      </c>
      <c r="T45" s="117"/>
      <c r="U45" s="117"/>
      <c r="V45" s="123"/>
      <c r="W45" s="149">
        <f>COUNTIFS('Raw Data'!$AN:$AN,"&lt;=" &amp;DATE(LEFT($AV$3, 4), MONTH("1 " &amp; W$6 &amp; " " &amp; LEFT($AV$3, 4)) + 1, 0 ), 'Raw Data'!$AN:$AN,"&gt;" &amp;DATE(LEFT($AV$3, 4), MONTH("1 " &amp; W$6 &amp; " " &amp; LEFT($AV$3, 4)), 0 ), 'Raw Data'!$O:$O,""&amp;'Raw Data'!$B$1,'Raw Data'!$D:$D,"&lt;&gt;*ithdr*",'Raw Data'!$D:$D,"&lt;&gt;*ancel*",'Raw Data'!$P:$P,"--")
+
COUNTIFS('Raw Data'!$AN:$AN,"&lt;=" &amp;DATE(LEFT($AV$3, 4), MONTH("1 " &amp; W$6 &amp; " " &amp; LEFT($AV$3, 4)) + 1, 0 ), 'Raw Data'!$AN:$AN,"&gt;" &amp;DATE(LEFT($AV$3, 4), MONTH("1 " &amp; W$6 &amp; " " &amp; LEFT($AV$3, 4)), 0 ), 'Raw Data'!$P:$P,""&amp;'Raw Data'!$B$1,'Raw Data'!$D:$D,"&lt;&gt;*ithdr*",'Raw Data'!$D:$D,"&lt;&gt;*ancel*")</f>
        <v>0</v>
      </c>
      <c r="X45" s="117"/>
      <c r="Y45" s="117"/>
      <c r="Z45" s="123"/>
      <c r="AA45" s="149">
        <f>COUNTIFS('Raw Data'!$AN:$AN,"&lt;=" &amp;DATE(LEFT($AV$3, 4), MONTH("1 " &amp; AA$6 &amp; " " &amp; LEFT($AV$3, 4)) + 1, 0 ), 'Raw Data'!$AN:$AN,"&gt;" &amp;DATE(LEFT($AV$3, 4), MONTH("1 " &amp; AA$6 &amp; " " &amp; LEFT($AV$3, 4)), 0 ), 'Raw Data'!$O:$O,""&amp;'Raw Data'!$B$1,'Raw Data'!$D:$D,"&lt;&gt;*ithdr*",'Raw Data'!$D:$D,"&lt;&gt;*ancel*",'Raw Data'!$P:$P,"--")
+
COUNTIFS('Raw Data'!$AN:$AN,"&lt;=" &amp;DATE(LEFT($AV$3, 4), MONTH("1 " &amp; AA$6 &amp; " " &amp; LEFT($AV$3, 4)) + 1, 0 ), 'Raw Data'!$AN:$AN,"&gt;" &amp;DATE(LEFT($AV$3, 4), MONTH("1 " &amp; AA$6 &amp; " " &amp; LEFT($AV$3, 4)), 0 ), 'Raw Data'!$P:$P,""&amp;'Raw Data'!$B$1,'Raw Data'!$D:$D,"&lt;&gt;*ithdr*",'Raw Data'!$D:$D,"&lt;&gt;*ancel*")</f>
        <v>0</v>
      </c>
      <c r="AB45" s="117"/>
      <c r="AC45" s="117"/>
      <c r="AD45" s="123"/>
      <c r="AE45" s="149">
        <f>COUNTIFS('Raw Data'!$AN:$AN,"&lt;=" &amp;DATE(LEFT($AV$3, 4), MONTH("1 " &amp; AE$6 &amp; " " &amp; LEFT($AV$3, 4)) + 1, 0 ), 'Raw Data'!$AN:$AN,"&gt;" &amp;DATE(LEFT($AV$3, 4), MONTH("1 " &amp; AE$6 &amp; " " &amp; LEFT($AV$3, 4)), 0 ), 'Raw Data'!$O:$O,""&amp;'Raw Data'!$B$1,'Raw Data'!$D:$D,"&lt;&gt;*ithdr*",'Raw Data'!$D:$D,"&lt;&gt;*ancel*",'Raw Data'!$P:$P,"--")
+
COUNTIFS('Raw Data'!$AN:$AN,"&lt;=" &amp;DATE(LEFT($AV$3, 4), MONTH("1 " &amp; AE$6 &amp; " " &amp; LEFT($AV$3, 4)) + 1, 0 ), 'Raw Data'!$AN:$AN,"&gt;" &amp;DATE(LEFT($AV$3, 4), MONTH("1 " &amp; AE$6 &amp; " " &amp; LEFT($AV$3, 4)), 0 ), 'Raw Data'!$P:$P,""&amp;'Raw Data'!$B$1,'Raw Data'!$D:$D,"&lt;&gt;*ithdr*",'Raw Data'!$D:$D,"&lt;&gt;*ancel*")</f>
        <v>0</v>
      </c>
      <c r="AF45" s="117"/>
      <c r="AG45" s="117"/>
      <c r="AH45" s="123"/>
      <c r="AI45" s="149">
        <f>COUNTIFS('Raw Data'!$AN:$AN,"&lt;=" &amp;DATE(LEFT($AV$3, 4), MONTH("1 " &amp; AI$6 &amp; " " &amp; LEFT($AV$3, 4)) + 1, 0 ), 'Raw Data'!$AN:$AN,"&gt;" &amp;DATE(LEFT($AV$3, 4), MONTH("1 " &amp; AI$6 &amp; " " &amp; LEFT($AV$3, 4)), 0 ), 'Raw Data'!$O:$O,""&amp;'Raw Data'!$B$1,'Raw Data'!$D:$D,"&lt;&gt;*ithdr*",'Raw Data'!$D:$D,"&lt;&gt;*ancel*",'Raw Data'!$P:$P,"--")
+
COUNTIFS('Raw Data'!$AN:$AN,"&lt;=" &amp;DATE(LEFT($AV$3, 4), MONTH("1 " &amp; AI$6 &amp; " " &amp; LEFT($AV$3, 4)) + 1, 0 ), 'Raw Data'!$AN:$AN,"&gt;" &amp;DATE(LEFT($AV$3, 4), MONTH("1 " &amp; AI$6 &amp; " " &amp; LEFT($AV$3, 4)), 0 ), 'Raw Data'!$P:$P,""&amp;'Raw Data'!$B$1,'Raw Data'!$D:$D,"&lt;&gt;*ithdr*",'Raw Data'!$D:$D,"&lt;&gt;*ancel*")</f>
        <v>0</v>
      </c>
      <c r="AJ45" s="117"/>
      <c r="AK45" s="117"/>
      <c r="AL45" s="123"/>
      <c r="AM45" s="149">
        <f>COUNTIFS('Raw Data'!$AN:$AN,"&lt;=" &amp;DATE(LEFT($AV$3, 4), MONTH("1 " &amp; AM$6 &amp; " " &amp; LEFT($AV$3, 4)) + 1, 0 ), 'Raw Data'!$AN:$AN,"&gt;" &amp;DATE(LEFT($AV$3, 4), MONTH("1 " &amp; AM$6 &amp; " " &amp; LEFT($AV$3, 4)), 0 ), 'Raw Data'!$O:$O,""&amp;'Raw Data'!$B$1,'Raw Data'!$D:$D,"&lt;&gt;*ithdr*",'Raw Data'!$D:$D,"&lt;&gt;*ancel*",'Raw Data'!$P:$P,"--")
+
COUNTIFS('Raw Data'!$AN:$AN,"&lt;=" &amp;DATE(LEFT($AV$3, 4), MONTH("1 " &amp; AM$6 &amp; " " &amp; LEFT($AV$3, 4)) + 1, 0 ), 'Raw Data'!$AN:$AN,"&gt;" &amp;DATE(LEFT($AV$3, 4), MONTH("1 " &amp; AM$6 &amp; " " &amp; LEFT($AV$3, 4)), 0 ), 'Raw Data'!$P:$P,""&amp;'Raw Data'!$B$1,'Raw Data'!$D:$D,"&lt;&gt;*ithdr*",'Raw Data'!$D:$D,"&lt;&gt;*ancel*")</f>
        <v>0</v>
      </c>
      <c r="AN45" s="117"/>
      <c r="AO45" s="117"/>
      <c r="AP45" s="123"/>
      <c r="AQ45" s="149">
        <f>COUNTIFS('Raw Data'!$AN:$AN,"&lt;=" &amp;DATE(LEFT($AV$3, 4), MONTH("1 " &amp; AQ$6 &amp; " " &amp; LEFT($AV$3, 4)) + 1, 0 ), 'Raw Data'!$AN:$AN,"&gt;" &amp;DATE(LEFT($AV$3, 4), MONTH("1 " &amp; AQ$6 &amp; " " &amp; LEFT($AV$3, 4)), 0 ), 'Raw Data'!$O:$O,""&amp;'Raw Data'!$B$1,'Raw Data'!$D:$D,"&lt;&gt;*ithdr*",'Raw Data'!$D:$D,"&lt;&gt;*ancel*",'Raw Data'!$P:$P,"--")
+
COUNTIFS('Raw Data'!$AN:$AN,"&lt;=" &amp;DATE(LEFT($AV$3, 4), MONTH("1 " &amp; AQ$6 &amp; " " &amp; LEFT($AV$3, 4)) + 1, 0 ), 'Raw Data'!$AN:$AN,"&gt;" &amp;DATE(LEFT($AV$3, 4), MONTH("1 " &amp; AQ$6 &amp; " " &amp; LEFT($AV$3, 4)), 0 ), 'Raw Data'!$P:$P,""&amp;'Raw Data'!$B$1,'Raw Data'!$D:$D,"&lt;&gt;*ithdr*",'Raw Data'!$D:$D,"&lt;&gt;*ancel*")</f>
        <v>0</v>
      </c>
      <c r="AR45" s="117"/>
      <c r="AS45" s="117"/>
      <c r="AT45" s="123"/>
      <c r="AU45" s="149">
        <f>COUNTIFS('Raw Data'!$AN:$AN,"&lt;=" &amp;DATE(MID($AV$3, 15, 4), MONTH("1 " &amp; AU$6 &amp; " " &amp; MID($AV$3, 15, 4)) + 1, 0 ), 'Raw Data'!$AN:$AN,"&gt;" &amp;DATE(MID($AV$3, 15, 4), MONTH("1 " &amp; AU$6 &amp; " " &amp; MID($AV$3, 15, 4)), 0 ), 'Raw Data'!$O:$O,""&amp;'Raw Data'!$B$1,'Raw Data'!$D:$D,"&lt;&gt;*ithdr*",'Raw Data'!$D:$D,"&lt;&gt;*ancel*",'Raw Data'!$P:$P,"--")
+
COUNTIFS('Raw Data'!$AN:$AN,"&lt;=" &amp;DATE(MID($AV$3, 15, 4), MONTH("1 " &amp; AU$6 &amp; " " &amp; MID($AV$3, 15, 4)) + 1, 0 ), 'Raw Data'!$AN:$AN,"&gt;" &amp;DATE(MID($AV$3, 15, 4), MONTH("1 " &amp; AU$6 &amp; " " &amp; MID($AV$3, 15, 4)), 0 ), 'Raw Data'!$P:$P,""&amp;'Raw Data'!$B$1,'Raw Data'!$D:$D,"&lt;&gt;*ithdr*",'Raw Data'!$D:$D,"&lt;&gt;*ancel*")</f>
        <v>0</v>
      </c>
      <c r="AV45" s="117"/>
      <c r="AW45" s="117"/>
      <c r="AX45" s="123"/>
      <c r="AY45" s="149">
        <f>COUNTIFS('Raw Data'!$AN:$AN,"&lt;=" &amp;DATE(MID($AV$3, 15, 4), MONTH("1 " &amp; AY$6 &amp; " " &amp; MID($AV$3, 15, 4)) + 1, 0 ), 'Raw Data'!$AN:$AN,"&gt;" &amp;DATE(MID($AV$3, 15, 4), MONTH("1 " &amp; AY$6 &amp; " " &amp; MID($AV$3, 15, 4)), 0 ), 'Raw Data'!$O:$O,""&amp;'Raw Data'!$B$1,'Raw Data'!$D:$D,"&lt;&gt;*ithdr*",'Raw Data'!$D:$D,"&lt;&gt;*ancel*",'Raw Data'!$P:$P,"--")
+
COUNTIFS('Raw Data'!$AN:$AN,"&lt;=" &amp;DATE(MID($AV$3, 15, 4), MONTH("1 " &amp; AY$6 &amp; " " &amp; MID($AV$3, 15, 4)) + 1, 0 ), 'Raw Data'!$AN:$AN,"&gt;" &amp;DATE(MID($AV$3, 15, 4), MONTH("1 " &amp; AY$6 &amp; " " &amp; MID($AV$3, 15, 4)), 0 ), 'Raw Data'!$P:$P,""&amp;'Raw Data'!$B$1,'Raw Data'!$D:$D,"&lt;&gt;*ithdr*",'Raw Data'!$D:$D,"&lt;&gt;*ancel*")</f>
        <v>0</v>
      </c>
      <c r="AZ45" s="117"/>
      <c r="BA45" s="117"/>
      <c r="BB45" s="123"/>
      <c r="BC45" s="149">
        <f>COUNTIFS('Raw Data'!$AN:$AN,"&lt;=" &amp;DATE(MID($AV$3, 15, 4), MONTH("1 " &amp; BC$6 &amp; " " &amp; MID($AV$3, 15, 4)) + 1, 0 ), 'Raw Data'!$AN:$AN,"&gt;" &amp;DATE(MID($AV$3, 15, 4), MONTH("1 " &amp; BC$6 &amp; " " &amp; MID($AV$3, 15, 4)), 0 ), 'Raw Data'!$O:$O,""&amp;'Raw Data'!$B$1,'Raw Data'!$D:$D,"&lt;&gt;*ithdr*",'Raw Data'!$D:$D,"&lt;&gt;*ancel*",'Raw Data'!$P:$P,"--")
+
COUNTIFS('Raw Data'!$AN:$AN,"&lt;=" &amp;DATE(MID($AV$3, 15, 4), MONTH("1 " &amp; BC$6 &amp; " " &amp; MID($AV$3, 15, 4)) + 1, 0 ), 'Raw Data'!$AN:$AN,"&gt;" &amp;DATE(MID($AV$3, 15, 4), MONTH("1 " &amp; BC$6 &amp; " " &amp; MID($AV$3, 15, 4)), 0 ), 'Raw Data'!$P:$P,""&amp;'Raw Data'!$B$1,'Raw Data'!$D:$D,"&lt;&gt;*ithdr*",'Raw Data'!$D:$D,"&lt;&gt;*ancel*")</f>
        <v>0</v>
      </c>
      <c r="BD45" s="117"/>
      <c r="BE45" s="117"/>
      <c r="BF45" s="118"/>
    </row>
    <row r="46" spans="1:58" ht="12.75" customHeight="1" x14ac:dyDescent="0.2">
      <c r="A46" s="120" t="s">
        <v>101</v>
      </c>
      <c r="B46" s="117"/>
      <c r="C46" s="117"/>
      <c r="D46" s="117"/>
      <c r="E46" s="117"/>
      <c r="F46" s="117"/>
      <c r="G46" s="117"/>
      <c r="H46" s="117"/>
      <c r="I46" s="117"/>
      <c r="J46" s="123"/>
      <c r="K46" s="148">
        <f>COUNTIFS('Raw Data'!$AN:$AN,"&lt;=" &amp;DATE(LEFT($AV$3, 4), MONTH("1 " &amp; K$6 &amp; " " &amp; LEFT($AV$3, 4)) + 1, 0 ), 'Raw Data'!$AN:$AN,"&gt;" &amp;DATE(LEFT($AV$3, 4), MONTH("1 " &amp; K$6 &amp; " " &amp; LEFT($AV$3, 4)), 0 ), 'Raw Data'!$H:$H, "Ear*", 'Raw Data'!$O:$O,""&amp;'Raw Data'!$B$1,'Raw Data'!$D:$D,"&lt;&gt;*ithdr*",'Raw Data'!$D:$D,"&lt;&gt;*ancel*",'Raw Data'!$P:$P,"--")
+
COUNTIFS('Raw Data'!$AN:$AN,"&lt;=" &amp;DATE(LEFT($AV$3, 4), MONTH("1 " &amp; K$6 &amp; " " &amp; LEFT($AV$3, 4)) + 1, 0 ), 'Raw Data'!$AN:$AN,"&gt;" &amp;DATE(LEFT($AV$3, 4), MONTH("1 " &amp; K$6 &amp; " " &amp; LEFT($AV$3, 4)), 0 ), 'Raw Data'!$H:$H, "Ear*", 'Raw Data'!$P:$P,""&amp;'Raw Data'!$B$1,'Raw Data'!$D:$D,"&lt;&gt;*ithdr*",'Raw Data'!$D:$D,"&lt;&gt;*ancel*")</f>
        <v>0</v>
      </c>
      <c r="L46" s="117"/>
      <c r="M46" s="117"/>
      <c r="N46" s="123"/>
      <c r="O46" s="148">
        <f>COUNTIFS('Raw Data'!$AN:$AN,"&lt;=" &amp;DATE(LEFT($AV$3, 4), MONTH("1 " &amp; O$6 &amp; " " &amp; LEFT($AV$3, 4)) + 1, 0 ), 'Raw Data'!$AN:$AN,"&gt;" &amp;DATE(LEFT($AV$3, 4), MONTH("1 " &amp; O$6 &amp; " " &amp; LEFT($AV$3, 4)), 0 ), 'Raw Data'!$H:$H, "Ear*", 'Raw Data'!$O:$O,""&amp;'Raw Data'!$B$1,'Raw Data'!$D:$D,"&lt;&gt;*ithdr*",'Raw Data'!$D:$D,"&lt;&gt;*ancel*",'Raw Data'!$P:$P,"--")
+
COUNTIFS('Raw Data'!$AN:$AN,"&lt;=" &amp;DATE(LEFT($AV$3, 4), MONTH("1 " &amp; O$6 &amp; " " &amp; LEFT($AV$3, 4)) + 1, 0 ), 'Raw Data'!$AN:$AN,"&gt;" &amp;DATE(LEFT($AV$3, 4), MONTH("1 " &amp; O$6 &amp; " " &amp; LEFT($AV$3, 4)), 0 ), 'Raw Data'!$H:$H, "Ear*", 'Raw Data'!$P:$P,""&amp;'Raw Data'!$B$1,'Raw Data'!$D:$D,"&lt;&gt;*ithdr*",'Raw Data'!$D:$D,"&lt;&gt;*ancel*")</f>
        <v>0</v>
      </c>
      <c r="P46" s="117"/>
      <c r="Q46" s="117"/>
      <c r="R46" s="123"/>
      <c r="S46" s="148">
        <f>COUNTIFS('Raw Data'!$AN:$AN,"&lt;=" &amp;DATE(LEFT($AV$3, 4), MONTH("1 " &amp; S$6 &amp; " " &amp; LEFT($AV$3, 4)) + 1, 0 ), 'Raw Data'!$AN:$AN,"&gt;" &amp;DATE(LEFT($AV$3, 4), MONTH("1 " &amp; S$6 &amp; " " &amp; LEFT($AV$3, 4)), 0 ), 'Raw Data'!$H:$H, "Ear*", 'Raw Data'!$O:$O,""&amp;'Raw Data'!$B$1,'Raw Data'!$D:$D,"&lt;&gt;*ithdr*",'Raw Data'!$D:$D,"&lt;&gt;*ancel*",'Raw Data'!$P:$P,"--")
+
COUNTIFS('Raw Data'!$AN:$AN,"&lt;=" &amp;DATE(LEFT($AV$3, 4), MONTH("1 " &amp; S$6 &amp; " " &amp; LEFT($AV$3, 4)) + 1, 0 ), 'Raw Data'!$AN:$AN,"&gt;" &amp;DATE(LEFT($AV$3, 4), MONTH("1 " &amp; S$6 &amp; " " &amp; LEFT($AV$3, 4)), 0 ), 'Raw Data'!$H:$H, "Ear*", 'Raw Data'!$P:$P,""&amp;'Raw Data'!$B$1,'Raw Data'!$D:$D,"&lt;&gt;*ithdr*",'Raw Data'!$D:$D,"&lt;&gt;*ancel*")</f>
        <v>0</v>
      </c>
      <c r="T46" s="117"/>
      <c r="U46" s="117"/>
      <c r="V46" s="123"/>
      <c r="W46" s="148">
        <f>COUNTIFS('Raw Data'!$AN:$AN,"&lt;=" &amp;DATE(LEFT($AV$3, 4), MONTH("1 " &amp; W$6 &amp; " " &amp; LEFT($AV$3, 4)) + 1, 0 ), 'Raw Data'!$AN:$AN,"&gt;" &amp;DATE(LEFT($AV$3, 4), MONTH("1 " &amp; W$6 &amp; " " &amp; LEFT($AV$3, 4)), 0 ), 'Raw Data'!$H:$H, "Ear*", 'Raw Data'!$O:$O,""&amp;'Raw Data'!$B$1,'Raw Data'!$D:$D,"&lt;&gt;*ithdr*",'Raw Data'!$D:$D,"&lt;&gt;*ancel*",'Raw Data'!$P:$P,"--")
+
COUNTIFS('Raw Data'!$AN:$AN,"&lt;=" &amp;DATE(LEFT($AV$3, 4), MONTH("1 " &amp; W$6 &amp; " " &amp; LEFT($AV$3, 4)) + 1, 0 ), 'Raw Data'!$AN:$AN,"&gt;" &amp;DATE(LEFT($AV$3, 4), MONTH("1 " &amp; W$6 &amp; " " &amp; LEFT($AV$3, 4)), 0 ), 'Raw Data'!$H:$H, "Ear*", 'Raw Data'!$P:$P,""&amp;'Raw Data'!$B$1,'Raw Data'!$D:$D,"&lt;&gt;*ithdr*",'Raw Data'!$D:$D,"&lt;&gt;*ancel*")</f>
        <v>0</v>
      </c>
      <c r="X46" s="117"/>
      <c r="Y46" s="117"/>
      <c r="Z46" s="123"/>
      <c r="AA46" s="148">
        <f>COUNTIFS('Raw Data'!$AN:$AN,"&lt;=" &amp;DATE(LEFT($AV$3, 4), MONTH("1 " &amp; AA$6 &amp; " " &amp; LEFT($AV$3, 4)) + 1, 0 ), 'Raw Data'!$AN:$AN,"&gt;" &amp;DATE(LEFT($AV$3, 4), MONTH("1 " &amp; AA$6 &amp; " " &amp; LEFT($AV$3, 4)), 0 ), 'Raw Data'!$H:$H, "Ear*", 'Raw Data'!$O:$O,""&amp;'Raw Data'!$B$1,'Raw Data'!$D:$D,"&lt;&gt;*ithdr*",'Raw Data'!$D:$D,"&lt;&gt;*ancel*",'Raw Data'!$P:$P,"--")
+
COUNTIFS('Raw Data'!$AN:$AN,"&lt;=" &amp;DATE(LEFT($AV$3, 4), MONTH("1 " &amp; AA$6 &amp; " " &amp; LEFT($AV$3, 4)) + 1, 0 ), 'Raw Data'!$AN:$AN,"&gt;" &amp;DATE(LEFT($AV$3, 4), MONTH("1 " &amp; AA$6 &amp; " " &amp; LEFT($AV$3, 4)), 0 ), 'Raw Data'!$H:$H, "Ear*", 'Raw Data'!$P:$P,""&amp;'Raw Data'!$B$1,'Raw Data'!$D:$D,"&lt;&gt;*ithdr*",'Raw Data'!$D:$D,"&lt;&gt;*ancel*")</f>
        <v>0</v>
      </c>
      <c r="AB46" s="117"/>
      <c r="AC46" s="117"/>
      <c r="AD46" s="123"/>
      <c r="AE46" s="148">
        <f>COUNTIFS('Raw Data'!$AN:$AN,"&lt;=" &amp;DATE(LEFT($AV$3, 4), MONTH("1 " &amp; AE$6 &amp; " " &amp; LEFT($AV$3, 4)) + 1, 0 ), 'Raw Data'!$AN:$AN,"&gt;" &amp;DATE(LEFT($AV$3, 4), MONTH("1 " &amp; AE$6 &amp; " " &amp; LEFT($AV$3, 4)), 0 ), 'Raw Data'!$H:$H, "Ear*", 'Raw Data'!$O:$O,""&amp;'Raw Data'!$B$1,'Raw Data'!$D:$D,"&lt;&gt;*ithdr*",'Raw Data'!$D:$D,"&lt;&gt;*ancel*",'Raw Data'!$P:$P,"--")
+
COUNTIFS('Raw Data'!$AN:$AN,"&lt;=" &amp;DATE(LEFT($AV$3, 4), MONTH("1 " &amp; AE$6 &amp; " " &amp; LEFT($AV$3, 4)) + 1, 0 ), 'Raw Data'!$AN:$AN,"&gt;" &amp;DATE(LEFT($AV$3, 4), MONTH("1 " &amp; AE$6 &amp; " " &amp; LEFT($AV$3, 4)), 0 ), 'Raw Data'!$H:$H, "Ear*", 'Raw Data'!$P:$P,""&amp;'Raw Data'!$B$1,'Raw Data'!$D:$D,"&lt;&gt;*ithdr*",'Raw Data'!$D:$D,"&lt;&gt;*ancel*")</f>
        <v>0</v>
      </c>
      <c r="AF46" s="117"/>
      <c r="AG46" s="117"/>
      <c r="AH46" s="123"/>
      <c r="AI46" s="148">
        <f>COUNTIFS('Raw Data'!$AN:$AN,"&lt;=" &amp;DATE(LEFT($AV$3, 4), MONTH("1 " &amp; AI$6 &amp; " " &amp; LEFT($AV$3, 4)) + 1, 0 ), 'Raw Data'!$AN:$AN,"&gt;" &amp;DATE(LEFT($AV$3, 4), MONTH("1 " &amp; AI$6 &amp; " " &amp; LEFT($AV$3, 4)), 0 ), 'Raw Data'!$H:$H, "Ear*", 'Raw Data'!$O:$O,""&amp;'Raw Data'!$B$1,'Raw Data'!$D:$D,"&lt;&gt;*ithdr*",'Raw Data'!$D:$D,"&lt;&gt;*ancel*",'Raw Data'!$P:$P,"--")
+
COUNTIFS('Raw Data'!$AN:$AN,"&lt;=" &amp;DATE(LEFT($AV$3, 4), MONTH("1 " &amp; AI$6 &amp; " " &amp; LEFT($AV$3, 4)) + 1, 0 ), 'Raw Data'!$AN:$AN,"&gt;" &amp;DATE(LEFT($AV$3, 4), MONTH("1 " &amp; AI$6 &amp; " " &amp; LEFT($AV$3, 4)), 0 ), 'Raw Data'!$H:$H, "Ear*", 'Raw Data'!$P:$P,""&amp;'Raw Data'!$B$1,'Raw Data'!$D:$D,"&lt;&gt;*ithdr*",'Raw Data'!$D:$D,"&lt;&gt;*ancel*")</f>
        <v>0</v>
      </c>
      <c r="AJ46" s="117"/>
      <c r="AK46" s="117"/>
      <c r="AL46" s="123"/>
      <c r="AM46" s="148">
        <f>COUNTIFS('Raw Data'!$AN:$AN,"&lt;=" &amp;DATE(LEFT($AV$3, 4), MONTH("1 " &amp; AM$6 &amp; " " &amp; LEFT($AV$3, 4)) + 1, 0 ), 'Raw Data'!$AN:$AN,"&gt;" &amp;DATE(LEFT($AV$3, 4), MONTH("1 " &amp; AM$6 &amp; " " &amp; LEFT($AV$3, 4)), 0 ), 'Raw Data'!$H:$H, "Ear*", 'Raw Data'!$O:$O,""&amp;'Raw Data'!$B$1,'Raw Data'!$D:$D,"&lt;&gt;*ithdr*",'Raw Data'!$D:$D,"&lt;&gt;*ancel*",'Raw Data'!$P:$P,"--")
+
COUNTIFS('Raw Data'!$AN:$AN,"&lt;=" &amp;DATE(LEFT($AV$3, 4), MONTH("1 " &amp; AM$6 &amp; " " &amp; LEFT($AV$3, 4)) + 1, 0 ), 'Raw Data'!$AN:$AN,"&gt;" &amp;DATE(LEFT($AV$3, 4), MONTH("1 " &amp; AM$6 &amp; " " &amp; LEFT($AV$3, 4)), 0 ), 'Raw Data'!$H:$H, "Ear*", 'Raw Data'!$P:$P,""&amp;'Raw Data'!$B$1,'Raw Data'!$D:$D,"&lt;&gt;*ithdr*",'Raw Data'!$D:$D,"&lt;&gt;*ancel*")</f>
        <v>0</v>
      </c>
      <c r="AN46" s="117"/>
      <c r="AO46" s="117"/>
      <c r="AP46" s="123"/>
      <c r="AQ46" s="148">
        <f>COUNTIFS('Raw Data'!$AN:$AN,"&lt;=" &amp;DATE(LEFT($AV$3, 4), MONTH("1 " &amp; AQ$6 &amp; " " &amp; LEFT($AV$3, 4)) + 1, 0 ), 'Raw Data'!$AN:$AN,"&gt;" &amp;DATE(LEFT($AV$3, 4), MONTH("1 " &amp; AQ$6 &amp; " " &amp; LEFT($AV$3, 4)), 0 ), 'Raw Data'!$H:$H, "Ear*", 'Raw Data'!$O:$O,""&amp;'Raw Data'!$B$1,'Raw Data'!$D:$D,"&lt;&gt;*ithdr*",'Raw Data'!$D:$D,"&lt;&gt;*ancel*",'Raw Data'!$P:$P,"--")
+
COUNTIFS('Raw Data'!$AN:$AN,"&lt;=" &amp;DATE(LEFT($AV$3, 4), MONTH("1 " &amp; AQ$6 &amp; " " &amp; LEFT($AV$3, 4)) + 1, 0 ), 'Raw Data'!$AN:$AN,"&gt;" &amp;DATE(LEFT($AV$3, 4), MONTH("1 " &amp; AQ$6 &amp; " " &amp; LEFT($AV$3, 4)), 0 ), 'Raw Data'!$H:$H, "Ear*", 'Raw Data'!$P:$P,""&amp;'Raw Data'!$B$1,'Raw Data'!$D:$D,"&lt;&gt;*ithdr*",'Raw Data'!$D:$D,"&lt;&gt;*ancel*")</f>
        <v>0</v>
      </c>
      <c r="AR46" s="117"/>
      <c r="AS46" s="117"/>
      <c r="AT46" s="123"/>
      <c r="AU46" s="148">
        <f>COUNTIFS('Raw Data'!$AN:$AN,"&lt;=" &amp;DATE(MID($AV$3, 15, 4), MONTH("1 " &amp; AU$6 &amp; " " &amp; MID($AV$3, 15, 4)) + 1, 0 ), 'Raw Data'!$AN:$AN,"&gt;" &amp;DATE(MID($AV$3, 15, 4), MONTH("1 " &amp; AU$6 &amp; " " &amp; MID($AV$3, 15, 4)), 0 ), 'Raw Data'!$H:$H, "Ear*", 'Raw Data'!$O:$O,""&amp;'Raw Data'!$B$1,'Raw Data'!$D:$D,"&lt;&gt;*ithdr*",'Raw Data'!$D:$D,"&lt;&gt;*ancel*",'Raw Data'!$P:$P,"--")
+
COUNTIFS('Raw Data'!$AN:$AN,"&lt;=" &amp;DATE(MID($AV$3, 15, 4), MONTH("1 " &amp; AU$6 &amp; " " &amp; MID($AV$3, 15, 4)) + 1, 0 ), 'Raw Data'!$AN:$AN,"&gt;" &amp;DATE(MID($AV$3, 15, 4), MONTH("1 " &amp; AU$6 &amp; " " &amp; MID($AV$3, 15, 4)), 0 ), 'Raw Data'!$H:$H, "Ear*", 'Raw Data'!$P:$P,""&amp;'Raw Data'!$B$1,'Raw Data'!$D:$D,"&lt;&gt;*ithdr*",'Raw Data'!$D:$D,"&lt;&gt;*ancel*")</f>
        <v>0</v>
      </c>
      <c r="AV46" s="117"/>
      <c r="AW46" s="117"/>
      <c r="AX46" s="123"/>
      <c r="AY46" s="148">
        <f>COUNTIFS('Raw Data'!$AN:$AN,"&lt;=" &amp;DATE(MID($AV$3, 15, 4), MONTH("1 " &amp; AY$6 &amp; " " &amp; MID($AV$3, 15, 4)) + 1, 0 ), 'Raw Data'!$AN:$AN,"&gt;" &amp;DATE(MID($AV$3, 15, 4), MONTH("1 " &amp; AY$6 &amp; " " &amp; MID($AV$3, 15, 4)), 0 ), 'Raw Data'!$H:$H, "Ear*", 'Raw Data'!$O:$O,""&amp;'Raw Data'!$B$1,'Raw Data'!$D:$D,"&lt;&gt;*ithdr*",'Raw Data'!$D:$D,"&lt;&gt;*ancel*",'Raw Data'!$P:$P,"--")
+
COUNTIFS('Raw Data'!$AN:$AN,"&lt;=" &amp;DATE(MID($AV$3, 15, 4), MONTH("1 " &amp; AY$6 &amp; " " &amp; MID($AV$3, 15, 4)) + 1, 0 ), 'Raw Data'!$AN:$AN,"&gt;" &amp;DATE(MID($AV$3, 15, 4), MONTH("1 " &amp; AY$6 &amp; " " &amp; MID($AV$3, 15, 4)), 0 ), 'Raw Data'!$H:$H, "Ear*", 'Raw Data'!$P:$P,""&amp;'Raw Data'!$B$1,'Raw Data'!$D:$D,"&lt;&gt;*ithdr*",'Raw Data'!$D:$D,"&lt;&gt;*ancel*")</f>
        <v>0</v>
      </c>
      <c r="AZ46" s="117"/>
      <c r="BA46" s="117"/>
      <c r="BB46" s="123"/>
      <c r="BC46" s="148">
        <f>COUNTIFS('Raw Data'!$AN:$AN,"&lt;=" &amp;DATE(MID($AV$3, 15, 4), MONTH("1 " &amp; BC$6 &amp; " " &amp; MID($AV$3, 15, 4)) + 1, 0 ), 'Raw Data'!$AN:$AN,"&gt;" &amp;DATE(MID($AV$3, 15, 4), MONTH("1 " &amp; BC$6 &amp; " " &amp; MID($AV$3, 15, 4)), 0 ), 'Raw Data'!$H:$H, "Ear*", 'Raw Data'!$O:$O,""&amp;'Raw Data'!$B$1,'Raw Data'!$D:$D,"&lt;&gt;*ithdr*",'Raw Data'!$D:$D,"&lt;&gt;*ancel*",'Raw Data'!$P:$P,"--")
+
COUNTIFS('Raw Data'!$AN:$AN,"&lt;=" &amp;DATE(MID($AV$3, 15, 4), MONTH("1 " &amp; BC$6 &amp; " " &amp; MID($AV$3, 15, 4)) + 1, 0 ), 'Raw Data'!$AN:$AN,"&gt;" &amp;DATE(MID($AV$3, 15, 4), MONTH("1 " &amp; BC$6 &amp; " " &amp; MID($AV$3, 15, 4)), 0 ), 'Raw Data'!$H:$H, "Ear*", 'Raw Data'!$P:$P,""&amp;'Raw Data'!$B$1,'Raw Data'!$D:$D,"&lt;&gt;*ithdr*",'Raw Data'!$D:$D,"&lt;&gt;*ancel*")</f>
        <v>0</v>
      </c>
      <c r="BD46" s="117"/>
      <c r="BE46" s="117"/>
      <c r="BF46" s="118"/>
    </row>
    <row r="47" spans="1:58" ht="12.75" customHeight="1" x14ac:dyDescent="0.2">
      <c r="A47" s="141" t="s">
        <v>107</v>
      </c>
      <c r="B47" s="117"/>
      <c r="C47" s="117"/>
      <c r="D47" s="117"/>
      <c r="E47" s="117"/>
      <c r="F47" s="117"/>
      <c r="G47" s="117"/>
      <c r="H47" s="117"/>
      <c r="I47" s="117"/>
      <c r="J47" s="123"/>
      <c r="K47" s="150">
        <f>COUNTIFS('Raw Data'!$AN:$AN,"&lt;=" &amp;DATE(LEFT($AV$3, 4), MONTH("1 " &amp; K$6 &amp; " " &amp; LEFT($AV$3, 4)) + 1, 0 ), 'Raw Data'!$AN:$AN,"&gt;" &amp;DATE(LEFT($AV$3, 4), MONTH("1 " &amp; K$6 &amp; " " &amp; LEFT($AV$3, 4)), 0 ), 'Raw Data'!$H:$H, "Earning - External Client*", 'Raw Data'!$O:$O,""&amp;'Raw Data'!$B$1,'Raw Data'!$D:$D,"&lt;&gt;*ithdr*",'Raw Data'!$D:$D,"&lt;&gt;*ancel*",'Raw Data'!$P:$P,"--")
+
COUNTIFS('Raw Data'!$AN:$AN,"&lt;=" &amp;DATE(LEFT($AV$3, 4), MONTH("1 " &amp; K$6 &amp; " " &amp; LEFT($AV$3, 4)) + 1, 0 ), 'Raw Data'!$AN:$AN,"&gt;" &amp;DATE(LEFT($AV$3, 4), MONTH("1 " &amp; K$6 &amp; " " &amp; LEFT($AV$3, 4)), 0 ), 'Raw Data'!$H:$H, "Earning - External Client*", 'Raw Data'!$P:$P,""&amp;'Raw Data'!$B$1,'Raw Data'!$D:$D,"&lt;&gt;*ithdr*",'Raw Data'!$D:$D,"&lt;&gt;*ancel*")</f>
        <v>0</v>
      </c>
      <c r="L47" s="117"/>
      <c r="M47" s="117"/>
      <c r="N47" s="123"/>
      <c r="O47" s="150">
        <f>COUNTIFS('Raw Data'!$AN:$AN,"&lt;=" &amp;DATE(LEFT($AV$3, 4), MONTH("1 " &amp; O$6 &amp; " " &amp; LEFT($AV$3, 4)) + 1, 0 ), 'Raw Data'!$AN:$AN,"&gt;" &amp;DATE(LEFT($AV$3, 4), MONTH("1 " &amp; O$6 &amp; " " &amp; LEFT($AV$3, 4)), 0 ), 'Raw Data'!$H:$H, "Earning - External Client*", 'Raw Data'!$O:$O,""&amp;'Raw Data'!$B$1,'Raw Data'!$D:$D,"&lt;&gt;*ithdr*",'Raw Data'!$D:$D,"&lt;&gt;*ancel*",'Raw Data'!$P:$P,"--")
+
COUNTIFS('Raw Data'!$AN:$AN,"&lt;=" &amp;DATE(LEFT($AV$3, 4), MONTH("1 " &amp; O$6 &amp; " " &amp; LEFT($AV$3, 4)) + 1, 0 ), 'Raw Data'!$AN:$AN,"&gt;" &amp;DATE(LEFT($AV$3, 4), MONTH("1 " &amp; O$6 &amp; " " &amp; LEFT($AV$3, 4)), 0 ), 'Raw Data'!$H:$H, "Earning - External Client*", 'Raw Data'!$P:$P,""&amp;'Raw Data'!$B$1,'Raw Data'!$D:$D,"&lt;&gt;*ithdr*",'Raw Data'!$D:$D,"&lt;&gt;*ancel*")</f>
        <v>0</v>
      </c>
      <c r="P47" s="117"/>
      <c r="Q47" s="117"/>
      <c r="R47" s="123"/>
      <c r="S47" s="150">
        <f>COUNTIFS('Raw Data'!$AN:$AN,"&lt;=" &amp;DATE(LEFT($AV$3, 4), MONTH("1 " &amp; S$6 &amp; " " &amp; LEFT($AV$3, 4)) + 1, 0 ), 'Raw Data'!$AN:$AN,"&gt;" &amp;DATE(LEFT($AV$3, 4), MONTH("1 " &amp; S$6 &amp; " " &amp; LEFT($AV$3, 4)), 0 ), 'Raw Data'!$H:$H, "Earning - External Client*", 'Raw Data'!$O:$O,""&amp;'Raw Data'!$B$1,'Raw Data'!$D:$D,"&lt;&gt;*ithdr*",'Raw Data'!$D:$D,"&lt;&gt;*ancel*",'Raw Data'!$P:$P,"--")
+
COUNTIFS('Raw Data'!$AN:$AN,"&lt;=" &amp;DATE(LEFT($AV$3, 4), MONTH("1 " &amp; S$6 &amp; " " &amp; LEFT($AV$3, 4)) + 1, 0 ), 'Raw Data'!$AN:$AN,"&gt;" &amp;DATE(LEFT($AV$3, 4), MONTH("1 " &amp; S$6 &amp; " " &amp; LEFT($AV$3, 4)), 0 ), 'Raw Data'!$H:$H, "Earning - External Client*", 'Raw Data'!$P:$P,""&amp;'Raw Data'!$B$1,'Raw Data'!$D:$D,"&lt;&gt;*ithdr*",'Raw Data'!$D:$D,"&lt;&gt;*ancel*")</f>
        <v>0</v>
      </c>
      <c r="T47" s="117"/>
      <c r="U47" s="117"/>
      <c r="V47" s="123"/>
      <c r="W47" s="150">
        <f>COUNTIFS('Raw Data'!$AN:$AN,"&lt;=" &amp;DATE(LEFT($AV$3, 4), MONTH("1 " &amp; W$6 &amp; " " &amp; LEFT($AV$3, 4)) + 1, 0 ), 'Raw Data'!$AN:$AN,"&gt;" &amp;DATE(LEFT($AV$3, 4), MONTH("1 " &amp; W$6 &amp; " " &amp; LEFT($AV$3, 4)), 0 ), 'Raw Data'!$H:$H, "Earning - External Client*", 'Raw Data'!$O:$O,""&amp;'Raw Data'!$B$1,'Raw Data'!$D:$D,"&lt;&gt;*ithdr*",'Raw Data'!$D:$D,"&lt;&gt;*ancel*",'Raw Data'!$P:$P,"--")
+
COUNTIFS('Raw Data'!$AN:$AN,"&lt;=" &amp;DATE(LEFT($AV$3, 4), MONTH("1 " &amp; W$6 &amp; " " &amp; LEFT($AV$3, 4)) + 1, 0 ), 'Raw Data'!$AN:$AN,"&gt;" &amp;DATE(LEFT($AV$3, 4), MONTH("1 " &amp; W$6 &amp; " " &amp; LEFT($AV$3, 4)), 0 ), 'Raw Data'!$H:$H, "Earning - External Client*", 'Raw Data'!$P:$P,""&amp;'Raw Data'!$B$1,'Raw Data'!$D:$D,"&lt;&gt;*ithdr*",'Raw Data'!$D:$D,"&lt;&gt;*ancel*")</f>
        <v>0</v>
      </c>
      <c r="X47" s="117"/>
      <c r="Y47" s="117"/>
      <c r="Z47" s="123"/>
      <c r="AA47" s="150">
        <f>COUNTIFS('Raw Data'!$AN:$AN,"&lt;=" &amp;DATE(LEFT($AV$3, 4), MONTH("1 " &amp; AA$6 &amp; " " &amp; LEFT($AV$3, 4)) + 1, 0 ), 'Raw Data'!$AN:$AN,"&gt;" &amp;DATE(LEFT($AV$3, 4), MONTH("1 " &amp; AA$6 &amp; " " &amp; LEFT($AV$3, 4)), 0 ), 'Raw Data'!$H:$H, "Earning - External Client*", 'Raw Data'!$O:$O,""&amp;'Raw Data'!$B$1,'Raw Data'!$D:$D,"&lt;&gt;*ithdr*",'Raw Data'!$D:$D,"&lt;&gt;*ancel*",'Raw Data'!$P:$P,"--")
+
COUNTIFS('Raw Data'!$AN:$AN,"&lt;=" &amp;DATE(LEFT($AV$3, 4), MONTH("1 " &amp; AA$6 &amp; " " &amp; LEFT($AV$3, 4)) + 1, 0 ), 'Raw Data'!$AN:$AN,"&gt;" &amp;DATE(LEFT($AV$3, 4), MONTH("1 " &amp; AA$6 &amp; " " &amp; LEFT($AV$3, 4)), 0 ), 'Raw Data'!$H:$H, "Earning - External Client*", 'Raw Data'!$P:$P,""&amp;'Raw Data'!$B$1,'Raw Data'!$D:$D,"&lt;&gt;*ithdr*",'Raw Data'!$D:$D,"&lt;&gt;*ancel*")</f>
        <v>0</v>
      </c>
      <c r="AB47" s="117"/>
      <c r="AC47" s="117"/>
      <c r="AD47" s="123"/>
      <c r="AE47" s="150">
        <f>COUNTIFS('Raw Data'!$AN:$AN,"&lt;=" &amp;DATE(LEFT($AV$3, 4), MONTH("1 " &amp; AE$6 &amp; " " &amp; LEFT($AV$3, 4)) + 1, 0 ), 'Raw Data'!$AN:$AN,"&gt;" &amp;DATE(LEFT($AV$3, 4), MONTH("1 " &amp; AE$6 &amp; " " &amp; LEFT($AV$3, 4)), 0 ), 'Raw Data'!$H:$H, "Earning - External Client*", 'Raw Data'!$O:$O,""&amp;'Raw Data'!$B$1,'Raw Data'!$D:$D,"&lt;&gt;*ithdr*",'Raw Data'!$D:$D,"&lt;&gt;*ancel*",'Raw Data'!$P:$P,"--")
+
COUNTIFS('Raw Data'!$AN:$AN,"&lt;=" &amp;DATE(LEFT($AV$3, 4), MONTH("1 " &amp; AE$6 &amp; " " &amp; LEFT($AV$3, 4)) + 1, 0 ), 'Raw Data'!$AN:$AN,"&gt;" &amp;DATE(LEFT($AV$3, 4), MONTH("1 " &amp; AE$6 &amp; " " &amp; LEFT($AV$3, 4)), 0 ), 'Raw Data'!$H:$H, "Earning - External Client*", 'Raw Data'!$P:$P,""&amp;'Raw Data'!$B$1,'Raw Data'!$D:$D,"&lt;&gt;*ithdr*",'Raw Data'!$D:$D,"&lt;&gt;*ancel*")</f>
        <v>0</v>
      </c>
      <c r="AF47" s="117"/>
      <c r="AG47" s="117"/>
      <c r="AH47" s="123"/>
      <c r="AI47" s="150">
        <f>COUNTIFS('Raw Data'!$AN:$AN,"&lt;=" &amp;DATE(LEFT($AV$3, 4), MONTH("1 " &amp; AI$6 &amp; " " &amp; LEFT($AV$3, 4)) + 1, 0 ), 'Raw Data'!$AN:$AN,"&gt;" &amp;DATE(LEFT($AV$3, 4), MONTH("1 " &amp; AI$6 &amp; " " &amp; LEFT($AV$3, 4)), 0 ), 'Raw Data'!$H:$H, "Earning - External Client*", 'Raw Data'!$O:$O,""&amp;'Raw Data'!$B$1,'Raw Data'!$D:$D,"&lt;&gt;*ithdr*",'Raw Data'!$D:$D,"&lt;&gt;*ancel*",'Raw Data'!$P:$P,"--")
+
COUNTIFS('Raw Data'!$AN:$AN,"&lt;=" &amp;DATE(LEFT($AV$3, 4), MONTH("1 " &amp; AI$6 &amp; " " &amp; LEFT($AV$3, 4)) + 1, 0 ), 'Raw Data'!$AN:$AN,"&gt;" &amp;DATE(LEFT($AV$3, 4), MONTH("1 " &amp; AI$6 &amp; " " &amp; LEFT($AV$3, 4)), 0 ), 'Raw Data'!$H:$H, "Earning - External Client*", 'Raw Data'!$P:$P,""&amp;'Raw Data'!$B$1,'Raw Data'!$D:$D,"&lt;&gt;*ithdr*",'Raw Data'!$D:$D,"&lt;&gt;*ancel*")</f>
        <v>0</v>
      </c>
      <c r="AJ47" s="117"/>
      <c r="AK47" s="117"/>
      <c r="AL47" s="123"/>
      <c r="AM47" s="150">
        <f>COUNTIFS('Raw Data'!$AN:$AN,"&lt;=" &amp;DATE(LEFT($AV$3, 4), MONTH("1 " &amp; AM$6 &amp; " " &amp; LEFT($AV$3, 4)) + 1, 0 ), 'Raw Data'!$AN:$AN,"&gt;" &amp;DATE(LEFT($AV$3, 4), MONTH("1 " &amp; AM$6 &amp; " " &amp; LEFT($AV$3, 4)), 0 ), 'Raw Data'!$H:$H, "Earning - External Client*", 'Raw Data'!$O:$O,""&amp;'Raw Data'!$B$1,'Raw Data'!$D:$D,"&lt;&gt;*ithdr*",'Raw Data'!$D:$D,"&lt;&gt;*ancel*",'Raw Data'!$P:$P,"--")
+
COUNTIFS('Raw Data'!$AN:$AN,"&lt;=" &amp;DATE(LEFT($AV$3, 4), MONTH("1 " &amp; AM$6 &amp; " " &amp; LEFT($AV$3, 4)) + 1, 0 ), 'Raw Data'!$AN:$AN,"&gt;" &amp;DATE(LEFT($AV$3, 4), MONTH("1 " &amp; AM$6 &amp; " " &amp; LEFT($AV$3, 4)), 0 ), 'Raw Data'!$H:$H, "Earning - External Client*", 'Raw Data'!$P:$P,""&amp;'Raw Data'!$B$1,'Raw Data'!$D:$D,"&lt;&gt;*ithdr*",'Raw Data'!$D:$D,"&lt;&gt;*ancel*")</f>
        <v>0</v>
      </c>
      <c r="AN47" s="117"/>
      <c r="AO47" s="117"/>
      <c r="AP47" s="123"/>
      <c r="AQ47" s="150">
        <f>COUNTIFS('Raw Data'!$AN:$AN,"&lt;=" &amp;DATE(LEFT($AV$3, 4), MONTH("1 " &amp; AQ$6 &amp; " " &amp; LEFT($AV$3, 4)) + 1, 0 ), 'Raw Data'!$AN:$AN,"&gt;" &amp;DATE(LEFT($AV$3, 4), MONTH("1 " &amp; AQ$6 &amp; " " &amp; LEFT($AV$3, 4)), 0 ), 'Raw Data'!$H:$H, "Earning - External Client*", 'Raw Data'!$O:$O,""&amp;'Raw Data'!$B$1,'Raw Data'!$D:$D,"&lt;&gt;*ithdr*",'Raw Data'!$D:$D,"&lt;&gt;*ancel*",'Raw Data'!$P:$P,"--")
+
COUNTIFS('Raw Data'!$AN:$AN,"&lt;=" &amp;DATE(LEFT($AV$3, 4), MONTH("1 " &amp; AQ$6 &amp; " " &amp; LEFT($AV$3, 4)) + 1, 0 ), 'Raw Data'!$AN:$AN,"&gt;" &amp;DATE(LEFT($AV$3, 4), MONTH("1 " &amp; AQ$6 &amp; " " &amp; LEFT($AV$3, 4)), 0 ), 'Raw Data'!$H:$H, "Earning - External Client*", 'Raw Data'!$P:$P,""&amp;'Raw Data'!$B$1,'Raw Data'!$D:$D,"&lt;&gt;*ithdr*",'Raw Data'!$D:$D,"&lt;&gt;*ancel*")</f>
        <v>0</v>
      </c>
      <c r="AR47" s="117"/>
      <c r="AS47" s="117"/>
      <c r="AT47" s="123"/>
      <c r="AU47" s="150">
        <f>COUNTIFS('Raw Data'!$AN:$AN,"&lt;=" &amp;DATE(MID($AV$3, 15, 4), MONTH("1 " &amp; AU$6 &amp; " " &amp; MID($AV$3, 15, 4)) + 1, 0 ), 'Raw Data'!$AN:$AN,"&gt;" &amp;DATE(MID($AV$3, 15, 4), MONTH("1 " &amp; AU$6 &amp; " " &amp; MID($AV$3, 15, 4)), 0 ), 'Raw Data'!$H:$H, "Earning - External Client*", 'Raw Data'!$O:$O,""&amp;'Raw Data'!$B$1,'Raw Data'!$D:$D,"&lt;&gt;*ithdr*",'Raw Data'!$D:$D,"&lt;&gt;*ancel*",'Raw Data'!$P:$P,"--")
+
COUNTIFS('Raw Data'!$AN:$AN,"&lt;=" &amp;DATE(MID($AV$3, 15, 4), MONTH("1 " &amp; AU$6 &amp; " " &amp; MID($AV$3, 15, 4)) + 1, 0 ), 'Raw Data'!$AN:$AN,"&gt;" &amp;DATE(MID($AV$3, 15, 4), MONTH("1 " &amp; AU$6 &amp; " " &amp; MID($AV$3, 15, 4)), 0 ), 'Raw Data'!$H:$H, "Earning - External Client*", 'Raw Data'!$P:$P,""&amp;'Raw Data'!$B$1,'Raw Data'!$D:$D,"&lt;&gt;*ithdr*",'Raw Data'!$D:$D,"&lt;&gt;*ancel*")</f>
        <v>0</v>
      </c>
      <c r="AV47" s="117"/>
      <c r="AW47" s="117"/>
      <c r="AX47" s="123"/>
      <c r="AY47" s="150">
        <f>COUNTIFS('Raw Data'!$AN:$AN,"&lt;=" &amp;DATE(MID($AV$3, 15, 4), MONTH("1 " &amp; AY$6 &amp; " " &amp; MID($AV$3, 15, 4)) + 1, 0 ), 'Raw Data'!$AN:$AN,"&gt;" &amp;DATE(MID($AV$3, 15, 4), MONTH("1 " &amp; AY$6 &amp; " " &amp; MID($AV$3, 15, 4)), 0 ), 'Raw Data'!$H:$H, "Earning - External Client*", 'Raw Data'!$O:$O,""&amp;'Raw Data'!$B$1,'Raw Data'!$D:$D,"&lt;&gt;*ithdr*",'Raw Data'!$D:$D,"&lt;&gt;*ancel*",'Raw Data'!$P:$P,"--")
+
COUNTIFS('Raw Data'!$AN:$AN,"&lt;=" &amp;DATE(MID($AV$3, 15, 4), MONTH("1 " &amp; AY$6 &amp; " " &amp; MID($AV$3, 15, 4)) + 1, 0 ), 'Raw Data'!$AN:$AN,"&gt;" &amp;DATE(MID($AV$3, 15, 4), MONTH("1 " &amp; AY$6 &amp; " " &amp; MID($AV$3, 15, 4)), 0 ), 'Raw Data'!$H:$H, "Earning - External Client*", 'Raw Data'!$P:$P,""&amp;'Raw Data'!$B$1,'Raw Data'!$D:$D,"&lt;&gt;*ithdr*",'Raw Data'!$D:$D,"&lt;&gt;*ancel*")</f>
        <v>0</v>
      </c>
      <c r="AZ47" s="117"/>
      <c r="BA47" s="117"/>
      <c r="BB47" s="123"/>
      <c r="BC47" s="150">
        <f>COUNTIFS('Raw Data'!$AN:$AN,"&lt;=" &amp;DATE(MID($AV$3, 15, 4), MONTH("1 " &amp; BC$6 &amp; " " &amp; MID($AV$3, 15, 4)) + 1, 0 ), 'Raw Data'!$AN:$AN,"&gt;" &amp;DATE(MID($AV$3, 15, 4), MONTH("1 " &amp; BC$6 &amp; " " &amp; MID($AV$3, 15, 4)), 0 ), 'Raw Data'!$H:$H, "Earning - External Client*", 'Raw Data'!$O:$O,""&amp;'Raw Data'!$B$1,'Raw Data'!$D:$D,"&lt;&gt;*ithdr*",'Raw Data'!$D:$D,"&lt;&gt;*ancel*",'Raw Data'!$P:$P,"--")
+
COUNTIFS('Raw Data'!$AN:$AN,"&lt;=" &amp;DATE(MID($AV$3, 15, 4), MONTH("1 " &amp; BC$6 &amp; " " &amp; MID($AV$3, 15, 4)) + 1, 0 ), 'Raw Data'!$AN:$AN,"&gt;" &amp;DATE(MID($AV$3, 15, 4), MONTH("1 " &amp; BC$6 &amp; " " &amp; MID($AV$3, 15, 4)), 0 ), 'Raw Data'!$H:$H, "Earning - External Client*", 'Raw Data'!$P:$P,""&amp;'Raw Data'!$B$1,'Raw Data'!$D:$D,"&lt;&gt;*ithdr*",'Raw Data'!$D:$D,"&lt;&gt;*ancel*")</f>
        <v>0</v>
      </c>
      <c r="BD47" s="117"/>
      <c r="BE47" s="117"/>
      <c r="BF47" s="118"/>
    </row>
    <row r="48" spans="1:58" ht="12.75" customHeight="1" x14ac:dyDescent="0.2">
      <c r="A48" s="141" t="s">
        <v>112</v>
      </c>
      <c r="B48" s="117"/>
      <c r="C48" s="117"/>
      <c r="D48" s="117"/>
      <c r="E48" s="117"/>
      <c r="F48" s="117"/>
      <c r="G48" s="117"/>
      <c r="H48" s="117"/>
      <c r="I48" s="117"/>
      <c r="J48" s="123"/>
      <c r="K48" s="150">
        <f>COUNTIFS('Raw Data'!$AN:$AN,"&lt;=" &amp;DATE(LEFT($AV$3, 4), MONTH("1 " &amp; K$6 &amp; " " &amp; LEFT($AV$3, 4)) + 1, 0 ), 'Raw Data'!$AN:$AN,"&gt;" &amp;DATE(LEFT($AV$3, 4), MONTH("1 " &amp; K$6 &amp; " " &amp; LEFT($AV$3, 4)), 0 ), 'Raw Data'!$H:$H, "Earning -Obligatory*", 'Raw Data'!$O:$O,""&amp;'Raw Data'!$B$1,'Raw Data'!$D:$D,"&lt;&gt;*ithdr*",'Raw Data'!$D:$D,"&lt;&gt;*ancel*",'Raw Data'!$P:$P,"--")
+
COUNTIFS('Raw Data'!$AN:$AN,"&lt;=" &amp;DATE(LEFT($AV$3, 4), MONTH("1 " &amp; K$6 &amp; " " &amp; LEFT($AV$3, 4)) + 1, 0 ), 'Raw Data'!$AN:$AN,"&gt;" &amp;DATE(LEFT($AV$3, 4), MONTH("1 " &amp; K$6 &amp; " " &amp; LEFT($AV$3, 4)), 0 ), 'Raw Data'!$H:$H, "Earning -Obligatory*", 'Raw Data'!$P:$P,""&amp;'Raw Data'!$B$1,'Raw Data'!$D:$D,"&lt;&gt;*ithdr*",'Raw Data'!$D:$D,"&lt;&gt;*ancel*")</f>
        <v>0</v>
      </c>
      <c r="L48" s="117"/>
      <c r="M48" s="117"/>
      <c r="N48" s="123"/>
      <c r="O48" s="150">
        <f>COUNTIFS('Raw Data'!$AN:$AN,"&lt;=" &amp;DATE(LEFT($AV$3, 4), MONTH("1 " &amp; O$6 &amp; " " &amp; LEFT($AV$3, 4)) + 1, 0 ), 'Raw Data'!$AN:$AN,"&gt;" &amp;DATE(LEFT($AV$3, 4), MONTH("1 " &amp; O$6 &amp; " " &amp; LEFT($AV$3, 4)), 0 ), 'Raw Data'!$H:$H, "Earning -Obligatory*", 'Raw Data'!$O:$O,""&amp;'Raw Data'!$B$1,'Raw Data'!$D:$D,"&lt;&gt;*ithdr*",'Raw Data'!$D:$D,"&lt;&gt;*ancel*",'Raw Data'!$P:$P,"--")
+
COUNTIFS('Raw Data'!$AN:$AN,"&lt;=" &amp;DATE(LEFT($AV$3, 4), MONTH("1 " &amp; O$6 &amp; " " &amp; LEFT($AV$3, 4)) + 1, 0 ), 'Raw Data'!$AN:$AN,"&gt;" &amp;DATE(LEFT($AV$3, 4), MONTH("1 " &amp; O$6 &amp; " " &amp; LEFT($AV$3, 4)), 0 ), 'Raw Data'!$H:$H, "Earning -Obligatory*", 'Raw Data'!$P:$P,""&amp;'Raw Data'!$B$1,'Raw Data'!$D:$D,"&lt;&gt;*ithdr*",'Raw Data'!$D:$D,"&lt;&gt;*ancel*")</f>
        <v>0</v>
      </c>
      <c r="P48" s="117"/>
      <c r="Q48" s="117"/>
      <c r="R48" s="123"/>
      <c r="S48" s="150">
        <f>COUNTIFS('Raw Data'!$AN:$AN,"&lt;=" &amp;DATE(LEFT($AV$3, 4), MONTH("1 " &amp; S$6 &amp; " " &amp; LEFT($AV$3, 4)) + 1, 0 ), 'Raw Data'!$AN:$AN,"&gt;" &amp;DATE(LEFT($AV$3, 4), MONTH("1 " &amp; S$6 &amp; " " &amp; LEFT($AV$3, 4)), 0 ), 'Raw Data'!$H:$H, "Earning -Obligatory*", 'Raw Data'!$O:$O,""&amp;'Raw Data'!$B$1,'Raw Data'!$D:$D,"&lt;&gt;*ithdr*",'Raw Data'!$D:$D,"&lt;&gt;*ancel*",'Raw Data'!$P:$P,"--")
+
COUNTIFS('Raw Data'!$AN:$AN,"&lt;=" &amp;DATE(LEFT($AV$3, 4), MONTH("1 " &amp; S$6 &amp; " " &amp; LEFT($AV$3, 4)) + 1, 0 ), 'Raw Data'!$AN:$AN,"&gt;" &amp;DATE(LEFT($AV$3, 4), MONTH("1 " &amp; S$6 &amp; " " &amp; LEFT($AV$3, 4)), 0 ), 'Raw Data'!$H:$H, "Earning -Obligatory*", 'Raw Data'!$P:$P,""&amp;'Raw Data'!$B$1,'Raw Data'!$D:$D,"&lt;&gt;*ithdr*",'Raw Data'!$D:$D,"&lt;&gt;*ancel*")</f>
        <v>0</v>
      </c>
      <c r="T48" s="117"/>
      <c r="U48" s="117"/>
      <c r="V48" s="123"/>
      <c r="W48" s="150">
        <f>COUNTIFS('Raw Data'!$AN:$AN,"&lt;=" &amp;DATE(LEFT($AV$3, 4), MONTH("1 " &amp; W$6 &amp; " " &amp; LEFT($AV$3, 4)) + 1, 0 ), 'Raw Data'!$AN:$AN,"&gt;" &amp;DATE(LEFT($AV$3, 4), MONTH("1 " &amp; W$6 &amp; " " &amp; LEFT($AV$3, 4)), 0 ), 'Raw Data'!$H:$H, "Earning -Obligatory*", 'Raw Data'!$O:$O,""&amp;'Raw Data'!$B$1,'Raw Data'!$D:$D,"&lt;&gt;*ithdr*",'Raw Data'!$D:$D,"&lt;&gt;*ancel*",'Raw Data'!$P:$P,"--")
+
COUNTIFS('Raw Data'!$AN:$AN,"&lt;=" &amp;DATE(LEFT($AV$3, 4), MONTH("1 " &amp; W$6 &amp; " " &amp; LEFT($AV$3, 4)) + 1, 0 ), 'Raw Data'!$AN:$AN,"&gt;" &amp;DATE(LEFT($AV$3, 4), MONTH("1 " &amp; W$6 &amp; " " &amp; LEFT($AV$3, 4)), 0 ), 'Raw Data'!$H:$H, "Earning -Obligatory*", 'Raw Data'!$P:$P,""&amp;'Raw Data'!$B$1,'Raw Data'!$D:$D,"&lt;&gt;*ithdr*",'Raw Data'!$D:$D,"&lt;&gt;*ancel*")</f>
        <v>0</v>
      </c>
      <c r="X48" s="117"/>
      <c r="Y48" s="117"/>
      <c r="Z48" s="123"/>
      <c r="AA48" s="150">
        <f>COUNTIFS('Raw Data'!$AN:$AN,"&lt;=" &amp;DATE(LEFT($AV$3, 4), MONTH("1 " &amp; AA$6 &amp; " " &amp; LEFT($AV$3, 4)) + 1, 0 ), 'Raw Data'!$AN:$AN,"&gt;" &amp;DATE(LEFT($AV$3, 4), MONTH("1 " &amp; AA$6 &amp; " " &amp; LEFT($AV$3, 4)), 0 ), 'Raw Data'!$H:$H, "Earning -Obligatory*", 'Raw Data'!$O:$O,""&amp;'Raw Data'!$B$1,'Raw Data'!$D:$D,"&lt;&gt;*ithdr*",'Raw Data'!$D:$D,"&lt;&gt;*ancel*",'Raw Data'!$P:$P,"--")
+
COUNTIFS('Raw Data'!$AN:$AN,"&lt;=" &amp;DATE(LEFT($AV$3, 4), MONTH("1 " &amp; AA$6 &amp; " " &amp; LEFT($AV$3, 4)) + 1, 0 ), 'Raw Data'!$AN:$AN,"&gt;" &amp;DATE(LEFT($AV$3, 4), MONTH("1 " &amp; AA$6 &amp; " " &amp; LEFT($AV$3, 4)), 0 ), 'Raw Data'!$H:$H, "Earning -Obligatory*", 'Raw Data'!$P:$P,""&amp;'Raw Data'!$B$1,'Raw Data'!$D:$D,"&lt;&gt;*ithdr*",'Raw Data'!$D:$D,"&lt;&gt;*ancel*")</f>
        <v>0</v>
      </c>
      <c r="AB48" s="117"/>
      <c r="AC48" s="117"/>
      <c r="AD48" s="123"/>
      <c r="AE48" s="150">
        <f>COUNTIFS('Raw Data'!$AN:$AN,"&lt;=" &amp;DATE(LEFT($AV$3, 4), MONTH("1 " &amp; AE$6 &amp; " " &amp; LEFT($AV$3, 4)) + 1, 0 ), 'Raw Data'!$AN:$AN,"&gt;" &amp;DATE(LEFT($AV$3, 4), MONTH("1 " &amp; AE$6 &amp; " " &amp; LEFT($AV$3, 4)), 0 ), 'Raw Data'!$H:$H, "Earning -Obligatory*", 'Raw Data'!$O:$O,""&amp;'Raw Data'!$B$1,'Raw Data'!$D:$D,"&lt;&gt;*ithdr*",'Raw Data'!$D:$D,"&lt;&gt;*ancel*",'Raw Data'!$P:$P,"--")
+
COUNTIFS('Raw Data'!$AN:$AN,"&lt;=" &amp;DATE(LEFT($AV$3, 4), MONTH("1 " &amp; AE$6 &amp; " " &amp; LEFT($AV$3, 4)) + 1, 0 ), 'Raw Data'!$AN:$AN,"&gt;" &amp;DATE(LEFT($AV$3, 4), MONTH("1 " &amp; AE$6 &amp; " " &amp; LEFT($AV$3, 4)), 0 ), 'Raw Data'!$H:$H, "Earning -Obligatory*", 'Raw Data'!$P:$P,""&amp;'Raw Data'!$B$1,'Raw Data'!$D:$D,"&lt;&gt;*ithdr*",'Raw Data'!$D:$D,"&lt;&gt;*ancel*")</f>
        <v>0</v>
      </c>
      <c r="AF48" s="117"/>
      <c r="AG48" s="117"/>
      <c r="AH48" s="123"/>
      <c r="AI48" s="150">
        <f>COUNTIFS('Raw Data'!$AN:$AN,"&lt;=" &amp;DATE(LEFT($AV$3, 4), MONTH("1 " &amp; AI$6 &amp; " " &amp; LEFT($AV$3, 4)) + 1, 0 ), 'Raw Data'!$AN:$AN,"&gt;" &amp;DATE(LEFT($AV$3, 4), MONTH("1 " &amp; AI$6 &amp; " " &amp; LEFT($AV$3, 4)), 0 ), 'Raw Data'!$H:$H, "Earning -Obligatory*", 'Raw Data'!$O:$O,""&amp;'Raw Data'!$B$1,'Raw Data'!$D:$D,"&lt;&gt;*ithdr*",'Raw Data'!$D:$D,"&lt;&gt;*ancel*",'Raw Data'!$P:$P,"--")
+
COUNTIFS('Raw Data'!$AN:$AN,"&lt;=" &amp;DATE(LEFT($AV$3, 4), MONTH("1 " &amp; AI$6 &amp; " " &amp; LEFT($AV$3, 4)) + 1, 0 ), 'Raw Data'!$AN:$AN,"&gt;" &amp;DATE(LEFT($AV$3, 4), MONTH("1 " &amp; AI$6 &amp; " " &amp; LEFT($AV$3, 4)), 0 ), 'Raw Data'!$H:$H, "Earning -Obligatory*", 'Raw Data'!$P:$P,""&amp;'Raw Data'!$B$1,'Raw Data'!$D:$D,"&lt;&gt;*ithdr*",'Raw Data'!$D:$D,"&lt;&gt;*ancel*")</f>
        <v>0</v>
      </c>
      <c r="AJ48" s="117"/>
      <c r="AK48" s="117"/>
      <c r="AL48" s="123"/>
      <c r="AM48" s="150">
        <f>COUNTIFS('Raw Data'!$AN:$AN,"&lt;=" &amp;DATE(LEFT($AV$3, 4), MONTH("1 " &amp; AM$6 &amp; " " &amp; LEFT($AV$3, 4)) + 1, 0 ), 'Raw Data'!$AN:$AN,"&gt;" &amp;DATE(LEFT($AV$3, 4), MONTH("1 " &amp; AM$6 &amp; " " &amp; LEFT($AV$3, 4)), 0 ), 'Raw Data'!$H:$H, "Earning -Obligatory*", 'Raw Data'!$O:$O,""&amp;'Raw Data'!$B$1,'Raw Data'!$D:$D,"&lt;&gt;*ithdr*",'Raw Data'!$D:$D,"&lt;&gt;*ancel*",'Raw Data'!$P:$P,"--")
+
COUNTIFS('Raw Data'!$AN:$AN,"&lt;=" &amp;DATE(LEFT($AV$3, 4), MONTH("1 " &amp; AM$6 &amp; " " &amp; LEFT($AV$3, 4)) + 1, 0 ), 'Raw Data'!$AN:$AN,"&gt;" &amp;DATE(LEFT($AV$3, 4), MONTH("1 " &amp; AM$6 &amp; " " &amp; LEFT($AV$3, 4)), 0 ), 'Raw Data'!$H:$H, "Earning -Obligatory*", 'Raw Data'!$P:$P,""&amp;'Raw Data'!$B$1,'Raw Data'!$D:$D,"&lt;&gt;*ithdr*",'Raw Data'!$D:$D,"&lt;&gt;*ancel*")</f>
        <v>0</v>
      </c>
      <c r="AN48" s="117"/>
      <c r="AO48" s="117"/>
      <c r="AP48" s="123"/>
      <c r="AQ48" s="150">
        <f>COUNTIFS('Raw Data'!$AN:$AN,"&lt;=" &amp;DATE(LEFT($AV$3, 4), MONTH("1 " &amp; AQ$6 &amp; " " &amp; LEFT($AV$3, 4)) + 1, 0 ), 'Raw Data'!$AN:$AN,"&gt;" &amp;DATE(LEFT($AV$3, 4), MONTH("1 " &amp; AQ$6 &amp; " " &amp; LEFT($AV$3, 4)), 0 ), 'Raw Data'!$H:$H, "Earning -Obligatory*", 'Raw Data'!$O:$O,""&amp;'Raw Data'!$B$1,'Raw Data'!$D:$D,"&lt;&gt;*ithdr*",'Raw Data'!$D:$D,"&lt;&gt;*ancel*",'Raw Data'!$P:$P,"--")
+
COUNTIFS('Raw Data'!$AN:$AN,"&lt;=" &amp;DATE(LEFT($AV$3, 4), MONTH("1 " &amp; AQ$6 &amp; " " &amp; LEFT($AV$3, 4)) + 1, 0 ), 'Raw Data'!$AN:$AN,"&gt;" &amp;DATE(LEFT($AV$3, 4), MONTH("1 " &amp; AQ$6 &amp; " " &amp; LEFT($AV$3, 4)), 0 ), 'Raw Data'!$H:$H, "Earning -Obligatory*", 'Raw Data'!$P:$P,""&amp;'Raw Data'!$B$1,'Raw Data'!$D:$D,"&lt;&gt;*ithdr*",'Raw Data'!$D:$D,"&lt;&gt;*ancel*")</f>
        <v>0</v>
      </c>
      <c r="AR48" s="117"/>
      <c r="AS48" s="117"/>
      <c r="AT48" s="123"/>
      <c r="AU48" s="150">
        <f>COUNTIFS('Raw Data'!$AN:$AN,"&lt;=" &amp;DATE(MID($AV$3, 15, 4), MONTH("1 " &amp; AU$6 &amp; " " &amp; MID($AV$3, 15, 4)) + 1, 0 ), 'Raw Data'!$AN:$AN,"&gt;" &amp;DATE(MID($AV$3, 15, 4), MONTH("1 " &amp; AU$6 &amp; " " &amp; MID($AV$3, 15, 4)), 0 ), 'Raw Data'!$H:$H, "Earning -Obligatory*", 'Raw Data'!$O:$O,""&amp;'Raw Data'!$B$1,'Raw Data'!$D:$D,"&lt;&gt;*ithdr*",'Raw Data'!$D:$D,"&lt;&gt;*ancel*",'Raw Data'!$P:$P,"--")
+
COUNTIFS('Raw Data'!$AN:$AN,"&lt;=" &amp;DATE(MID($AV$3, 15, 4), MONTH("1 " &amp; AU$6 &amp; " " &amp; MID($AV$3, 15, 4)) + 1, 0 ), 'Raw Data'!$AN:$AN,"&gt;" &amp;DATE(MID($AV$3, 15, 4), MONTH("1 " &amp; AU$6 &amp; " " &amp; MID($AV$3, 15, 4)), 0 ), 'Raw Data'!$H:$H, "Earning -Obligatory*", 'Raw Data'!$P:$P,""&amp;'Raw Data'!$B$1,'Raw Data'!$D:$D,"&lt;&gt;*ithdr*",'Raw Data'!$D:$D,"&lt;&gt;*ancel*")</f>
        <v>0</v>
      </c>
      <c r="AV48" s="117"/>
      <c r="AW48" s="117"/>
      <c r="AX48" s="123"/>
      <c r="AY48" s="150">
        <f>COUNTIFS('Raw Data'!$AN:$AN,"&lt;=" &amp;DATE(MID($AV$3, 15, 4), MONTH("1 " &amp; AY$6 &amp; " " &amp; MID($AV$3, 15, 4)) + 1, 0 ), 'Raw Data'!$AN:$AN,"&gt;" &amp;DATE(MID($AV$3, 15, 4), MONTH("1 " &amp; AY$6 &amp; " " &amp; MID($AV$3, 15, 4)), 0 ), 'Raw Data'!$H:$H, "Earning -Obligatory*", 'Raw Data'!$O:$O,""&amp;'Raw Data'!$B$1,'Raw Data'!$D:$D,"&lt;&gt;*ithdr*",'Raw Data'!$D:$D,"&lt;&gt;*ancel*",'Raw Data'!$P:$P,"--")
+
COUNTIFS('Raw Data'!$AN:$AN,"&lt;=" &amp;DATE(MID($AV$3, 15, 4), MONTH("1 " &amp; AY$6 &amp; " " &amp; MID($AV$3, 15, 4)) + 1, 0 ), 'Raw Data'!$AN:$AN,"&gt;" &amp;DATE(MID($AV$3, 15, 4), MONTH("1 " &amp; AY$6 &amp; " " &amp; MID($AV$3, 15, 4)), 0 ), 'Raw Data'!$H:$H, "Earning -Obligatory*", 'Raw Data'!$P:$P,""&amp;'Raw Data'!$B$1,'Raw Data'!$D:$D,"&lt;&gt;*ithdr*",'Raw Data'!$D:$D,"&lt;&gt;*ancel*")</f>
        <v>0</v>
      </c>
      <c r="AZ48" s="117"/>
      <c r="BA48" s="117"/>
      <c r="BB48" s="123"/>
      <c r="BC48" s="150">
        <f>COUNTIFS('Raw Data'!$AN:$AN,"&lt;=" &amp;DATE(MID($AV$3, 15, 4), MONTH("1 " &amp; BC$6 &amp; " " &amp; MID($AV$3, 15, 4)) + 1, 0 ), 'Raw Data'!$AN:$AN,"&gt;" &amp;DATE(MID($AV$3, 15, 4), MONTH("1 " &amp; BC$6 &amp; " " &amp; MID($AV$3, 15, 4)), 0 ), 'Raw Data'!$H:$H, "Earning -Obligatory*", 'Raw Data'!$O:$O,""&amp;'Raw Data'!$B$1,'Raw Data'!$D:$D,"&lt;&gt;*ithdr*",'Raw Data'!$D:$D,"&lt;&gt;*ancel*",'Raw Data'!$P:$P,"--")
+
COUNTIFS('Raw Data'!$AN:$AN,"&lt;=" &amp;DATE(MID($AV$3, 15, 4), MONTH("1 " &amp; BC$6 &amp; " " &amp; MID($AV$3, 15, 4)) + 1, 0 ), 'Raw Data'!$AN:$AN,"&gt;" &amp;DATE(MID($AV$3, 15, 4), MONTH("1 " &amp; BC$6 &amp; " " &amp; MID($AV$3, 15, 4)), 0 ), 'Raw Data'!$H:$H, "Earning -Obligatory*", 'Raw Data'!$P:$P,""&amp;'Raw Data'!$B$1,'Raw Data'!$D:$D,"&lt;&gt;*ithdr*",'Raw Data'!$D:$D,"&lt;&gt;*ancel*")</f>
        <v>0</v>
      </c>
      <c r="BD48" s="117"/>
      <c r="BE48" s="117"/>
      <c r="BF48" s="118"/>
    </row>
    <row r="49" spans="1:58" ht="12.75" customHeight="1" x14ac:dyDescent="0.2">
      <c r="A49" s="120" t="s">
        <v>114</v>
      </c>
      <c r="B49" s="117"/>
      <c r="C49" s="117"/>
      <c r="D49" s="117"/>
      <c r="E49" s="117"/>
      <c r="F49" s="117"/>
      <c r="G49" s="117"/>
      <c r="H49" s="117"/>
      <c r="I49" s="117"/>
      <c r="J49" s="123"/>
      <c r="K49" s="148">
        <f>COUNTIFS('Raw Data'!$AN:$AN,"&lt;=" &amp;DATE(LEFT($AV$3, 4), MONTH("1 " &amp; K$6 &amp; " " &amp; LEFT($AV$3, 4)) + 1, 0 ), 'Raw Data'!$AN:$AN,"&gt;" &amp;DATE(LEFT($AV$3, 4), MONTH("1 " &amp; K$6 &amp; " " &amp; LEFT($AV$3, 4)), 0 ), 'Raw Data'!$H:$H, "Non*", 'Raw Data'!$O:$O,""&amp;'Raw Data'!$B$1,'Raw Data'!$D:$D,"&lt;&gt;*ithdr*",'Raw Data'!$D:$D,"&lt;&gt;*ancel*",'Raw Data'!$P:$P,"--")
+
COUNTIFS('Raw Data'!$AN:$AN,"&lt;=" &amp;DATE(LEFT($AV$3, 4), MONTH("1 " &amp; K$6 &amp; " " &amp; LEFT($AV$3, 4)) + 1, 0 ), 'Raw Data'!$AN:$AN,"&gt;" &amp;DATE(LEFT($AV$3, 4), MONTH("1 " &amp; K$6 &amp; " " &amp; LEFT($AV$3, 4)), 0 ), 'Raw Data'!$H:$H, "Non*", 'Raw Data'!$P:$P,""&amp;'Raw Data'!$B$1,'Raw Data'!$D:$D,"&lt;&gt;*ithdr*",'Raw Data'!$D:$D,"&lt;&gt;*ancel*")</f>
        <v>0</v>
      </c>
      <c r="L49" s="117"/>
      <c r="M49" s="117"/>
      <c r="N49" s="123"/>
      <c r="O49" s="148">
        <f>COUNTIFS('Raw Data'!$AN:$AN,"&lt;=" &amp;DATE(LEFT($AV$3, 4), MONTH("1 " &amp; O$6 &amp; " " &amp; LEFT($AV$3, 4)) + 1, 0 ), 'Raw Data'!$AN:$AN,"&gt;" &amp;DATE(LEFT($AV$3, 4), MONTH("1 " &amp; O$6 &amp; " " &amp; LEFT($AV$3, 4)), 0 ), 'Raw Data'!$H:$H, "Non*", 'Raw Data'!$O:$O,""&amp;'Raw Data'!$B$1,'Raw Data'!$D:$D,"&lt;&gt;*ithdr*",'Raw Data'!$D:$D,"&lt;&gt;*ancel*",'Raw Data'!$P:$P,"--")
+
COUNTIFS('Raw Data'!$AN:$AN,"&lt;=" &amp;DATE(LEFT($AV$3, 4), MONTH("1 " &amp; O$6 &amp; " " &amp; LEFT($AV$3, 4)) + 1, 0 ), 'Raw Data'!$AN:$AN,"&gt;" &amp;DATE(LEFT($AV$3, 4), MONTH("1 " &amp; O$6 &amp; " " &amp; LEFT($AV$3, 4)), 0 ), 'Raw Data'!$H:$H, "Non*", 'Raw Data'!$P:$P,""&amp;'Raw Data'!$B$1,'Raw Data'!$D:$D,"&lt;&gt;*ithdr*",'Raw Data'!$D:$D,"&lt;&gt;*ancel*")</f>
        <v>0</v>
      </c>
      <c r="P49" s="117"/>
      <c r="Q49" s="117"/>
      <c r="R49" s="123"/>
      <c r="S49" s="148">
        <f>COUNTIFS('Raw Data'!$AN:$AN,"&lt;=" &amp;DATE(LEFT($AV$3, 4), MONTH("1 " &amp; S$6 &amp; " " &amp; LEFT($AV$3, 4)) + 1, 0 ), 'Raw Data'!$AN:$AN,"&gt;" &amp;DATE(LEFT($AV$3, 4), MONTH("1 " &amp; S$6 &amp; " " &amp; LEFT($AV$3, 4)), 0 ), 'Raw Data'!$H:$H, "Non*", 'Raw Data'!$O:$O,""&amp;'Raw Data'!$B$1,'Raw Data'!$D:$D,"&lt;&gt;*ithdr*",'Raw Data'!$D:$D,"&lt;&gt;*ancel*",'Raw Data'!$P:$P,"--")
+
COUNTIFS('Raw Data'!$AN:$AN,"&lt;=" &amp;DATE(LEFT($AV$3, 4), MONTH("1 " &amp; S$6 &amp; " " &amp; LEFT($AV$3, 4)) + 1, 0 ), 'Raw Data'!$AN:$AN,"&gt;" &amp;DATE(LEFT($AV$3, 4), MONTH("1 " &amp; S$6 &amp; " " &amp; LEFT($AV$3, 4)), 0 ), 'Raw Data'!$H:$H, "Non*", 'Raw Data'!$P:$P,""&amp;'Raw Data'!$B$1,'Raw Data'!$D:$D,"&lt;&gt;*ithdr*",'Raw Data'!$D:$D,"&lt;&gt;*ancel*")</f>
        <v>0</v>
      </c>
      <c r="T49" s="117"/>
      <c r="U49" s="117"/>
      <c r="V49" s="123"/>
      <c r="W49" s="148">
        <f>COUNTIFS('Raw Data'!$AN:$AN,"&lt;=" &amp;DATE(LEFT($AV$3, 4), MONTH("1 " &amp; W$6 &amp; " " &amp; LEFT($AV$3, 4)) + 1, 0 ), 'Raw Data'!$AN:$AN,"&gt;" &amp;DATE(LEFT($AV$3, 4), MONTH("1 " &amp; W$6 &amp; " " &amp; LEFT($AV$3, 4)), 0 ), 'Raw Data'!$H:$H, "Non*", 'Raw Data'!$O:$O,""&amp;'Raw Data'!$B$1,'Raw Data'!$D:$D,"&lt;&gt;*ithdr*",'Raw Data'!$D:$D,"&lt;&gt;*ancel*",'Raw Data'!$P:$P,"--")
+
COUNTIFS('Raw Data'!$AN:$AN,"&lt;=" &amp;DATE(LEFT($AV$3, 4), MONTH("1 " &amp; W$6 &amp; " " &amp; LEFT($AV$3, 4)) + 1, 0 ), 'Raw Data'!$AN:$AN,"&gt;" &amp;DATE(LEFT($AV$3, 4), MONTH("1 " &amp; W$6 &amp; " " &amp; LEFT($AV$3, 4)), 0 ), 'Raw Data'!$H:$H, "Non*", 'Raw Data'!$P:$P,""&amp;'Raw Data'!$B$1,'Raw Data'!$D:$D,"&lt;&gt;*ithdr*",'Raw Data'!$D:$D,"&lt;&gt;*ancel*")</f>
        <v>0</v>
      </c>
      <c r="X49" s="117"/>
      <c r="Y49" s="117"/>
      <c r="Z49" s="123"/>
      <c r="AA49" s="148">
        <f>COUNTIFS('Raw Data'!$AN:$AN,"&lt;=" &amp;DATE(LEFT($AV$3, 4), MONTH("1 " &amp; AA$6 &amp; " " &amp; LEFT($AV$3, 4)) + 1, 0 ), 'Raw Data'!$AN:$AN,"&gt;" &amp;DATE(LEFT($AV$3, 4), MONTH("1 " &amp; AA$6 &amp; " " &amp; LEFT($AV$3, 4)), 0 ), 'Raw Data'!$H:$H, "Non*", 'Raw Data'!$O:$O,""&amp;'Raw Data'!$B$1,'Raw Data'!$D:$D,"&lt;&gt;*ithdr*",'Raw Data'!$D:$D,"&lt;&gt;*ancel*",'Raw Data'!$P:$P,"--")
+
COUNTIFS('Raw Data'!$AN:$AN,"&lt;=" &amp;DATE(LEFT($AV$3, 4), MONTH("1 " &amp; AA$6 &amp; " " &amp; LEFT($AV$3, 4)) + 1, 0 ), 'Raw Data'!$AN:$AN,"&gt;" &amp;DATE(LEFT($AV$3, 4), MONTH("1 " &amp; AA$6 &amp; " " &amp; LEFT($AV$3, 4)), 0 ), 'Raw Data'!$H:$H, "Non*", 'Raw Data'!$P:$P,""&amp;'Raw Data'!$B$1,'Raw Data'!$D:$D,"&lt;&gt;*ithdr*",'Raw Data'!$D:$D,"&lt;&gt;*ancel*")</f>
        <v>0</v>
      </c>
      <c r="AB49" s="117"/>
      <c r="AC49" s="117"/>
      <c r="AD49" s="123"/>
      <c r="AE49" s="148">
        <f>COUNTIFS('Raw Data'!$AN:$AN,"&lt;=" &amp;DATE(LEFT($AV$3, 4), MONTH("1 " &amp; AE$6 &amp; " " &amp; LEFT($AV$3, 4)) + 1, 0 ), 'Raw Data'!$AN:$AN,"&gt;" &amp;DATE(LEFT($AV$3, 4), MONTH("1 " &amp; AE$6 &amp; " " &amp; LEFT($AV$3, 4)), 0 ), 'Raw Data'!$H:$H, "Non*", 'Raw Data'!$O:$O,""&amp;'Raw Data'!$B$1,'Raw Data'!$D:$D,"&lt;&gt;*ithdr*",'Raw Data'!$D:$D,"&lt;&gt;*ancel*",'Raw Data'!$P:$P,"--")
+
COUNTIFS('Raw Data'!$AN:$AN,"&lt;=" &amp;DATE(LEFT($AV$3, 4), MONTH("1 " &amp; AE$6 &amp; " " &amp; LEFT($AV$3, 4)) + 1, 0 ), 'Raw Data'!$AN:$AN,"&gt;" &amp;DATE(LEFT($AV$3, 4), MONTH("1 " &amp; AE$6 &amp; " " &amp; LEFT($AV$3, 4)), 0 ), 'Raw Data'!$H:$H, "Non*", 'Raw Data'!$P:$P,""&amp;'Raw Data'!$B$1,'Raw Data'!$D:$D,"&lt;&gt;*ithdr*",'Raw Data'!$D:$D,"&lt;&gt;*ancel*")</f>
        <v>0</v>
      </c>
      <c r="AF49" s="117"/>
      <c r="AG49" s="117"/>
      <c r="AH49" s="123"/>
      <c r="AI49" s="148">
        <f>COUNTIFS('Raw Data'!$AN:$AN,"&lt;=" &amp;DATE(LEFT($AV$3, 4), MONTH("1 " &amp; AI$6 &amp; " " &amp; LEFT($AV$3, 4)) + 1, 0 ), 'Raw Data'!$AN:$AN,"&gt;" &amp;DATE(LEFT($AV$3, 4), MONTH("1 " &amp; AI$6 &amp; " " &amp; LEFT($AV$3, 4)), 0 ), 'Raw Data'!$H:$H, "Non*", 'Raw Data'!$O:$O,""&amp;'Raw Data'!$B$1,'Raw Data'!$D:$D,"&lt;&gt;*ithdr*",'Raw Data'!$D:$D,"&lt;&gt;*ancel*",'Raw Data'!$P:$P,"--")
+
COUNTIFS('Raw Data'!$AN:$AN,"&lt;=" &amp;DATE(LEFT($AV$3, 4), MONTH("1 " &amp; AI$6 &amp; " " &amp; LEFT($AV$3, 4)) + 1, 0 ), 'Raw Data'!$AN:$AN,"&gt;" &amp;DATE(LEFT($AV$3, 4), MONTH("1 " &amp; AI$6 &amp; " " &amp; LEFT($AV$3, 4)), 0 ), 'Raw Data'!$H:$H, "Non*", 'Raw Data'!$P:$P,""&amp;'Raw Data'!$B$1,'Raw Data'!$D:$D,"&lt;&gt;*ithdr*",'Raw Data'!$D:$D,"&lt;&gt;*ancel*")</f>
        <v>0</v>
      </c>
      <c r="AJ49" s="117"/>
      <c r="AK49" s="117"/>
      <c r="AL49" s="123"/>
      <c r="AM49" s="148">
        <f>COUNTIFS('Raw Data'!$AN:$AN,"&lt;=" &amp;DATE(LEFT($AV$3, 4), MONTH("1 " &amp; AM$6 &amp; " " &amp; LEFT($AV$3, 4)) + 1, 0 ), 'Raw Data'!$AN:$AN,"&gt;" &amp;DATE(LEFT($AV$3, 4), MONTH("1 " &amp; AM$6 &amp; " " &amp; LEFT($AV$3, 4)), 0 ), 'Raw Data'!$H:$H, "Non*", 'Raw Data'!$O:$O,""&amp;'Raw Data'!$B$1,'Raw Data'!$D:$D,"&lt;&gt;*ithdr*",'Raw Data'!$D:$D,"&lt;&gt;*ancel*",'Raw Data'!$P:$P,"--")
+
COUNTIFS('Raw Data'!$AN:$AN,"&lt;=" &amp;DATE(LEFT($AV$3, 4), MONTH("1 " &amp; AM$6 &amp; " " &amp; LEFT($AV$3, 4)) + 1, 0 ), 'Raw Data'!$AN:$AN,"&gt;" &amp;DATE(LEFT($AV$3, 4), MONTH("1 " &amp; AM$6 &amp; " " &amp; LEFT($AV$3, 4)), 0 ), 'Raw Data'!$H:$H, "Non*", 'Raw Data'!$P:$P,""&amp;'Raw Data'!$B$1,'Raw Data'!$D:$D,"&lt;&gt;*ithdr*",'Raw Data'!$D:$D,"&lt;&gt;*ancel*")</f>
        <v>0</v>
      </c>
      <c r="AN49" s="117"/>
      <c r="AO49" s="117"/>
      <c r="AP49" s="123"/>
      <c r="AQ49" s="148">
        <f>COUNTIFS('Raw Data'!$AN:$AN,"&lt;=" &amp;DATE(LEFT($AV$3, 4), MONTH("1 " &amp; AQ$6 &amp; " " &amp; LEFT($AV$3, 4)) + 1, 0 ), 'Raw Data'!$AN:$AN,"&gt;" &amp;DATE(LEFT($AV$3, 4), MONTH("1 " &amp; AQ$6 &amp; " " &amp; LEFT($AV$3, 4)), 0 ), 'Raw Data'!$H:$H, "Non*", 'Raw Data'!$O:$O,""&amp;'Raw Data'!$B$1,'Raw Data'!$D:$D,"&lt;&gt;*ithdr*",'Raw Data'!$D:$D,"&lt;&gt;*ancel*",'Raw Data'!$P:$P,"--")
+
COUNTIFS('Raw Data'!$AN:$AN,"&lt;=" &amp;DATE(LEFT($AV$3, 4), MONTH("1 " &amp; AQ$6 &amp; " " &amp; LEFT($AV$3, 4)) + 1, 0 ), 'Raw Data'!$AN:$AN,"&gt;" &amp;DATE(LEFT($AV$3, 4), MONTH("1 " &amp; AQ$6 &amp; " " &amp; LEFT($AV$3, 4)), 0 ), 'Raw Data'!$H:$H, "Non*", 'Raw Data'!$P:$P,""&amp;'Raw Data'!$B$1,'Raw Data'!$D:$D,"&lt;&gt;*ithdr*",'Raw Data'!$D:$D,"&lt;&gt;*ancel*")</f>
        <v>0</v>
      </c>
      <c r="AR49" s="117"/>
      <c r="AS49" s="117"/>
      <c r="AT49" s="123"/>
      <c r="AU49" s="148">
        <f>COUNTIFS('Raw Data'!$AN:$AN,"&lt;=" &amp;DATE(MID($AV$3, 15, 4), MONTH("1 " &amp; AU$6 &amp; " " &amp; MID($AV$3, 15, 4)) + 1, 0 ), 'Raw Data'!$AN:$AN,"&gt;" &amp;DATE(MID($AV$3, 15, 4), MONTH("1 " &amp; AU$6 &amp; " " &amp; MID($AV$3, 15, 4)), 0 ), 'Raw Data'!$H:$H, "Non*", 'Raw Data'!$O:$O,""&amp;'Raw Data'!$B$1,'Raw Data'!$D:$D,"&lt;&gt;*ithdr*",'Raw Data'!$D:$D,"&lt;&gt;*ancel*",'Raw Data'!$P:$P,"--")
+
COUNTIFS('Raw Data'!$AN:$AN,"&lt;=" &amp;DATE(MID($AV$3, 15, 4), MONTH("1 " &amp; AU$6 &amp; " " &amp; MID($AV$3, 15, 4)) + 1, 0 ), 'Raw Data'!$AN:$AN,"&gt;" &amp;DATE(MID($AV$3, 15, 4), MONTH("1 " &amp; AU$6 &amp; " " &amp; MID($AV$3, 15, 4)), 0 ), 'Raw Data'!$H:$H, "Non*", 'Raw Data'!$P:$P,""&amp;'Raw Data'!$B$1,'Raw Data'!$D:$D,"&lt;&gt;*ithdr*",'Raw Data'!$D:$D,"&lt;&gt;*ancel*")</f>
        <v>0</v>
      </c>
      <c r="AV49" s="117"/>
      <c r="AW49" s="117"/>
      <c r="AX49" s="123"/>
      <c r="AY49" s="148">
        <f>COUNTIFS('Raw Data'!$AN:$AN,"&lt;=" &amp;DATE(MID($AV$3, 15, 4), MONTH("1 " &amp; AY$6 &amp; " " &amp; MID($AV$3, 15, 4)) + 1, 0 ), 'Raw Data'!$AN:$AN,"&gt;" &amp;DATE(MID($AV$3, 15, 4), MONTH("1 " &amp; AY$6 &amp; " " &amp; MID($AV$3, 15, 4)), 0 ), 'Raw Data'!$H:$H, "Non*", 'Raw Data'!$O:$O,""&amp;'Raw Data'!$B$1,'Raw Data'!$D:$D,"&lt;&gt;*ithdr*",'Raw Data'!$D:$D,"&lt;&gt;*ancel*",'Raw Data'!$P:$P,"--")
+
COUNTIFS('Raw Data'!$AN:$AN,"&lt;=" &amp;DATE(MID($AV$3, 15, 4), MONTH("1 " &amp; AY$6 &amp; " " &amp; MID($AV$3, 15, 4)) + 1, 0 ), 'Raw Data'!$AN:$AN,"&gt;" &amp;DATE(MID($AV$3, 15, 4), MONTH("1 " &amp; AY$6 &amp; " " &amp; MID($AV$3, 15, 4)), 0 ), 'Raw Data'!$H:$H, "Non*", 'Raw Data'!$P:$P,""&amp;'Raw Data'!$B$1,'Raw Data'!$D:$D,"&lt;&gt;*ithdr*",'Raw Data'!$D:$D,"&lt;&gt;*ancel*")</f>
        <v>0</v>
      </c>
      <c r="AZ49" s="117"/>
      <c r="BA49" s="117"/>
      <c r="BB49" s="123"/>
      <c r="BC49" s="148">
        <f>COUNTIFS('Raw Data'!$AN:$AN,"&lt;=" &amp;DATE(MID($AV$3, 15, 4), MONTH("1 " &amp; BC$6 &amp; " " &amp; MID($AV$3, 15, 4)) + 1, 0 ), 'Raw Data'!$AN:$AN,"&gt;" &amp;DATE(MID($AV$3, 15, 4), MONTH("1 " &amp; BC$6 &amp; " " &amp; MID($AV$3, 15, 4)), 0 ), 'Raw Data'!$H:$H, "Non*", 'Raw Data'!$O:$O,""&amp;'Raw Data'!$B$1,'Raw Data'!$D:$D,"&lt;&gt;*ithdr*",'Raw Data'!$D:$D,"&lt;&gt;*ancel*",'Raw Data'!$P:$P,"--")
+
COUNTIFS('Raw Data'!$AN:$AN,"&lt;=" &amp;DATE(MID($AV$3, 15, 4), MONTH("1 " &amp; BC$6 &amp; " " &amp; MID($AV$3, 15, 4)) + 1, 0 ), 'Raw Data'!$AN:$AN,"&gt;" &amp;DATE(MID($AV$3, 15, 4), MONTH("1 " &amp; BC$6 &amp; " " &amp; MID($AV$3, 15, 4)), 0 ), 'Raw Data'!$H:$H, "Non*", 'Raw Data'!$P:$P,""&amp;'Raw Data'!$B$1,'Raw Data'!$D:$D,"&lt;&gt;*ithdr*",'Raw Data'!$D:$D,"&lt;&gt;*ancel*")</f>
        <v>0</v>
      </c>
      <c r="BD49" s="117"/>
      <c r="BE49" s="117"/>
      <c r="BF49" s="118"/>
    </row>
    <row r="50" spans="1:58" ht="12.75" customHeight="1" x14ac:dyDescent="0.2">
      <c r="A50" s="141" t="s">
        <v>116</v>
      </c>
      <c r="B50" s="117"/>
      <c r="C50" s="117"/>
      <c r="D50" s="117"/>
      <c r="E50" s="117"/>
      <c r="F50" s="117"/>
      <c r="G50" s="117"/>
      <c r="H50" s="117"/>
      <c r="I50" s="117"/>
      <c r="J50" s="123"/>
      <c r="K50" s="150">
        <f>COUNTIFS('Raw Data'!$AN:$AN,"&lt;=" &amp;DATE(LEFT($AV$3, 4), MONTH("1 " &amp; K$6 &amp; " " &amp; LEFT($AV$3, 4)) + 1, 0 ), 'Raw Data'!$AN:$AN,"&gt;" &amp;DATE(LEFT($AV$3, 4), MONTH("1 " &amp; K$6 &amp; " " &amp; LEFT($AV$3, 4)), 0 ), 'Raw Data'!$H:$H, "Non*",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  'Raw Data'!$J:$J, "&lt;&gt;*upport",  'Raw Data'!$J:$J, "&lt;&gt;*ttendance", 'Raw Data'!$P:$P,""&amp;'Raw Data'!$B$1,'Raw Data'!$D:$D,"&lt;&gt;*ithdr*",'Raw Data'!$D:$D,"&lt;&gt;*ancel*")</f>
        <v>0</v>
      </c>
      <c r="L50" s="117"/>
      <c r="M50" s="117"/>
      <c r="N50" s="123"/>
      <c r="O50" s="150">
        <f>COUNTIFS('Raw Data'!$AN:$AN,"&lt;=" &amp;DATE(LEFT($AV$3, 4), MONTH("1 " &amp; O$6 &amp; " " &amp; LEFT($AV$3, 4)) + 1, 0 ), 'Raw Data'!$AN:$AN,"&gt;" &amp;DATE(LEFT($AV$3, 4), MONTH("1 " &amp; O$6 &amp; " " &amp; LEFT($AV$3, 4)), 0 ), 'Raw Data'!$H:$H, "Non*",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  'Raw Data'!$J:$J, "&lt;&gt;*upport",  'Raw Data'!$J:$J, "&lt;&gt;*ttendance", 'Raw Data'!$P:$P,""&amp;'Raw Data'!$B$1,'Raw Data'!$D:$D,"&lt;&gt;*ithdr*",'Raw Data'!$D:$D,"&lt;&gt;*ancel*")</f>
        <v>0</v>
      </c>
      <c r="P50" s="117"/>
      <c r="Q50" s="117"/>
      <c r="R50" s="123"/>
      <c r="S50" s="150">
        <f>COUNTIFS('Raw Data'!$AN:$AN,"&lt;=" &amp;DATE(LEFT($AV$3, 4), MONTH("1 " &amp; S$6 &amp; " " &amp; LEFT($AV$3, 4)) + 1, 0 ), 'Raw Data'!$AN:$AN,"&gt;" &amp;DATE(LEFT($AV$3, 4), MONTH("1 " &amp; S$6 &amp; " " &amp; LEFT($AV$3, 4)), 0 ), 'Raw Data'!$H:$H, "Non*",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  'Raw Data'!$J:$J, "&lt;&gt;*upport",  'Raw Data'!$J:$J, "&lt;&gt;*ttendance", 'Raw Data'!$P:$P,""&amp;'Raw Data'!$B$1,'Raw Data'!$D:$D,"&lt;&gt;*ithdr*",'Raw Data'!$D:$D,"&lt;&gt;*ancel*")</f>
        <v>0</v>
      </c>
      <c r="T50" s="117"/>
      <c r="U50" s="117"/>
      <c r="V50" s="123"/>
      <c r="W50" s="150">
        <f>COUNTIFS('Raw Data'!$AN:$AN,"&lt;=" &amp;DATE(LEFT($AV$3, 4), MONTH("1 " &amp; W$6 &amp; " " &amp; LEFT($AV$3, 4)) + 1, 0 ), 'Raw Data'!$AN:$AN,"&gt;" &amp;DATE(LEFT($AV$3, 4), MONTH("1 " &amp; W$6 &amp; " " &amp; LEFT($AV$3, 4)), 0 ), 'Raw Data'!$H:$H, "Non*",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  'Raw Data'!$J:$J, "&lt;&gt;*upport",  'Raw Data'!$J:$J, "&lt;&gt;*ttendance", 'Raw Data'!$P:$P,""&amp;'Raw Data'!$B$1,'Raw Data'!$D:$D,"&lt;&gt;*ithdr*",'Raw Data'!$D:$D,"&lt;&gt;*ancel*")</f>
        <v>0</v>
      </c>
      <c r="X50" s="117"/>
      <c r="Y50" s="117"/>
      <c r="Z50" s="123"/>
      <c r="AA50" s="150">
        <f>COUNTIFS('Raw Data'!$AN:$AN,"&lt;=" &amp;DATE(LEFT($AV$3, 4), MONTH("1 " &amp; AA$6 &amp; " " &amp; LEFT($AV$3, 4)) + 1, 0 ), 'Raw Data'!$AN:$AN,"&gt;" &amp;DATE(LEFT($AV$3, 4), MONTH("1 " &amp; AA$6 &amp; " " &amp; LEFT($AV$3, 4)), 0 ), 'Raw Data'!$H:$H, "Non*",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  'Raw Data'!$J:$J, "&lt;&gt;*upport",  'Raw Data'!$J:$J, "&lt;&gt;*ttendance", 'Raw Data'!$P:$P,""&amp;'Raw Data'!$B$1,'Raw Data'!$D:$D,"&lt;&gt;*ithdr*",'Raw Data'!$D:$D,"&lt;&gt;*ancel*")</f>
        <v>0</v>
      </c>
      <c r="AB50" s="117"/>
      <c r="AC50" s="117"/>
      <c r="AD50" s="123"/>
      <c r="AE50" s="150">
        <f>COUNTIFS('Raw Data'!$AN:$AN,"&lt;=" &amp;DATE(LEFT($AV$3, 4), MONTH("1 " &amp; AE$6 &amp; " " &amp; LEFT($AV$3, 4)) + 1, 0 ), 'Raw Data'!$AN:$AN,"&gt;" &amp;DATE(LEFT($AV$3, 4), MONTH("1 " &amp; AE$6 &amp; " " &amp; LEFT($AV$3, 4)), 0 ), 'Raw Data'!$H:$H, "Non*",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  'Raw Data'!$J:$J, "&lt;&gt;*upport",  'Raw Data'!$J:$J, "&lt;&gt;*ttendance", 'Raw Data'!$P:$P,""&amp;'Raw Data'!$B$1,'Raw Data'!$D:$D,"&lt;&gt;*ithdr*",'Raw Data'!$D:$D,"&lt;&gt;*ancel*")</f>
        <v>0</v>
      </c>
      <c r="AF50" s="117"/>
      <c r="AG50" s="117"/>
      <c r="AH50" s="123"/>
      <c r="AI50" s="150">
        <f>COUNTIFS('Raw Data'!$AN:$AN,"&lt;=" &amp;DATE(LEFT($AV$3, 4), MONTH("1 " &amp; AI$6 &amp; " " &amp; LEFT($AV$3, 4)) + 1, 0 ), 'Raw Data'!$AN:$AN,"&gt;" &amp;DATE(LEFT($AV$3, 4), MONTH("1 " &amp; AI$6 &amp; " " &amp; LEFT($AV$3, 4)), 0 ), 'Raw Data'!$H:$H, "Non*",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  'Raw Data'!$J:$J, "&lt;&gt;*upport",  'Raw Data'!$J:$J, "&lt;&gt;*ttendance", 'Raw Data'!$P:$P,""&amp;'Raw Data'!$B$1,'Raw Data'!$D:$D,"&lt;&gt;*ithdr*",'Raw Data'!$D:$D,"&lt;&gt;*ancel*")</f>
        <v>0</v>
      </c>
      <c r="AJ50" s="117"/>
      <c r="AK50" s="117"/>
      <c r="AL50" s="123"/>
      <c r="AM50" s="150">
        <f>COUNTIFS('Raw Data'!$AN:$AN,"&lt;=" &amp;DATE(LEFT($AV$3, 4), MONTH("1 " &amp; AM$6 &amp; " " &amp; LEFT($AV$3, 4)) + 1, 0 ), 'Raw Data'!$AN:$AN,"&gt;" &amp;DATE(LEFT($AV$3, 4), MONTH("1 " &amp; AM$6 &amp; " " &amp; LEFT($AV$3, 4)), 0 ), 'Raw Data'!$H:$H, "Non*",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  'Raw Data'!$J:$J, "&lt;&gt;*upport",  'Raw Data'!$J:$J, "&lt;&gt;*ttendance", 'Raw Data'!$P:$P,""&amp;'Raw Data'!$B$1,'Raw Data'!$D:$D,"&lt;&gt;*ithdr*",'Raw Data'!$D:$D,"&lt;&gt;*ancel*")</f>
        <v>0</v>
      </c>
      <c r="AN50" s="117"/>
      <c r="AO50" s="117"/>
      <c r="AP50" s="123"/>
      <c r="AQ50" s="150">
        <f>COUNTIFS('Raw Data'!$AN:$AN,"&lt;=" &amp;DATE(LEFT($AV$3, 4), MONTH("1 " &amp; AQ$6 &amp; " " &amp; LEFT($AV$3, 4)) + 1, 0 ), 'Raw Data'!$AN:$AN,"&gt;" &amp;DATE(LEFT($AV$3, 4), MONTH("1 " &amp; AQ$6 &amp; " " &amp; LEFT($AV$3, 4)), 0 ), 'Raw Data'!$H:$H, "Non*",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  'Raw Data'!$J:$J, "&lt;&gt;*upport",  'Raw Data'!$J:$J, "&lt;&gt;*ttendance", 'Raw Data'!$P:$P,""&amp;'Raw Data'!$B$1,'Raw Data'!$D:$D,"&lt;&gt;*ithdr*",'Raw Data'!$D:$D,"&lt;&gt;*ancel*")</f>
        <v>0</v>
      </c>
      <c r="AR50" s="117"/>
      <c r="AS50" s="117"/>
      <c r="AT50" s="123"/>
      <c r="AU50" s="150">
        <f>COUNTIFS('Raw Data'!$AN:$AN,"&lt;=" &amp;DATE(MID($AV$3, 15, 4), MONTH("1 " &amp; AU$6 &amp; " " &amp; MID($AV$3, 15, 4)) + 1, 0 ), 'Raw Data'!$AN:$AN,"&gt;" &amp;DATE(MID($AV$3, 15, 4), MONTH("1 " &amp; AU$6 &amp; " " &amp; MID($AV$3, 15, 4)), 0 ), 'Raw Data'!$H:$H, "Non*",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  'Raw Data'!$J:$J, "&lt;&gt;*upport",  'Raw Data'!$J:$J, "&lt;&gt;*ttendance", 'Raw Data'!$P:$P,""&amp;'Raw Data'!$B$1,'Raw Data'!$D:$D,"&lt;&gt;*ithdr*",'Raw Data'!$D:$D,"&lt;&gt;*ancel*")</f>
        <v>0</v>
      </c>
      <c r="AV50" s="117"/>
      <c r="AW50" s="117"/>
      <c r="AX50" s="123"/>
      <c r="AY50" s="150">
        <f>COUNTIFS('Raw Data'!$AN:$AN,"&lt;=" &amp;DATE(MID($AV$3, 15, 4), MONTH("1 " &amp; AY$6 &amp; " " &amp; MID($AV$3, 15, 4)) + 1, 0 ), 'Raw Data'!$AN:$AN,"&gt;" &amp;DATE(MID($AV$3, 15, 4), MONTH("1 " &amp; AY$6 &amp; " " &amp; MID($AV$3, 15, 4)), 0 ), 'Raw Data'!$H:$H, "Non*",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  'Raw Data'!$J:$J, "&lt;&gt;*upport",  'Raw Data'!$J:$J, "&lt;&gt;*ttendance", 'Raw Data'!$P:$P,""&amp;'Raw Data'!$B$1,'Raw Data'!$D:$D,"&lt;&gt;*ithdr*",'Raw Data'!$D:$D,"&lt;&gt;*ancel*")</f>
        <v>0</v>
      </c>
      <c r="AZ50" s="117"/>
      <c r="BA50" s="117"/>
      <c r="BB50" s="123"/>
      <c r="BC50" s="150">
        <f>COUNTIFS('Raw Data'!$AN:$AN,"&lt;=" &amp;DATE(MID($AV$3, 15, 4), MONTH("1 " &amp; BC$6 &amp; " " &amp; MID($AV$3, 15, 4)) + 1, 0 ), 'Raw Data'!$AN:$AN,"&gt;" &amp;DATE(MID($AV$3, 15, 4), MONTH("1 " &amp; BC$6 &amp; " " &amp; MID($AV$3, 15, 4)), 0 ), 'Raw Data'!$H:$H, "Non*",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  'Raw Data'!$J:$J, "&lt;&gt;*upport",  'Raw Data'!$J:$J, "&lt;&gt;*ttendance", 'Raw Data'!$P:$P,""&amp;'Raw Data'!$B$1,'Raw Data'!$D:$D,"&lt;&gt;*ithdr*",'Raw Data'!$D:$D,"&lt;&gt;*ancel*")</f>
        <v>0</v>
      </c>
      <c r="BD50" s="117"/>
      <c r="BE50" s="117"/>
      <c r="BF50" s="118"/>
    </row>
    <row r="51" spans="1:58" ht="12.75" customHeight="1" x14ac:dyDescent="0.2">
      <c r="A51" s="141" t="s">
        <v>120</v>
      </c>
      <c r="B51" s="117"/>
      <c r="C51" s="117"/>
      <c r="D51" s="117"/>
      <c r="E51" s="117"/>
      <c r="F51" s="117"/>
      <c r="G51" s="117"/>
      <c r="H51" s="117"/>
      <c r="I51" s="117"/>
      <c r="J51" s="123"/>
      <c r="K51" s="150">
        <f>COUNTIFS('Raw Data'!$AN:$AN,"&lt;=" &amp;DATE(LEFT($AV$3, 4), MONTH("1 " &amp; K$6 &amp; " " &amp; LEFT($AV$3, 4)) + 1, 0 ), 'Raw Data'!$AN:$AN,"&gt;" &amp;DATE(LEFT($AV$3, 4), MONTH("1 " &amp; K$6 &amp; " " &amp; LEFT($AV$3, 4)), 0 ), 'Raw Data'!$H:$H, "Non-Earning - Gov*", 'Raw Data'!$O:$O,""&amp;'Raw Data'!$B$1,'Raw Data'!$D:$D,"&lt;&gt;*ithdr*",'Raw Data'!$D:$D,"&lt;&gt;*ancel*",'Raw Data'!$P:$P,"--")
+
COUNTIFS('Raw Data'!$AN:$AN,"&lt;=" &amp;DATE(LEFT($AV$3, 4), MONTH("1 " &amp; K$6 &amp; " " &amp; LEFT($AV$3, 4)) + 1, 0 ), 'Raw Data'!$AN:$AN,"&gt;" &amp;DATE(LEFT($AV$3, 4), MONTH("1 " &amp; K$6 &amp; " " &amp; LEFT($AV$3, 4)), 0 ), 'Raw Data'!$H:$H, "Non-Earning - Gov*", 'Raw Data'!$P:$P,""&amp;'Raw Data'!$B$1,'Raw Data'!$D:$D,"&lt;&gt;*ithdr*",'Raw Data'!$D:$D,"&lt;&gt;*ancel*")</f>
        <v>0</v>
      </c>
      <c r="L51" s="117"/>
      <c r="M51" s="117"/>
      <c r="N51" s="123"/>
      <c r="O51" s="150">
        <f>COUNTIFS('Raw Data'!$AN:$AN,"&lt;=" &amp;DATE(LEFT($AV$3, 4), MONTH("1 " &amp; O$6 &amp; " " &amp; LEFT($AV$3, 4)) + 1, 0 ), 'Raw Data'!$AN:$AN,"&gt;" &amp;DATE(LEFT($AV$3, 4), MONTH("1 " &amp; O$6 &amp; " " &amp; LEFT($AV$3, 4)), 0 ), 'Raw Data'!$H:$H, "Non-Earning - Gov*", 'Raw Data'!$O:$O,""&amp;'Raw Data'!$B$1,'Raw Data'!$D:$D,"&lt;&gt;*ithdr*",'Raw Data'!$D:$D,"&lt;&gt;*ancel*",'Raw Data'!$P:$P,"--")
+
COUNTIFS('Raw Data'!$AN:$AN,"&lt;=" &amp;DATE(LEFT($AV$3, 4), MONTH("1 " &amp; O$6 &amp; " " &amp; LEFT($AV$3, 4)) + 1, 0 ), 'Raw Data'!$AN:$AN,"&gt;" &amp;DATE(LEFT($AV$3, 4), MONTH("1 " &amp; O$6 &amp; " " &amp; LEFT($AV$3, 4)), 0 ), 'Raw Data'!$H:$H, "Non-Earning - Gov*", 'Raw Data'!$P:$P,""&amp;'Raw Data'!$B$1,'Raw Data'!$D:$D,"&lt;&gt;*ithdr*",'Raw Data'!$D:$D,"&lt;&gt;*ancel*")</f>
        <v>0</v>
      </c>
      <c r="P51" s="117"/>
      <c r="Q51" s="117"/>
      <c r="R51" s="123"/>
      <c r="S51" s="150">
        <f>COUNTIFS('Raw Data'!$AN:$AN,"&lt;=" &amp;DATE(LEFT($AV$3, 4), MONTH("1 " &amp; S$6 &amp; " " &amp; LEFT($AV$3, 4)) + 1, 0 ), 'Raw Data'!$AN:$AN,"&gt;" &amp;DATE(LEFT($AV$3, 4), MONTH("1 " &amp; S$6 &amp; " " &amp; LEFT($AV$3, 4)), 0 ), 'Raw Data'!$H:$H, "Non-Earning - Gov*", 'Raw Data'!$O:$O,""&amp;'Raw Data'!$B$1,'Raw Data'!$D:$D,"&lt;&gt;*ithdr*",'Raw Data'!$D:$D,"&lt;&gt;*ancel*",'Raw Data'!$P:$P,"--")
+
COUNTIFS('Raw Data'!$AN:$AN,"&lt;=" &amp;DATE(LEFT($AV$3, 4), MONTH("1 " &amp; S$6 &amp; " " &amp; LEFT($AV$3, 4)) + 1, 0 ), 'Raw Data'!$AN:$AN,"&gt;" &amp;DATE(LEFT($AV$3, 4), MONTH("1 " &amp; S$6 &amp; " " &amp; LEFT($AV$3, 4)), 0 ), 'Raw Data'!$H:$H, "Non-Earning - Gov*", 'Raw Data'!$P:$P,""&amp;'Raw Data'!$B$1,'Raw Data'!$D:$D,"&lt;&gt;*ithdr*",'Raw Data'!$D:$D,"&lt;&gt;*ancel*")</f>
        <v>0</v>
      </c>
      <c r="T51" s="117"/>
      <c r="U51" s="117"/>
      <c r="V51" s="123"/>
      <c r="W51" s="150">
        <f>COUNTIFS('Raw Data'!$AN:$AN,"&lt;=" &amp;DATE(LEFT($AV$3, 4), MONTH("1 " &amp; W$6 &amp; " " &amp; LEFT($AV$3, 4)) + 1, 0 ), 'Raw Data'!$AN:$AN,"&gt;" &amp;DATE(LEFT($AV$3, 4), MONTH("1 " &amp; W$6 &amp; " " &amp; LEFT($AV$3, 4)), 0 ), 'Raw Data'!$H:$H, "Non-Earning - Gov*", 'Raw Data'!$O:$O,""&amp;'Raw Data'!$B$1,'Raw Data'!$D:$D,"&lt;&gt;*ithdr*",'Raw Data'!$D:$D,"&lt;&gt;*ancel*",'Raw Data'!$P:$P,"--")
+
COUNTIFS('Raw Data'!$AN:$AN,"&lt;=" &amp;DATE(LEFT($AV$3, 4), MONTH("1 " &amp; W$6 &amp; " " &amp; LEFT($AV$3, 4)) + 1, 0 ), 'Raw Data'!$AN:$AN,"&gt;" &amp;DATE(LEFT($AV$3, 4), MONTH("1 " &amp; W$6 &amp; " " &amp; LEFT($AV$3, 4)), 0 ), 'Raw Data'!$H:$H, "Non-Earning - Gov*", 'Raw Data'!$P:$P,""&amp;'Raw Data'!$B$1,'Raw Data'!$D:$D,"&lt;&gt;*ithdr*",'Raw Data'!$D:$D,"&lt;&gt;*ancel*")</f>
        <v>0</v>
      </c>
      <c r="X51" s="117"/>
      <c r="Y51" s="117"/>
      <c r="Z51" s="123"/>
      <c r="AA51" s="150">
        <f>COUNTIFS('Raw Data'!$AN:$AN,"&lt;=" &amp;DATE(LEFT($AV$3, 4), MONTH("1 " &amp; AA$6 &amp; " " &amp; LEFT($AV$3, 4)) + 1, 0 ), 'Raw Data'!$AN:$AN,"&gt;" &amp;DATE(LEFT($AV$3, 4), MONTH("1 " &amp; AA$6 &amp; " " &amp; LEFT($AV$3, 4)), 0 ), 'Raw Data'!$H:$H, "Non-Earning - Gov*", 'Raw Data'!$O:$O,""&amp;'Raw Data'!$B$1,'Raw Data'!$D:$D,"&lt;&gt;*ithdr*",'Raw Data'!$D:$D,"&lt;&gt;*ancel*",'Raw Data'!$P:$P,"--")
+
COUNTIFS('Raw Data'!$AN:$AN,"&lt;=" &amp;DATE(LEFT($AV$3, 4), MONTH("1 " &amp; AA$6 &amp; " " &amp; LEFT($AV$3, 4)) + 1, 0 ), 'Raw Data'!$AN:$AN,"&gt;" &amp;DATE(LEFT($AV$3, 4), MONTH("1 " &amp; AA$6 &amp; " " &amp; LEFT($AV$3, 4)), 0 ), 'Raw Data'!$H:$H, "Non-Earning - Gov*", 'Raw Data'!$P:$P,""&amp;'Raw Data'!$B$1,'Raw Data'!$D:$D,"&lt;&gt;*ithdr*",'Raw Data'!$D:$D,"&lt;&gt;*ancel*")</f>
        <v>0</v>
      </c>
      <c r="AB51" s="117"/>
      <c r="AC51" s="117"/>
      <c r="AD51" s="123"/>
      <c r="AE51" s="150">
        <f>COUNTIFS('Raw Data'!$AN:$AN,"&lt;=" &amp;DATE(LEFT($AV$3, 4), MONTH("1 " &amp; AE$6 &amp; " " &amp; LEFT($AV$3, 4)) + 1, 0 ), 'Raw Data'!$AN:$AN,"&gt;" &amp;DATE(LEFT($AV$3, 4), MONTH("1 " &amp; AE$6 &amp; " " &amp; LEFT($AV$3, 4)), 0 ), 'Raw Data'!$H:$H, "Non-Earning - Gov*", 'Raw Data'!$O:$O,""&amp;'Raw Data'!$B$1,'Raw Data'!$D:$D,"&lt;&gt;*ithdr*",'Raw Data'!$D:$D,"&lt;&gt;*ancel*",'Raw Data'!$P:$P,"--")
+
COUNTIFS('Raw Data'!$AN:$AN,"&lt;=" &amp;DATE(LEFT($AV$3, 4), MONTH("1 " &amp; AE$6 &amp; " " &amp; LEFT($AV$3, 4)) + 1, 0 ), 'Raw Data'!$AN:$AN,"&gt;" &amp;DATE(LEFT($AV$3, 4), MONTH("1 " &amp; AE$6 &amp; " " &amp; LEFT($AV$3, 4)), 0 ), 'Raw Data'!$H:$H, "Non-Earning - Gov*", 'Raw Data'!$P:$P,""&amp;'Raw Data'!$B$1,'Raw Data'!$D:$D,"&lt;&gt;*ithdr*",'Raw Data'!$D:$D,"&lt;&gt;*ancel*")</f>
        <v>0</v>
      </c>
      <c r="AF51" s="117"/>
      <c r="AG51" s="117"/>
      <c r="AH51" s="123"/>
      <c r="AI51" s="150">
        <f>COUNTIFS('Raw Data'!$AN:$AN,"&lt;=" &amp;DATE(LEFT($AV$3, 4), MONTH("1 " &amp; AI$6 &amp; " " &amp; LEFT($AV$3, 4)) + 1, 0 ), 'Raw Data'!$AN:$AN,"&gt;" &amp;DATE(LEFT($AV$3, 4), MONTH("1 " &amp; AI$6 &amp; " " &amp; LEFT($AV$3, 4)), 0 ), 'Raw Data'!$H:$H, "Non-Earning - Gov*", 'Raw Data'!$O:$O,""&amp;'Raw Data'!$B$1,'Raw Data'!$D:$D,"&lt;&gt;*ithdr*",'Raw Data'!$D:$D,"&lt;&gt;*ancel*",'Raw Data'!$P:$P,"--")
+
COUNTIFS('Raw Data'!$AN:$AN,"&lt;=" &amp;DATE(LEFT($AV$3, 4), MONTH("1 " &amp; AI$6 &amp; " " &amp; LEFT($AV$3, 4)) + 1, 0 ), 'Raw Data'!$AN:$AN,"&gt;" &amp;DATE(LEFT($AV$3, 4), MONTH("1 " &amp; AI$6 &amp; " " &amp; LEFT($AV$3, 4)), 0 ), 'Raw Data'!$H:$H, "Non-Earning - Gov*", 'Raw Data'!$P:$P,""&amp;'Raw Data'!$B$1,'Raw Data'!$D:$D,"&lt;&gt;*ithdr*",'Raw Data'!$D:$D,"&lt;&gt;*ancel*")</f>
        <v>0</v>
      </c>
      <c r="AJ51" s="117"/>
      <c r="AK51" s="117"/>
      <c r="AL51" s="123"/>
      <c r="AM51" s="150">
        <f>COUNTIFS('Raw Data'!$AN:$AN,"&lt;=" &amp;DATE(LEFT($AV$3, 4), MONTH("1 " &amp; AM$6 &amp; " " &amp; LEFT($AV$3, 4)) + 1, 0 ), 'Raw Data'!$AN:$AN,"&gt;" &amp;DATE(LEFT($AV$3, 4), MONTH("1 " &amp; AM$6 &amp; " " &amp; LEFT($AV$3, 4)), 0 ), 'Raw Data'!$H:$H, "Non-Earning - Gov*", 'Raw Data'!$O:$O,""&amp;'Raw Data'!$B$1,'Raw Data'!$D:$D,"&lt;&gt;*ithdr*",'Raw Data'!$D:$D,"&lt;&gt;*ancel*",'Raw Data'!$P:$P,"--")
+
COUNTIFS('Raw Data'!$AN:$AN,"&lt;=" &amp;DATE(LEFT($AV$3, 4), MONTH("1 " &amp; AM$6 &amp; " " &amp; LEFT($AV$3, 4)) + 1, 0 ), 'Raw Data'!$AN:$AN,"&gt;" &amp;DATE(LEFT($AV$3, 4), MONTH("1 " &amp; AM$6 &amp; " " &amp; LEFT($AV$3, 4)), 0 ), 'Raw Data'!$H:$H, "Non-Earning - Gov*", 'Raw Data'!$P:$P,""&amp;'Raw Data'!$B$1,'Raw Data'!$D:$D,"&lt;&gt;*ithdr*",'Raw Data'!$D:$D,"&lt;&gt;*ancel*")</f>
        <v>0</v>
      </c>
      <c r="AN51" s="117"/>
      <c r="AO51" s="117"/>
      <c r="AP51" s="123"/>
      <c r="AQ51" s="150">
        <f>COUNTIFS('Raw Data'!$AN:$AN,"&lt;=" &amp;DATE(LEFT($AV$3, 4), MONTH("1 " &amp; AQ$6 &amp; " " &amp; LEFT($AV$3, 4)) + 1, 0 ), 'Raw Data'!$AN:$AN,"&gt;" &amp;DATE(LEFT($AV$3, 4), MONTH("1 " &amp; AQ$6 &amp; " " &amp; LEFT($AV$3, 4)), 0 ), 'Raw Data'!$H:$H, "Non-Earning - Gov*", 'Raw Data'!$O:$O,""&amp;'Raw Data'!$B$1,'Raw Data'!$D:$D,"&lt;&gt;*ithdr*",'Raw Data'!$D:$D,"&lt;&gt;*ancel*",'Raw Data'!$P:$P,"--")
+
COUNTIFS('Raw Data'!$AN:$AN,"&lt;=" &amp;DATE(LEFT($AV$3, 4), MONTH("1 " &amp; AQ$6 &amp; " " &amp; LEFT($AV$3, 4)) + 1, 0 ), 'Raw Data'!$AN:$AN,"&gt;" &amp;DATE(LEFT($AV$3, 4), MONTH("1 " &amp; AQ$6 &amp; " " &amp; LEFT($AV$3, 4)), 0 ), 'Raw Data'!$H:$H, "Non-Earning - Gov*", 'Raw Data'!$P:$P,""&amp;'Raw Data'!$B$1,'Raw Data'!$D:$D,"&lt;&gt;*ithdr*",'Raw Data'!$D:$D,"&lt;&gt;*ancel*")</f>
        <v>0</v>
      </c>
      <c r="AR51" s="117"/>
      <c r="AS51" s="117"/>
      <c r="AT51" s="123"/>
      <c r="AU51" s="150">
        <f>COUNTIFS('Raw Data'!$AN:$AN,"&lt;=" &amp;DATE(MID($AV$3, 15, 4), MONTH("1 " &amp; AU$6 &amp; " " &amp; MID($AV$3, 15, 4)) + 1, 0 ), 'Raw Data'!$AN:$AN,"&gt;" &amp;DATE(MID($AV$3, 15, 4), MONTH("1 " &amp; AU$6 &amp; " " &amp; MID($AV$3, 15, 4)), 0 ), 'Raw Data'!$H:$H, "Non-Earning - Gov*", 'Raw Data'!$O:$O,""&amp;'Raw Data'!$B$1,'Raw Data'!$D:$D,"&lt;&gt;*ithdr*",'Raw Data'!$D:$D,"&lt;&gt;*ancel*",'Raw Data'!$P:$P,"--")
+
COUNTIFS('Raw Data'!$AN:$AN,"&lt;=" &amp;DATE(MID($AV$3, 15, 4), MONTH("1 " &amp; AU$6 &amp; " " &amp; MID($AV$3, 15, 4)) + 1, 0 ), 'Raw Data'!$AN:$AN,"&gt;" &amp;DATE(MID($AV$3, 15, 4), MONTH("1 " &amp; AU$6 &amp; " " &amp; MID($AV$3, 15, 4)), 0 ), 'Raw Data'!$H:$H, "Non-Earning - Gov*", 'Raw Data'!$P:$P,""&amp;'Raw Data'!$B$1,'Raw Data'!$D:$D,"&lt;&gt;*ithdr*",'Raw Data'!$D:$D,"&lt;&gt;*ancel*")</f>
        <v>0</v>
      </c>
      <c r="AV51" s="117"/>
      <c r="AW51" s="117"/>
      <c r="AX51" s="123"/>
      <c r="AY51" s="150">
        <f>COUNTIFS('Raw Data'!$AN:$AN,"&lt;=" &amp;DATE(MID($AV$3, 15, 4), MONTH("1 " &amp; AY$6 &amp; " " &amp; MID($AV$3, 15, 4)) + 1, 0 ), 'Raw Data'!$AN:$AN,"&gt;" &amp;DATE(MID($AV$3, 15, 4), MONTH("1 " &amp; AY$6 &amp; " " &amp; MID($AV$3, 15, 4)), 0 ), 'Raw Data'!$H:$H, "Non-Earning - Gov*", 'Raw Data'!$O:$O,""&amp;'Raw Data'!$B$1,'Raw Data'!$D:$D,"&lt;&gt;*ithdr*",'Raw Data'!$D:$D,"&lt;&gt;*ancel*",'Raw Data'!$P:$P,"--")
+
COUNTIFS('Raw Data'!$AN:$AN,"&lt;=" &amp;DATE(MID($AV$3, 15, 4), MONTH("1 " &amp; AY$6 &amp; " " &amp; MID($AV$3, 15, 4)) + 1, 0 ), 'Raw Data'!$AN:$AN,"&gt;" &amp;DATE(MID($AV$3, 15, 4), MONTH("1 " &amp; AY$6 &amp; " " &amp; MID($AV$3, 15, 4)), 0 ), 'Raw Data'!$H:$H, "Non-Earning - Gov*", 'Raw Data'!$P:$P,""&amp;'Raw Data'!$B$1,'Raw Data'!$D:$D,"&lt;&gt;*ithdr*",'Raw Data'!$D:$D,"&lt;&gt;*ancel*")</f>
        <v>0</v>
      </c>
      <c r="AZ51" s="117"/>
      <c r="BA51" s="117"/>
      <c r="BB51" s="123"/>
      <c r="BC51" s="150">
        <f>COUNTIFS('Raw Data'!$AN:$AN,"&lt;=" &amp;DATE(MID($AV$3, 15, 4), MONTH("1 " &amp; BC$6 &amp; " " &amp; MID($AV$3, 15, 4)) + 1, 0 ), 'Raw Data'!$AN:$AN,"&gt;" &amp;DATE(MID($AV$3, 15, 4), MONTH("1 " &amp; BC$6 &amp; " " &amp; MID($AV$3, 15, 4)), 0 ), 'Raw Data'!$H:$H, "Non-Earning - Gov*", 'Raw Data'!$O:$O,""&amp;'Raw Data'!$B$1,'Raw Data'!$D:$D,"&lt;&gt;*ithdr*",'Raw Data'!$D:$D,"&lt;&gt;*ancel*",'Raw Data'!$P:$P,"--")
+
COUNTIFS('Raw Data'!$AN:$AN,"&lt;=" &amp;DATE(MID($AV$3, 15, 4), MONTH("1 " &amp; BC$6 &amp; " " &amp; MID($AV$3, 15, 4)) + 1, 0 ), 'Raw Data'!$AN:$AN,"&gt;" &amp;DATE(MID($AV$3, 15, 4), MONTH("1 " &amp; BC$6 &amp; " " &amp; MID($AV$3, 15, 4)), 0 ), 'Raw Data'!$H:$H, "Non-Earning - Gov*", 'Raw Data'!$P:$P,""&amp;'Raw Data'!$B$1,'Raw Data'!$D:$D,"&lt;&gt;*ithdr*",'Raw Data'!$D:$D,"&lt;&gt;*ancel*")</f>
        <v>0</v>
      </c>
      <c r="BD51" s="117"/>
      <c r="BE51" s="117"/>
      <c r="BF51" s="118"/>
    </row>
    <row r="52" spans="1:58" ht="12.75" customHeight="1" x14ac:dyDescent="0.2">
      <c r="A52" s="141" t="s">
        <v>122</v>
      </c>
      <c r="B52" s="117"/>
      <c r="C52" s="117"/>
      <c r="D52" s="117"/>
      <c r="E52" s="117"/>
      <c r="F52" s="117"/>
      <c r="G52" s="117"/>
      <c r="H52" s="117"/>
      <c r="I52" s="117"/>
      <c r="J52" s="123"/>
      <c r="K52" s="150">
        <f>COUNTIFS('Raw Data'!$AN:$AN,"&lt;=" &amp;DATE(LEFT($AV$3, 4), MONTH("1 " &amp; K$6 &amp; " " &amp; LEFT($AV$3, 4)) + 1, 0 ), 'Raw Data'!$AN:$AN,"&gt;" &amp;DATE(LEFT($AV$3, 4), MONTH("1 " &amp; K$6 &amp; " " &amp; LEFT($AV$3, 4)), 0 ), 'Raw Data'!$H:$H, "Non-Earning - Internal Client*", 'Raw Data'!$O:$O,""&amp;'Raw Data'!$B$1,'Raw Data'!$D:$D,"&lt;&gt;*ithdr*",'Raw Data'!$D:$D,"&lt;&gt;*ancel*",'Raw Data'!$P:$P,"--")
+
COUNTIFS('Raw Data'!$AN:$AN,"&lt;=" &amp;DATE(LEFT($AV$3, 4), MONTH("1 " &amp; K$6 &amp; " " &amp; LEFT($AV$3, 4)) + 1, 0 ), 'Raw Data'!$AN:$AN,"&gt;" &amp;DATE(LEFT($AV$3, 4), MONTH("1 " &amp; K$6 &amp; " " &amp; LEFT($AV$3, 4)), 0 ), 'Raw Data'!$H:$H, "Non-Earning - Internal Client*", 'Raw Data'!$P:$P,""&amp;'Raw Data'!$B$1,'Raw Data'!$D:$D,"&lt;&gt;*ithdr*",'Raw Data'!$D:$D,"&lt;&gt;*ancel*")</f>
        <v>0</v>
      </c>
      <c r="L52" s="117"/>
      <c r="M52" s="117"/>
      <c r="N52" s="123"/>
      <c r="O52" s="150">
        <f>COUNTIFS('Raw Data'!$AN:$AN,"&lt;=" &amp;DATE(LEFT($AV$3, 4), MONTH("1 " &amp; O$6 &amp; " " &amp; LEFT($AV$3, 4)) + 1, 0 ), 'Raw Data'!$AN:$AN,"&gt;" &amp;DATE(LEFT($AV$3, 4), MONTH("1 " &amp; O$6 &amp; " " &amp; LEFT($AV$3, 4)), 0 ), 'Raw Data'!$H:$H, "Non-Earning - Internal Client*", 'Raw Data'!$O:$O,""&amp;'Raw Data'!$B$1,'Raw Data'!$D:$D,"&lt;&gt;*ithdr*",'Raw Data'!$D:$D,"&lt;&gt;*ancel*",'Raw Data'!$P:$P,"--")
+
COUNTIFS('Raw Data'!$AN:$AN,"&lt;=" &amp;DATE(LEFT($AV$3, 4), MONTH("1 " &amp; O$6 &amp; " " &amp; LEFT($AV$3, 4)) + 1, 0 ), 'Raw Data'!$AN:$AN,"&gt;" &amp;DATE(LEFT($AV$3, 4), MONTH("1 " &amp; O$6 &amp; " " &amp; LEFT($AV$3, 4)), 0 ), 'Raw Data'!$H:$H, "Non-Earning - Internal Client*", 'Raw Data'!$P:$P,""&amp;'Raw Data'!$B$1,'Raw Data'!$D:$D,"&lt;&gt;*ithdr*",'Raw Data'!$D:$D,"&lt;&gt;*ancel*")</f>
        <v>0</v>
      </c>
      <c r="P52" s="117"/>
      <c r="Q52" s="117"/>
      <c r="R52" s="123"/>
      <c r="S52" s="150">
        <f>COUNTIFS('Raw Data'!$AN:$AN,"&lt;=" &amp;DATE(LEFT($AV$3, 4), MONTH("1 " &amp; S$6 &amp; " " &amp; LEFT($AV$3, 4)) + 1, 0 ), 'Raw Data'!$AN:$AN,"&gt;" &amp;DATE(LEFT($AV$3, 4), MONTH("1 " &amp; S$6 &amp; " " &amp; LEFT($AV$3, 4)), 0 ), 'Raw Data'!$H:$H, "Non-Earning - Internal Client*", 'Raw Data'!$O:$O,""&amp;'Raw Data'!$B$1,'Raw Data'!$D:$D,"&lt;&gt;*ithdr*",'Raw Data'!$D:$D,"&lt;&gt;*ancel*",'Raw Data'!$P:$P,"--")
+
COUNTIFS('Raw Data'!$AN:$AN,"&lt;=" &amp;DATE(LEFT($AV$3, 4), MONTH("1 " &amp; S$6 &amp; " " &amp; LEFT($AV$3, 4)) + 1, 0 ), 'Raw Data'!$AN:$AN,"&gt;" &amp;DATE(LEFT($AV$3, 4), MONTH("1 " &amp; S$6 &amp; " " &amp; LEFT($AV$3, 4)), 0 ), 'Raw Data'!$H:$H, "Non-Earning - Internal Client*", 'Raw Data'!$P:$P,""&amp;'Raw Data'!$B$1,'Raw Data'!$D:$D,"&lt;&gt;*ithdr*",'Raw Data'!$D:$D,"&lt;&gt;*ancel*")</f>
        <v>0</v>
      </c>
      <c r="T52" s="117"/>
      <c r="U52" s="117"/>
      <c r="V52" s="123"/>
      <c r="W52" s="150">
        <f>COUNTIFS('Raw Data'!$AN:$AN,"&lt;=" &amp;DATE(LEFT($AV$3, 4), MONTH("1 " &amp; W$6 &amp; " " &amp; LEFT($AV$3, 4)) + 1, 0 ), 'Raw Data'!$AN:$AN,"&gt;" &amp;DATE(LEFT($AV$3, 4), MONTH("1 " &amp; W$6 &amp; " " &amp; LEFT($AV$3, 4)), 0 ), 'Raw Data'!$H:$H, "Non-Earning - Internal Client*", 'Raw Data'!$O:$O,""&amp;'Raw Data'!$B$1,'Raw Data'!$D:$D,"&lt;&gt;*ithdr*",'Raw Data'!$D:$D,"&lt;&gt;*ancel*",'Raw Data'!$P:$P,"--")
+
COUNTIFS('Raw Data'!$AN:$AN,"&lt;=" &amp;DATE(LEFT($AV$3, 4), MONTH("1 " &amp; W$6 &amp; " " &amp; LEFT($AV$3, 4)) + 1, 0 ), 'Raw Data'!$AN:$AN,"&gt;" &amp;DATE(LEFT($AV$3, 4), MONTH("1 " &amp; W$6 &amp; " " &amp; LEFT($AV$3, 4)), 0 ), 'Raw Data'!$H:$H, "Non-Earning - Internal Client*", 'Raw Data'!$P:$P,""&amp;'Raw Data'!$B$1,'Raw Data'!$D:$D,"&lt;&gt;*ithdr*",'Raw Data'!$D:$D,"&lt;&gt;*ancel*")</f>
        <v>0</v>
      </c>
      <c r="X52" s="117"/>
      <c r="Y52" s="117"/>
      <c r="Z52" s="123"/>
      <c r="AA52" s="150">
        <f>COUNTIFS('Raw Data'!$AN:$AN,"&lt;=" &amp;DATE(LEFT($AV$3, 4), MONTH("1 " &amp; AA$6 &amp; " " &amp; LEFT($AV$3, 4)) + 1, 0 ), 'Raw Data'!$AN:$AN,"&gt;" &amp;DATE(LEFT($AV$3, 4), MONTH("1 " &amp; AA$6 &amp; " " &amp; LEFT($AV$3, 4)), 0 ), 'Raw Data'!$H:$H, "Non-Earning - Internal Client*", 'Raw Data'!$O:$O,""&amp;'Raw Data'!$B$1,'Raw Data'!$D:$D,"&lt;&gt;*ithdr*",'Raw Data'!$D:$D,"&lt;&gt;*ancel*",'Raw Data'!$P:$P,"--")
+
COUNTIFS('Raw Data'!$AN:$AN,"&lt;=" &amp;DATE(LEFT($AV$3, 4), MONTH("1 " &amp; AA$6 &amp; " " &amp; LEFT($AV$3, 4)) + 1, 0 ), 'Raw Data'!$AN:$AN,"&gt;" &amp;DATE(LEFT($AV$3, 4), MONTH("1 " &amp; AA$6 &amp; " " &amp; LEFT($AV$3, 4)), 0 ), 'Raw Data'!$H:$H, "Non-Earning - Internal Client*", 'Raw Data'!$P:$P,""&amp;'Raw Data'!$B$1,'Raw Data'!$D:$D,"&lt;&gt;*ithdr*",'Raw Data'!$D:$D,"&lt;&gt;*ancel*")</f>
        <v>0</v>
      </c>
      <c r="AB52" s="117"/>
      <c r="AC52" s="117"/>
      <c r="AD52" s="123"/>
      <c r="AE52" s="150">
        <f>COUNTIFS('Raw Data'!$AN:$AN,"&lt;=" &amp;DATE(LEFT($AV$3, 4), MONTH("1 " &amp; AE$6 &amp; " " &amp; LEFT($AV$3, 4)) + 1, 0 ), 'Raw Data'!$AN:$AN,"&gt;" &amp;DATE(LEFT($AV$3, 4), MONTH("1 " &amp; AE$6 &amp; " " &amp; LEFT($AV$3, 4)), 0 ), 'Raw Data'!$H:$H, "Non-Earning - Internal Client*", 'Raw Data'!$O:$O,""&amp;'Raw Data'!$B$1,'Raw Data'!$D:$D,"&lt;&gt;*ithdr*",'Raw Data'!$D:$D,"&lt;&gt;*ancel*",'Raw Data'!$P:$P,"--")
+
COUNTIFS('Raw Data'!$AN:$AN,"&lt;=" &amp;DATE(LEFT($AV$3, 4), MONTH("1 " &amp; AE$6 &amp; " " &amp; LEFT($AV$3, 4)) + 1, 0 ), 'Raw Data'!$AN:$AN,"&gt;" &amp;DATE(LEFT($AV$3, 4), MONTH("1 " &amp; AE$6 &amp; " " &amp; LEFT($AV$3, 4)), 0 ), 'Raw Data'!$H:$H, "Non-Earning - Internal Client*", 'Raw Data'!$P:$P,""&amp;'Raw Data'!$B$1,'Raw Data'!$D:$D,"&lt;&gt;*ithdr*",'Raw Data'!$D:$D,"&lt;&gt;*ancel*")</f>
        <v>0</v>
      </c>
      <c r="AF52" s="117"/>
      <c r="AG52" s="117"/>
      <c r="AH52" s="123"/>
      <c r="AI52" s="150">
        <f>COUNTIFS('Raw Data'!$AN:$AN,"&lt;=" &amp;DATE(LEFT($AV$3, 4), MONTH("1 " &amp; AI$6 &amp; " " &amp; LEFT($AV$3, 4)) + 1, 0 ), 'Raw Data'!$AN:$AN,"&gt;" &amp;DATE(LEFT($AV$3, 4), MONTH("1 " &amp; AI$6 &amp; " " &amp; LEFT($AV$3, 4)), 0 ), 'Raw Data'!$H:$H, "Non-Earning - Internal Client*", 'Raw Data'!$O:$O,""&amp;'Raw Data'!$B$1,'Raw Data'!$D:$D,"&lt;&gt;*ithdr*",'Raw Data'!$D:$D,"&lt;&gt;*ancel*",'Raw Data'!$P:$P,"--")
+
COUNTIFS('Raw Data'!$AN:$AN,"&lt;=" &amp;DATE(LEFT($AV$3, 4), MONTH("1 " &amp; AI$6 &amp; " " &amp; LEFT($AV$3, 4)) + 1, 0 ), 'Raw Data'!$AN:$AN,"&gt;" &amp;DATE(LEFT($AV$3, 4), MONTH("1 " &amp; AI$6 &amp; " " &amp; LEFT($AV$3, 4)), 0 ), 'Raw Data'!$H:$H, "Non-Earning - Internal Client*", 'Raw Data'!$P:$P,""&amp;'Raw Data'!$B$1,'Raw Data'!$D:$D,"&lt;&gt;*ithdr*",'Raw Data'!$D:$D,"&lt;&gt;*ancel*")</f>
        <v>0</v>
      </c>
      <c r="AJ52" s="117"/>
      <c r="AK52" s="117"/>
      <c r="AL52" s="123"/>
      <c r="AM52" s="150">
        <f>COUNTIFS('Raw Data'!$AN:$AN,"&lt;=" &amp;DATE(LEFT($AV$3, 4), MONTH("1 " &amp; AM$6 &amp; " " &amp; LEFT($AV$3, 4)) + 1, 0 ), 'Raw Data'!$AN:$AN,"&gt;" &amp;DATE(LEFT($AV$3, 4), MONTH("1 " &amp; AM$6 &amp; " " &amp; LEFT($AV$3, 4)), 0 ), 'Raw Data'!$H:$H, "Non-Earning - Internal Client*", 'Raw Data'!$O:$O,""&amp;'Raw Data'!$B$1,'Raw Data'!$D:$D,"&lt;&gt;*ithdr*",'Raw Data'!$D:$D,"&lt;&gt;*ancel*",'Raw Data'!$P:$P,"--")
+
COUNTIFS('Raw Data'!$AN:$AN,"&lt;=" &amp;DATE(LEFT($AV$3, 4), MONTH("1 " &amp; AM$6 &amp; " " &amp; LEFT($AV$3, 4)) + 1, 0 ), 'Raw Data'!$AN:$AN,"&gt;" &amp;DATE(LEFT($AV$3, 4), MONTH("1 " &amp; AM$6 &amp; " " &amp; LEFT($AV$3, 4)), 0 ), 'Raw Data'!$H:$H, "Non-Earning - Internal Client*", 'Raw Data'!$P:$P,""&amp;'Raw Data'!$B$1,'Raw Data'!$D:$D,"&lt;&gt;*ithdr*",'Raw Data'!$D:$D,"&lt;&gt;*ancel*")</f>
        <v>0</v>
      </c>
      <c r="AN52" s="117"/>
      <c r="AO52" s="117"/>
      <c r="AP52" s="123"/>
      <c r="AQ52" s="150">
        <f>COUNTIFS('Raw Data'!$AN:$AN,"&lt;=" &amp;DATE(LEFT($AV$3, 4), MONTH("1 " &amp; AQ$6 &amp; " " &amp; LEFT($AV$3, 4)) + 1, 0 ), 'Raw Data'!$AN:$AN,"&gt;" &amp;DATE(LEFT($AV$3, 4), MONTH("1 " &amp; AQ$6 &amp; " " &amp; LEFT($AV$3, 4)), 0 ), 'Raw Data'!$H:$H, "Non-Earning - Internal Client*", 'Raw Data'!$O:$O,""&amp;'Raw Data'!$B$1,'Raw Data'!$D:$D,"&lt;&gt;*ithdr*",'Raw Data'!$D:$D,"&lt;&gt;*ancel*",'Raw Data'!$P:$P,"--")
+
COUNTIFS('Raw Data'!$AN:$AN,"&lt;=" &amp;DATE(LEFT($AV$3, 4), MONTH("1 " &amp; AQ$6 &amp; " " &amp; LEFT($AV$3, 4)) + 1, 0 ), 'Raw Data'!$AN:$AN,"&gt;" &amp;DATE(LEFT($AV$3, 4), MONTH("1 " &amp; AQ$6 &amp; " " &amp; LEFT($AV$3, 4)), 0 ), 'Raw Data'!$H:$H, "Non-Earning - Internal Client*", 'Raw Data'!$P:$P,""&amp;'Raw Data'!$B$1,'Raw Data'!$D:$D,"&lt;&gt;*ithdr*",'Raw Data'!$D:$D,"&lt;&gt;*ancel*")</f>
        <v>0</v>
      </c>
      <c r="AR52" s="117"/>
      <c r="AS52" s="117"/>
      <c r="AT52" s="123"/>
      <c r="AU52" s="150">
        <f>COUNTIFS('Raw Data'!$AN:$AN,"&lt;=" &amp;DATE(MID($AV$3, 15, 4), MONTH("1 " &amp; AU$6 &amp; " " &amp; MID($AV$3, 15, 4)) + 1, 0 ), 'Raw Data'!$AN:$AN,"&gt;" &amp;DATE(MID($AV$3, 15, 4), MONTH("1 " &amp; AU$6 &amp; " " &amp; MID($AV$3, 15, 4)), 0 ), 'Raw Data'!$H:$H, "Non-Earning - Internal Client*", 'Raw Data'!$O:$O,""&amp;'Raw Data'!$B$1,'Raw Data'!$D:$D,"&lt;&gt;*ithdr*",'Raw Data'!$D:$D,"&lt;&gt;*ancel*",'Raw Data'!$P:$P,"--")
+
COUNTIFS('Raw Data'!$AN:$AN,"&lt;=" &amp;DATE(MID($AV$3, 15, 4), MONTH("1 " &amp; AU$6 &amp; " " &amp; MID($AV$3, 15, 4)) + 1, 0 ), 'Raw Data'!$AN:$AN,"&gt;" &amp;DATE(MID($AV$3, 15, 4), MONTH("1 " &amp; AU$6 &amp; " " &amp; MID($AV$3, 15, 4)), 0 ), 'Raw Data'!$H:$H, "Non-Earning - Internal Client*", 'Raw Data'!$P:$P,""&amp;'Raw Data'!$B$1,'Raw Data'!$D:$D,"&lt;&gt;*ithdr*",'Raw Data'!$D:$D,"&lt;&gt;*ancel*")</f>
        <v>0</v>
      </c>
      <c r="AV52" s="117"/>
      <c r="AW52" s="117"/>
      <c r="AX52" s="123"/>
      <c r="AY52" s="150">
        <f>COUNTIFS('Raw Data'!$AN:$AN,"&lt;=" &amp;DATE(MID($AV$3, 15, 4), MONTH("1 " &amp; AY$6 &amp; " " &amp; MID($AV$3, 15, 4)) + 1, 0 ), 'Raw Data'!$AN:$AN,"&gt;" &amp;DATE(MID($AV$3, 15, 4), MONTH("1 " &amp; AY$6 &amp; " " &amp; MID($AV$3, 15, 4)), 0 ), 'Raw Data'!$H:$H, "Non-Earning - Internal Client*", 'Raw Data'!$O:$O,""&amp;'Raw Data'!$B$1,'Raw Data'!$D:$D,"&lt;&gt;*ithdr*",'Raw Data'!$D:$D,"&lt;&gt;*ancel*",'Raw Data'!$P:$P,"--")
+
COUNTIFS('Raw Data'!$AN:$AN,"&lt;=" &amp;DATE(MID($AV$3, 15, 4), MONTH("1 " &amp; AY$6 &amp; " " &amp; MID($AV$3, 15, 4)) + 1, 0 ), 'Raw Data'!$AN:$AN,"&gt;" &amp;DATE(MID($AV$3, 15, 4), MONTH("1 " &amp; AY$6 &amp; " " &amp; MID($AV$3, 15, 4)), 0 ), 'Raw Data'!$H:$H, "Non-Earning - Internal Client*", 'Raw Data'!$P:$P,""&amp;'Raw Data'!$B$1,'Raw Data'!$D:$D,"&lt;&gt;*ithdr*",'Raw Data'!$D:$D,"&lt;&gt;*ancel*")</f>
        <v>0</v>
      </c>
      <c r="AZ52" s="117"/>
      <c r="BA52" s="117"/>
      <c r="BB52" s="123"/>
      <c r="BC52" s="150">
        <f>COUNTIFS('Raw Data'!$AN:$AN,"&lt;=" &amp;DATE(MID($AV$3, 15, 4), MONTH("1 " &amp; BC$6 &amp; " " &amp; MID($AV$3, 15, 4)) + 1, 0 ), 'Raw Data'!$AN:$AN,"&gt;" &amp;DATE(MID($AV$3, 15, 4), MONTH("1 " &amp; BC$6 &amp; " " &amp; MID($AV$3, 15, 4)), 0 ), 'Raw Data'!$H:$H, "Non-Earning - Internal Client*", 'Raw Data'!$O:$O,""&amp;'Raw Data'!$B$1,'Raw Data'!$D:$D,"&lt;&gt;*ithdr*",'Raw Data'!$D:$D,"&lt;&gt;*ancel*",'Raw Data'!$P:$P,"--")
+
COUNTIFS('Raw Data'!$AN:$AN,"&lt;=" &amp;DATE(MID($AV$3, 15, 4), MONTH("1 " &amp; BC$6 &amp; " " &amp; MID($AV$3, 15, 4)) + 1, 0 ), 'Raw Data'!$AN:$AN,"&gt;" &amp;DATE(MID($AV$3, 15, 4), MONTH("1 " &amp; BC$6 &amp; " " &amp; MID($AV$3, 15, 4)), 0 ), 'Raw Data'!$H:$H, "Non-Earning - Internal Client*", 'Raw Data'!$P:$P,""&amp;'Raw Data'!$B$1,'Raw Data'!$D:$D,"&lt;&gt;*ithdr*",'Raw Data'!$D:$D,"&lt;&gt;*ancel*")</f>
        <v>0</v>
      </c>
      <c r="BD52" s="117"/>
      <c r="BE52" s="117"/>
      <c r="BF52" s="118"/>
    </row>
    <row r="53" spans="1:58" ht="12.75" customHeight="1" x14ac:dyDescent="0.2">
      <c r="A53" s="141" t="s">
        <v>112</v>
      </c>
      <c r="B53" s="117"/>
      <c r="C53" s="117"/>
      <c r="D53" s="117"/>
      <c r="E53" s="117"/>
      <c r="F53" s="117"/>
      <c r="G53" s="117"/>
      <c r="H53" s="117"/>
      <c r="I53" s="117"/>
      <c r="J53" s="123"/>
      <c r="K53" s="150">
        <f>COUNTIFS('Raw Data'!$AN:$AN,"&lt;=" &amp;DATE(LEFT($AV$3, 4), MONTH("1 " &amp; K$6 &amp; " " &amp; LEFT($AV$3, 4)) + 1, 0 ), 'Raw Data'!$AN:$AN,"&gt;" &amp;DATE(LEFT($AV$3, 4), MONTH("1 " &amp; K$6 &amp; " " &amp; LEFT($AV$3, 4)), 0 ), 'Raw Data'!$H:$H, "Non-Earning - Obligatory*", 'Raw Data'!$O:$O,""&amp;'Raw Data'!$B$1,'Raw Data'!$D:$D,"&lt;&gt;*ithdr*",'Raw Data'!$D:$D,"&lt;&gt;*ancel*",'Raw Data'!$P:$P,"--")
+
COUNTIFS('Raw Data'!$AN:$AN,"&lt;=" &amp;DATE(LEFT($AV$3, 4), MONTH("1 " &amp; K$6 &amp; " " &amp; LEFT($AV$3, 4)) + 1, 0 ), 'Raw Data'!$AN:$AN,"&gt;" &amp;DATE(LEFT($AV$3, 4), MONTH("1 " &amp; K$6 &amp; " " &amp; LEFT($AV$3, 4)), 0 ), 'Raw Data'!$H:$H, "Non-Earning - Obligatory*", 'Raw Data'!$P:$P,""&amp;'Raw Data'!$B$1,'Raw Data'!$D:$D,"&lt;&gt;*ithdr*",'Raw Data'!$D:$D,"&lt;&gt;*ancel*")</f>
        <v>0</v>
      </c>
      <c r="L53" s="117"/>
      <c r="M53" s="117"/>
      <c r="N53" s="123"/>
      <c r="O53" s="150">
        <f>COUNTIFS('Raw Data'!$AN:$AN,"&lt;=" &amp;DATE(LEFT($AV$3, 4), MONTH("1 " &amp; O$6 &amp; " " &amp; LEFT($AV$3, 4)) + 1, 0 ), 'Raw Data'!$AN:$AN,"&gt;" &amp;DATE(LEFT($AV$3, 4), MONTH("1 " &amp; O$6 &amp; " " &amp; LEFT($AV$3, 4)), 0 ), 'Raw Data'!$H:$H, "Non-Earning - Obligatory*", 'Raw Data'!$O:$O,""&amp;'Raw Data'!$B$1,'Raw Data'!$D:$D,"&lt;&gt;*ithdr*",'Raw Data'!$D:$D,"&lt;&gt;*ancel*",'Raw Data'!$P:$P,"--")
+
COUNTIFS('Raw Data'!$AN:$AN,"&lt;=" &amp;DATE(LEFT($AV$3, 4), MONTH("1 " &amp; O$6 &amp; " " &amp; LEFT($AV$3, 4)) + 1, 0 ), 'Raw Data'!$AN:$AN,"&gt;" &amp;DATE(LEFT($AV$3, 4), MONTH("1 " &amp; O$6 &amp; " " &amp; LEFT($AV$3, 4)), 0 ), 'Raw Data'!$H:$H, "Non-Earning - Obligatory*", 'Raw Data'!$P:$P,""&amp;'Raw Data'!$B$1,'Raw Data'!$D:$D,"&lt;&gt;*ithdr*",'Raw Data'!$D:$D,"&lt;&gt;*ancel*")</f>
        <v>0</v>
      </c>
      <c r="P53" s="117"/>
      <c r="Q53" s="117"/>
      <c r="R53" s="123"/>
      <c r="S53" s="150">
        <f>COUNTIFS('Raw Data'!$AN:$AN,"&lt;=" &amp;DATE(LEFT($AV$3, 4), MONTH("1 " &amp; S$6 &amp; " " &amp; LEFT($AV$3, 4)) + 1, 0 ), 'Raw Data'!$AN:$AN,"&gt;" &amp;DATE(LEFT($AV$3, 4), MONTH("1 " &amp; S$6 &amp; " " &amp; LEFT($AV$3, 4)), 0 ), 'Raw Data'!$H:$H, "Non-Earning - Obligatory*", 'Raw Data'!$O:$O,""&amp;'Raw Data'!$B$1,'Raw Data'!$D:$D,"&lt;&gt;*ithdr*",'Raw Data'!$D:$D,"&lt;&gt;*ancel*",'Raw Data'!$P:$P,"--")
+
COUNTIFS('Raw Data'!$AN:$AN,"&lt;=" &amp;DATE(LEFT($AV$3, 4), MONTH("1 " &amp; S$6 &amp; " " &amp; LEFT($AV$3, 4)) + 1, 0 ), 'Raw Data'!$AN:$AN,"&gt;" &amp;DATE(LEFT($AV$3, 4), MONTH("1 " &amp; S$6 &amp; " " &amp; LEFT($AV$3, 4)), 0 ), 'Raw Data'!$H:$H, "Non-Earning - Obligatory*", 'Raw Data'!$P:$P,""&amp;'Raw Data'!$B$1,'Raw Data'!$D:$D,"&lt;&gt;*ithdr*",'Raw Data'!$D:$D,"&lt;&gt;*ancel*")</f>
        <v>0</v>
      </c>
      <c r="T53" s="117"/>
      <c r="U53" s="117"/>
      <c r="V53" s="123"/>
      <c r="W53" s="150">
        <f>COUNTIFS('Raw Data'!$AN:$AN,"&lt;=" &amp;DATE(LEFT($AV$3, 4), MONTH("1 " &amp; W$6 &amp; " " &amp; LEFT($AV$3, 4)) + 1, 0 ), 'Raw Data'!$AN:$AN,"&gt;" &amp;DATE(LEFT($AV$3, 4), MONTH("1 " &amp; W$6 &amp; " " &amp; LEFT($AV$3, 4)), 0 ), 'Raw Data'!$H:$H, "Non-Earning - Obligatory*", 'Raw Data'!$O:$O,""&amp;'Raw Data'!$B$1,'Raw Data'!$D:$D,"&lt;&gt;*ithdr*",'Raw Data'!$D:$D,"&lt;&gt;*ancel*",'Raw Data'!$P:$P,"--")
+
COUNTIFS('Raw Data'!$AN:$AN,"&lt;=" &amp;DATE(LEFT($AV$3, 4), MONTH("1 " &amp; W$6 &amp; " " &amp; LEFT($AV$3, 4)) + 1, 0 ), 'Raw Data'!$AN:$AN,"&gt;" &amp;DATE(LEFT($AV$3, 4), MONTH("1 " &amp; W$6 &amp; " " &amp; LEFT($AV$3, 4)), 0 ), 'Raw Data'!$H:$H, "Non-Earning - Obligatory*", 'Raw Data'!$P:$P,""&amp;'Raw Data'!$B$1,'Raw Data'!$D:$D,"&lt;&gt;*ithdr*",'Raw Data'!$D:$D,"&lt;&gt;*ancel*")</f>
        <v>0</v>
      </c>
      <c r="X53" s="117"/>
      <c r="Y53" s="117"/>
      <c r="Z53" s="123"/>
      <c r="AA53" s="150">
        <f>COUNTIFS('Raw Data'!$AN:$AN,"&lt;=" &amp;DATE(LEFT($AV$3, 4), MONTH("1 " &amp; AA$6 &amp; " " &amp; LEFT($AV$3, 4)) + 1, 0 ), 'Raw Data'!$AN:$AN,"&gt;" &amp;DATE(LEFT($AV$3, 4), MONTH("1 " &amp; AA$6 &amp; " " &amp; LEFT($AV$3, 4)), 0 ), 'Raw Data'!$H:$H, "Non-Earning - Obligatory*", 'Raw Data'!$O:$O,""&amp;'Raw Data'!$B$1,'Raw Data'!$D:$D,"&lt;&gt;*ithdr*",'Raw Data'!$D:$D,"&lt;&gt;*ancel*",'Raw Data'!$P:$P,"--")
+
COUNTIFS('Raw Data'!$AN:$AN,"&lt;=" &amp;DATE(LEFT($AV$3, 4), MONTH("1 " &amp; AA$6 &amp; " " &amp; LEFT($AV$3, 4)) + 1, 0 ), 'Raw Data'!$AN:$AN,"&gt;" &amp;DATE(LEFT($AV$3, 4), MONTH("1 " &amp; AA$6 &amp; " " &amp; LEFT($AV$3, 4)), 0 ), 'Raw Data'!$H:$H, "Non-Earning - Obligatory*", 'Raw Data'!$P:$P,""&amp;'Raw Data'!$B$1,'Raw Data'!$D:$D,"&lt;&gt;*ithdr*",'Raw Data'!$D:$D,"&lt;&gt;*ancel*")</f>
        <v>0</v>
      </c>
      <c r="AB53" s="117"/>
      <c r="AC53" s="117"/>
      <c r="AD53" s="123"/>
      <c r="AE53" s="150">
        <f>COUNTIFS('Raw Data'!$AN:$AN,"&lt;=" &amp;DATE(LEFT($AV$3, 4), MONTH("1 " &amp; AE$6 &amp; " " &amp; LEFT($AV$3, 4)) + 1, 0 ), 'Raw Data'!$AN:$AN,"&gt;" &amp;DATE(LEFT($AV$3, 4), MONTH("1 " &amp; AE$6 &amp; " " &amp; LEFT($AV$3, 4)), 0 ), 'Raw Data'!$H:$H, "Non-Earning - Obligatory*", 'Raw Data'!$O:$O,""&amp;'Raw Data'!$B$1,'Raw Data'!$D:$D,"&lt;&gt;*ithdr*",'Raw Data'!$D:$D,"&lt;&gt;*ancel*",'Raw Data'!$P:$P,"--")
+
COUNTIFS('Raw Data'!$AN:$AN,"&lt;=" &amp;DATE(LEFT($AV$3, 4), MONTH("1 " &amp; AE$6 &amp; " " &amp; LEFT($AV$3, 4)) + 1, 0 ), 'Raw Data'!$AN:$AN,"&gt;" &amp;DATE(LEFT($AV$3, 4), MONTH("1 " &amp; AE$6 &amp; " " &amp; LEFT($AV$3, 4)), 0 ), 'Raw Data'!$H:$H, "Non-Earning - Obligatory*", 'Raw Data'!$P:$P,""&amp;'Raw Data'!$B$1,'Raw Data'!$D:$D,"&lt;&gt;*ithdr*",'Raw Data'!$D:$D,"&lt;&gt;*ancel*")</f>
        <v>0</v>
      </c>
      <c r="AF53" s="117"/>
      <c r="AG53" s="117"/>
      <c r="AH53" s="123"/>
      <c r="AI53" s="150">
        <f>COUNTIFS('Raw Data'!$AN:$AN,"&lt;=" &amp;DATE(LEFT($AV$3, 4), MONTH("1 " &amp; AI$6 &amp; " " &amp; LEFT($AV$3, 4)) + 1, 0 ), 'Raw Data'!$AN:$AN,"&gt;" &amp;DATE(LEFT($AV$3, 4), MONTH("1 " &amp; AI$6 &amp; " " &amp; LEFT($AV$3, 4)), 0 ), 'Raw Data'!$H:$H, "Non-Earning - Obligatory*", 'Raw Data'!$O:$O,""&amp;'Raw Data'!$B$1,'Raw Data'!$D:$D,"&lt;&gt;*ithdr*",'Raw Data'!$D:$D,"&lt;&gt;*ancel*",'Raw Data'!$P:$P,"--")
+
COUNTIFS('Raw Data'!$AN:$AN,"&lt;=" &amp;DATE(LEFT($AV$3, 4), MONTH("1 " &amp; AI$6 &amp; " " &amp; LEFT($AV$3, 4)) + 1, 0 ), 'Raw Data'!$AN:$AN,"&gt;" &amp;DATE(LEFT($AV$3, 4), MONTH("1 " &amp; AI$6 &amp; " " &amp; LEFT($AV$3, 4)), 0 ), 'Raw Data'!$H:$H, "Non-Earning - Obligatory*", 'Raw Data'!$P:$P,""&amp;'Raw Data'!$B$1,'Raw Data'!$D:$D,"&lt;&gt;*ithdr*",'Raw Data'!$D:$D,"&lt;&gt;*ancel*")</f>
        <v>0</v>
      </c>
      <c r="AJ53" s="117"/>
      <c r="AK53" s="117"/>
      <c r="AL53" s="123"/>
      <c r="AM53" s="150">
        <f>COUNTIFS('Raw Data'!$AN:$AN,"&lt;=" &amp;DATE(LEFT($AV$3, 4), MONTH("1 " &amp; AM$6 &amp; " " &amp; LEFT($AV$3, 4)) + 1, 0 ), 'Raw Data'!$AN:$AN,"&gt;" &amp;DATE(LEFT($AV$3, 4), MONTH("1 " &amp; AM$6 &amp; " " &amp; LEFT($AV$3, 4)), 0 ), 'Raw Data'!$H:$H, "Non-Earning - Obligatory*", 'Raw Data'!$O:$O,""&amp;'Raw Data'!$B$1,'Raw Data'!$D:$D,"&lt;&gt;*ithdr*",'Raw Data'!$D:$D,"&lt;&gt;*ancel*",'Raw Data'!$P:$P,"--")
+
COUNTIFS('Raw Data'!$AN:$AN,"&lt;=" &amp;DATE(LEFT($AV$3, 4), MONTH("1 " &amp; AM$6 &amp; " " &amp; LEFT($AV$3, 4)) + 1, 0 ), 'Raw Data'!$AN:$AN,"&gt;" &amp;DATE(LEFT($AV$3, 4), MONTH("1 " &amp; AM$6 &amp; " " &amp; LEFT($AV$3, 4)), 0 ), 'Raw Data'!$H:$H, "Non-Earning - Obligatory*", 'Raw Data'!$P:$P,""&amp;'Raw Data'!$B$1,'Raw Data'!$D:$D,"&lt;&gt;*ithdr*",'Raw Data'!$D:$D,"&lt;&gt;*ancel*")</f>
        <v>0</v>
      </c>
      <c r="AN53" s="117"/>
      <c r="AO53" s="117"/>
      <c r="AP53" s="123"/>
      <c r="AQ53" s="150">
        <f>COUNTIFS('Raw Data'!$AN:$AN,"&lt;=" &amp;DATE(LEFT($AV$3, 4), MONTH("1 " &amp; AQ$6 &amp; " " &amp; LEFT($AV$3, 4)) + 1, 0 ), 'Raw Data'!$AN:$AN,"&gt;" &amp;DATE(LEFT($AV$3, 4), MONTH("1 " &amp; AQ$6 &amp; " " &amp; LEFT($AV$3, 4)), 0 ), 'Raw Data'!$H:$H, "Non-Earning - Obligatory*", 'Raw Data'!$O:$O,""&amp;'Raw Data'!$B$1,'Raw Data'!$D:$D,"&lt;&gt;*ithdr*",'Raw Data'!$D:$D,"&lt;&gt;*ancel*",'Raw Data'!$P:$P,"--")
+
COUNTIFS('Raw Data'!$AN:$AN,"&lt;=" &amp;DATE(LEFT($AV$3, 4), MONTH("1 " &amp; AQ$6 &amp; " " &amp; LEFT($AV$3, 4)) + 1, 0 ), 'Raw Data'!$AN:$AN,"&gt;" &amp;DATE(LEFT($AV$3, 4), MONTH("1 " &amp; AQ$6 &amp; " " &amp; LEFT($AV$3, 4)), 0 ), 'Raw Data'!$H:$H, "Non-Earning - Obligatory*", 'Raw Data'!$P:$P,""&amp;'Raw Data'!$B$1,'Raw Data'!$D:$D,"&lt;&gt;*ithdr*",'Raw Data'!$D:$D,"&lt;&gt;*ancel*")</f>
        <v>0</v>
      </c>
      <c r="AR53" s="117"/>
      <c r="AS53" s="117"/>
      <c r="AT53" s="123"/>
      <c r="AU53" s="150">
        <f>COUNTIFS('Raw Data'!$AN:$AN,"&lt;=" &amp;DATE(MID($AV$3, 15, 4), MONTH("1 " &amp; AU$6 &amp; " " &amp; MID($AV$3, 15, 4)) + 1, 0 ), 'Raw Data'!$AN:$AN,"&gt;" &amp;DATE(MID($AV$3, 15, 4), MONTH("1 " &amp; AU$6 &amp; " " &amp; MID($AV$3, 15, 4)), 0 ), 'Raw Data'!$H:$H, "Non-Earning - Obligatory*", 'Raw Data'!$O:$O,""&amp;'Raw Data'!$B$1,'Raw Data'!$D:$D,"&lt;&gt;*ithdr*",'Raw Data'!$D:$D,"&lt;&gt;*ancel*",'Raw Data'!$P:$P,"--")
+
COUNTIFS('Raw Data'!$AN:$AN,"&lt;=" &amp;DATE(MID($AV$3, 15, 4), MONTH("1 " &amp; AU$6 &amp; " " &amp; MID($AV$3, 15, 4)) + 1, 0 ), 'Raw Data'!$AN:$AN,"&gt;" &amp;DATE(MID($AV$3, 15, 4), MONTH("1 " &amp; AU$6 &amp; " " &amp; MID($AV$3, 15, 4)), 0 ), 'Raw Data'!$H:$H, "Non-Earning - Obligatory*", 'Raw Data'!$P:$P,""&amp;'Raw Data'!$B$1,'Raw Data'!$D:$D,"&lt;&gt;*ithdr*",'Raw Data'!$D:$D,"&lt;&gt;*ancel*")</f>
        <v>0</v>
      </c>
      <c r="AV53" s="117"/>
      <c r="AW53" s="117"/>
      <c r="AX53" s="123"/>
      <c r="AY53" s="150">
        <f>COUNTIFS('Raw Data'!$AN:$AN,"&lt;=" &amp;DATE(MID($AV$3, 15, 4), MONTH("1 " &amp; AY$6 &amp; " " &amp; MID($AV$3, 15, 4)) + 1, 0 ), 'Raw Data'!$AN:$AN,"&gt;" &amp;DATE(MID($AV$3, 15, 4), MONTH("1 " &amp; AY$6 &amp; " " &amp; MID($AV$3, 15, 4)), 0 ), 'Raw Data'!$H:$H, "Non-Earning - Obligatory*", 'Raw Data'!$O:$O,""&amp;'Raw Data'!$B$1,'Raw Data'!$D:$D,"&lt;&gt;*ithdr*",'Raw Data'!$D:$D,"&lt;&gt;*ancel*",'Raw Data'!$P:$P,"--")
+
COUNTIFS('Raw Data'!$AN:$AN,"&lt;=" &amp;DATE(MID($AV$3, 15, 4), MONTH("1 " &amp; AY$6 &amp; " " &amp; MID($AV$3, 15, 4)) + 1, 0 ), 'Raw Data'!$AN:$AN,"&gt;" &amp;DATE(MID($AV$3, 15, 4), MONTH("1 " &amp; AY$6 &amp; " " &amp; MID($AV$3, 15, 4)), 0 ), 'Raw Data'!$H:$H, "Non-Earning - Obligatory*", 'Raw Data'!$P:$P,""&amp;'Raw Data'!$B$1,'Raw Data'!$D:$D,"&lt;&gt;*ithdr*",'Raw Data'!$D:$D,"&lt;&gt;*ancel*")</f>
        <v>0</v>
      </c>
      <c r="AZ53" s="117"/>
      <c r="BA53" s="117"/>
      <c r="BB53" s="123"/>
      <c r="BC53" s="150">
        <f>COUNTIFS('Raw Data'!$AN:$AN,"&lt;=" &amp;DATE(MID($AV$3, 15, 4), MONTH("1 " &amp; BC$6 &amp; " " &amp; MID($AV$3, 15, 4)) + 1, 0 ), 'Raw Data'!$AN:$AN,"&gt;" &amp;DATE(MID($AV$3, 15, 4), MONTH("1 " &amp; BC$6 &amp; " " &amp; MID($AV$3, 15, 4)), 0 ), 'Raw Data'!$H:$H, "Non-Earning - Obligatory*", 'Raw Data'!$O:$O,""&amp;'Raw Data'!$B$1,'Raw Data'!$D:$D,"&lt;&gt;*ithdr*",'Raw Data'!$D:$D,"&lt;&gt;*ancel*",'Raw Data'!$P:$P,"--")
+
COUNTIFS('Raw Data'!$AN:$AN,"&lt;=" &amp;DATE(MID($AV$3, 15, 4), MONTH("1 " &amp; BC$6 &amp; " " &amp; MID($AV$3, 15, 4)) + 1, 0 ), 'Raw Data'!$AN:$AN,"&gt;" &amp;DATE(MID($AV$3, 15, 4), MONTH("1 " &amp; BC$6 &amp; " " &amp; MID($AV$3, 15, 4)), 0 ), 'Raw Data'!$H:$H, "Non-Earning - Obligatory*", 'Raw Data'!$P:$P,""&amp;'Raw Data'!$B$1,'Raw Data'!$D:$D,"&lt;&gt;*ithdr*",'Raw Data'!$D:$D,"&lt;&gt;*ancel*")</f>
        <v>0</v>
      </c>
      <c r="BD53" s="117"/>
      <c r="BE53" s="117"/>
      <c r="BF53" s="118"/>
    </row>
    <row r="54" spans="1:58" ht="12.75" customHeight="1" x14ac:dyDescent="0.2">
      <c r="A54" s="141" t="s">
        <v>126</v>
      </c>
      <c r="B54" s="117"/>
      <c r="C54" s="117"/>
      <c r="D54" s="117"/>
      <c r="E54" s="117"/>
      <c r="F54" s="117"/>
      <c r="G54" s="117"/>
      <c r="H54" s="117"/>
      <c r="I54" s="117"/>
      <c r="J54" s="123"/>
      <c r="K54" s="150">
        <f>COUNTIFS('Raw Data'!$AN:$AN,"&lt;=" &amp;DATE(LEFT($AV$3, 4), MONTH("1 " &amp; K$6 &amp; " " &amp; LEFT($AV$3, 4)) + 1, 0 ), 'Raw Data'!$AN:$AN,"&gt;" &amp;DATE(LEFT($AV$3, 4), MONTH("1 " &amp; K$6 &amp; " " &amp; LEFT($AV$3, 4)), 0 ), 'Raw Data'!$H:$H, "Non-Earning - Service*",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"Non-Earning - Service*",  'Raw Data'!$J:$J, "&lt;&gt;*upport",  'Raw Data'!$J:$J, "&lt;&gt;*ttendance", 'Raw Data'!$P:$P,""&amp;'Raw Data'!$B$1,'Raw Data'!$D:$D,"&lt;&gt;*ithdr*",'Raw Data'!$D:$D,"&lt;&gt;*ancel*")</f>
        <v>0</v>
      </c>
      <c r="L54" s="117"/>
      <c r="M54" s="117"/>
      <c r="N54" s="123"/>
      <c r="O54" s="150">
        <f>COUNTIFS('Raw Data'!$AN:$AN,"&lt;=" &amp;DATE(LEFT($AV$3, 4), MONTH("1 " &amp; O$6 &amp; " " &amp; LEFT($AV$3, 4)) + 1, 0 ), 'Raw Data'!$AN:$AN,"&gt;" &amp;DATE(LEFT($AV$3, 4), MONTH("1 " &amp; O$6 &amp; " " &amp; LEFT($AV$3, 4)), 0 ), 'Raw Data'!$H:$H, "Non-Earning - Service*",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"Non-Earning - Service*",  'Raw Data'!$J:$J, "&lt;&gt;*upport",  'Raw Data'!$J:$J, "&lt;&gt;*ttendance", 'Raw Data'!$P:$P,""&amp;'Raw Data'!$B$1,'Raw Data'!$D:$D,"&lt;&gt;*ithdr*",'Raw Data'!$D:$D,"&lt;&gt;*ancel*")</f>
        <v>0</v>
      </c>
      <c r="P54" s="117"/>
      <c r="Q54" s="117"/>
      <c r="R54" s="123"/>
      <c r="S54" s="150">
        <f>COUNTIFS('Raw Data'!$AN:$AN,"&lt;=" &amp;DATE(LEFT($AV$3, 4), MONTH("1 " &amp; S$6 &amp; " " &amp; LEFT($AV$3, 4)) + 1, 0 ), 'Raw Data'!$AN:$AN,"&gt;" &amp;DATE(LEFT($AV$3, 4), MONTH("1 " &amp; S$6 &amp; " " &amp; LEFT($AV$3, 4)), 0 ), 'Raw Data'!$H:$H, "Non-Earning - Service*",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"Non-Earning - Service*",  'Raw Data'!$J:$J, "&lt;&gt;*upport",  'Raw Data'!$J:$J, "&lt;&gt;*ttendance", 'Raw Data'!$P:$P,""&amp;'Raw Data'!$B$1,'Raw Data'!$D:$D,"&lt;&gt;*ithdr*",'Raw Data'!$D:$D,"&lt;&gt;*ancel*")</f>
        <v>0</v>
      </c>
      <c r="T54" s="117"/>
      <c r="U54" s="117"/>
      <c r="V54" s="123"/>
      <c r="W54" s="150">
        <f>COUNTIFS('Raw Data'!$AN:$AN,"&lt;=" &amp;DATE(LEFT($AV$3, 4), MONTH("1 " &amp; W$6 &amp; " " &amp; LEFT($AV$3, 4)) + 1, 0 ), 'Raw Data'!$AN:$AN,"&gt;" &amp;DATE(LEFT($AV$3, 4), MONTH("1 " &amp; W$6 &amp; " " &amp; LEFT($AV$3, 4)), 0 ), 'Raw Data'!$H:$H, "Non-Earning - Service*",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"Non-Earning - Service*",  'Raw Data'!$J:$J, "&lt;&gt;*upport",  'Raw Data'!$J:$J, "&lt;&gt;*ttendance", 'Raw Data'!$P:$P,""&amp;'Raw Data'!$B$1,'Raw Data'!$D:$D,"&lt;&gt;*ithdr*",'Raw Data'!$D:$D,"&lt;&gt;*ancel*")</f>
        <v>0</v>
      </c>
      <c r="X54" s="117"/>
      <c r="Y54" s="117"/>
      <c r="Z54" s="123"/>
      <c r="AA54" s="150">
        <f>COUNTIFS('Raw Data'!$AN:$AN,"&lt;=" &amp;DATE(LEFT($AV$3, 4), MONTH("1 " &amp; AA$6 &amp; " " &amp; LEFT($AV$3, 4)) + 1, 0 ), 'Raw Data'!$AN:$AN,"&gt;" &amp;DATE(LEFT($AV$3, 4), MONTH("1 " &amp; AA$6 &amp; " " &amp; LEFT($AV$3, 4)), 0 ), 'Raw Data'!$H:$H, "Non-Earning - Service*",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"Non-Earning - Service*",  'Raw Data'!$J:$J, "&lt;&gt;*upport",  'Raw Data'!$J:$J, "&lt;&gt;*ttendance", 'Raw Data'!$P:$P,""&amp;'Raw Data'!$B$1,'Raw Data'!$D:$D,"&lt;&gt;*ithdr*",'Raw Data'!$D:$D,"&lt;&gt;*ancel*")</f>
        <v>0</v>
      </c>
      <c r="AB54" s="117"/>
      <c r="AC54" s="117"/>
      <c r="AD54" s="123"/>
      <c r="AE54" s="150">
        <f>COUNTIFS('Raw Data'!$AN:$AN,"&lt;=" &amp;DATE(LEFT($AV$3, 4), MONTH("1 " &amp; AE$6 &amp; " " &amp; LEFT($AV$3, 4)) + 1, 0 ), 'Raw Data'!$AN:$AN,"&gt;" &amp;DATE(LEFT($AV$3, 4), MONTH("1 " &amp; AE$6 &amp; " " &amp; LEFT($AV$3, 4)), 0 ), 'Raw Data'!$H:$H, "Non-Earning - Service*",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"Non-Earning - Service*",  'Raw Data'!$J:$J, "&lt;&gt;*upport",  'Raw Data'!$J:$J, "&lt;&gt;*ttendance", 'Raw Data'!$P:$P,""&amp;'Raw Data'!$B$1,'Raw Data'!$D:$D,"&lt;&gt;*ithdr*",'Raw Data'!$D:$D,"&lt;&gt;*ancel*")</f>
        <v>0</v>
      </c>
      <c r="AF54" s="117"/>
      <c r="AG54" s="117"/>
      <c r="AH54" s="123"/>
      <c r="AI54" s="150">
        <f>COUNTIFS('Raw Data'!$AN:$AN,"&lt;=" &amp;DATE(LEFT($AV$3, 4), MONTH("1 " &amp; AI$6 &amp; " " &amp; LEFT($AV$3, 4)) + 1, 0 ), 'Raw Data'!$AN:$AN,"&gt;" &amp;DATE(LEFT($AV$3, 4), MONTH("1 " &amp; AI$6 &amp; " " &amp; LEFT($AV$3, 4)), 0 ), 'Raw Data'!$H:$H, "Non-Earning - Service*",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"Non-Earning - Service*",  'Raw Data'!$J:$J, "&lt;&gt;*upport",  'Raw Data'!$J:$J, "&lt;&gt;*ttendance", 'Raw Data'!$P:$P,""&amp;'Raw Data'!$B$1,'Raw Data'!$D:$D,"&lt;&gt;*ithdr*",'Raw Data'!$D:$D,"&lt;&gt;*ancel*")</f>
        <v>0</v>
      </c>
      <c r="AJ54" s="117"/>
      <c r="AK54" s="117"/>
      <c r="AL54" s="123"/>
      <c r="AM54" s="150">
        <f>COUNTIFS('Raw Data'!$AN:$AN,"&lt;=" &amp;DATE(LEFT($AV$3, 4), MONTH("1 " &amp; AM$6 &amp; " " &amp; LEFT($AV$3, 4)) + 1, 0 ), 'Raw Data'!$AN:$AN,"&gt;" &amp;DATE(LEFT($AV$3, 4), MONTH("1 " &amp; AM$6 &amp; " " &amp; LEFT($AV$3, 4)), 0 ), 'Raw Data'!$H:$H, "Non-Earning - Service*",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"Non-Earning - Service*",  'Raw Data'!$J:$J, "&lt;&gt;*upport",  'Raw Data'!$J:$J, "&lt;&gt;*ttendance", 'Raw Data'!$P:$P,""&amp;'Raw Data'!$B$1,'Raw Data'!$D:$D,"&lt;&gt;*ithdr*",'Raw Data'!$D:$D,"&lt;&gt;*ancel*")</f>
        <v>0</v>
      </c>
      <c r="AN54" s="117"/>
      <c r="AO54" s="117"/>
      <c r="AP54" s="123"/>
      <c r="AQ54" s="150">
        <f>COUNTIFS('Raw Data'!$AN:$AN,"&lt;=" &amp;DATE(LEFT($AV$3, 4), MONTH("1 " &amp; AQ$6 &amp; " " &amp; LEFT($AV$3, 4)) + 1, 0 ), 'Raw Data'!$AN:$AN,"&gt;" &amp;DATE(LEFT($AV$3, 4), MONTH("1 " &amp; AQ$6 &amp; " " &amp; LEFT($AV$3, 4)), 0 ), 'Raw Data'!$H:$H, "Non-Earning - Service*",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"Non-Earning - Service*",  'Raw Data'!$J:$J, "&lt;&gt;*upport",  'Raw Data'!$J:$J, "&lt;&gt;*ttendance", 'Raw Data'!$P:$P,""&amp;'Raw Data'!$B$1,'Raw Data'!$D:$D,"&lt;&gt;*ithdr*",'Raw Data'!$D:$D,"&lt;&gt;*ancel*")</f>
        <v>0</v>
      </c>
      <c r="AR54" s="117"/>
      <c r="AS54" s="117"/>
      <c r="AT54" s="123"/>
      <c r="AU54" s="150">
        <f>COUNTIFS('Raw Data'!$AN:$AN,"&lt;=" &amp;DATE(MID($AV$3, 15, 4), MONTH("1 " &amp; AU$6 &amp; " " &amp; MID($AV$3, 15, 4)) + 1, 0 ), 'Raw Data'!$AN:$AN,"&gt;" &amp;DATE(MID($AV$3, 15, 4), MONTH("1 " &amp; AU$6 &amp; " " &amp; MID($AV$3, 15, 4)), 0 ), 'Raw Data'!$H:$H, "Non-Earning - Service*",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"Non-Earning - Service*",  'Raw Data'!$J:$J, "&lt;&gt;*upport",  'Raw Data'!$J:$J, "&lt;&gt;*ttendance", 'Raw Data'!$P:$P,""&amp;'Raw Data'!$B$1,'Raw Data'!$D:$D,"&lt;&gt;*ithdr*",'Raw Data'!$D:$D,"&lt;&gt;*ancel*")</f>
        <v>0</v>
      </c>
      <c r="AV54" s="117"/>
      <c r="AW54" s="117"/>
      <c r="AX54" s="123"/>
      <c r="AY54" s="150">
        <f>COUNTIFS('Raw Data'!$AN:$AN,"&lt;=" &amp;DATE(MID($AV$3, 15, 4), MONTH("1 " &amp; AY$6 &amp; " " &amp; MID($AV$3, 15, 4)) + 1, 0 ), 'Raw Data'!$AN:$AN,"&gt;" &amp;DATE(MID($AV$3, 15, 4), MONTH("1 " &amp; AY$6 &amp; " " &amp; MID($AV$3, 15, 4)), 0 ), 'Raw Data'!$H:$H, "Non-Earning - Service*",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"Non-Earning - Service*",  'Raw Data'!$J:$J, "&lt;&gt;*upport",  'Raw Data'!$J:$J, "&lt;&gt;*ttendance", 'Raw Data'!$P:$P,""&amp;'Raw Data'!$B$1,'Raw Data'!$D:$D,"&lt;&gt;*ithdr*",'Raw Data'!$D:$D,"&lt;&gt;*ancel*")</f>
        <v>0</v>
      </c>
      <c r="AZ54" s="117"/>
      <c r="BA54" s="117"/>
      <c r="BB54" s="123"/>
      <c r="BC54" s="150">
        <f>COUNTIFS('Raw Data'!$AN:$AN,"&lt;=" &amp;DATE(MID($AV$3, 15, 4), MONTH("1 " &amp; BC$6 &amp; " " &amp; MID($AV$3, 15, 4)) + 1, 0 ), 'Raw Data'!$AN:$AN,"&gt;" &amp;DATE(MID($AV$3, 15, 4), MONTH("1 " &amp; BC$6 &amp; " " &amp; MID($AV$3, 15, 4)), 0 ), 'Raw Data'!$H:$H, "Non-Earning - Service*",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"Non-Earning - Service*",  'Raw Data'!$J:$J, "&lt;&gt;*upport",  'Raw Data'!$J:$J, "&lt;&gt;*ttendance", 'Raw Data'!$P:$P,""&amp;'Raw Data'!$B$1,'Raw Data'!$D:$D,"&lt;&gt;*ithdr*",'Raw Data'!$D:$D,"&lt;&gt;*ancel*")</f>
        <v>0</v>
      </c>
      <c r="BD54" s="117"/>
      <c r="BE54" s="117"/>
      <c r="BF54" s="118"/>
    </row>
    <row r="55" spans="1:58" ht="12.75" customHeight="1" x14ac:dyDescent="0.2">
      <c r="A55" s="141" t="s">
        <v>128</v>
      </c>
      <c r="B55" s="117"/>
      <c r="C55" s="117"/>
      <c r="D55" s="117"/>
      <c r="E55" s="117"/>
      <c r="F55" s="117"/>
      <c r="G55" s="117"/>
      <c r="H55" s="117"/>
      <c r="I55" s="117"/>
      <c r="J55" s="123"/>
      <c r="K55" s="150">
        <f>COUNTIFS('Raw Data'!$AN:$AN,"&lt;=" &amp;DATE(LEFT($AV$3, 4), MONTH("1 " &amp; K$6 &amp; " " &amp; LEFT($AV$3, 4)) + 1, 0 ), 'Raw Data'!$AN:$AN,"&gt;" &amp;DATE(LEFT($AV$3, 4), MONTH("1 " &amp; K$6 &amp; " " &amp; LEFT($AV$3, 4)), 0 ), 'Raw Data'!$H:$H, "Non*",  'Raw Data'!$J:$J, "*upport", 'Raw Data'!$O:$O,""&amp;'Raw Data'!$B$1,'Raw Data'!$D:$D,"&lt;&gt;*ithdr*",'Raw Data'!$D:$D,"&lt;&gt;*ancel*",'Raw Data'!$P:$P,"--")
+
COUNTIFS('Raw Data'!$AN:$AN,"&lt;=" &amp;DATE(LEFT($AV$3, 4), MONTH("1 " &amp; K$6 &amp; " " &amp; LEFT($AV$3, 4)) + 1, 0 ), 'Raw Data'!$AN:$AN,"&gt;" &amp;DATE(LEFT($AV$3, 4), MONTH("1 " &amp; K$6 &amp; " " &amp; LEFT($AV$3, 4)), 0 ), 'Raw Data'!$H:$H, "Non*", 'Raw Data'!$J:$J, "*ttendance", 'Raw Data'!$O:$O,""&amp;'Raw Data'!$B$1,'Raw Data'!$D:$D,"&lt;&gt;*ithdr*",'Raw Data'!$D:$D,"&lt;&gt;*ancel*",'Raw Data'!$P:$P,"--")
+
COUNTIFS('Raw Data'!$AN:$AN,"&lt;=" &amp;DATE(LEFT($AV$3, 4), MONTH("1 " &amp; K$6 &amp; " " &amp; LEFT($AV$3, 4)) + 1, 0 ), 'Raw Data'!$AN:$AN,"&gt;" &amp;DATE(LEFT($AV$3, 4), MONTH("1 " &amp; K$6 &amp; " " &amp; LEFT($AV$3, 4)), 0 ), 'Raw Data'!$H:$H, "Non*",  'Raw Data'!$J:$J, "*upport", 'Raw Data'!$P:$P,""&amp;'Raw Data'!$B$1,'Raw Data'!$D:$D,"&lt;&gt;*ithdr*",'Raw Data'!$D:$D,"&lt;&gt;*ancel*")
+
COUNTIFS('Raw Data'!$AN:$AN,"&lt;=" &amp;DATE(LEFT($AV$3, 4), MONTH("1 " &amp; K$6 &amp; " " &amp; LEFT($AV$3, 4)) + 1, 0 ), 'Raw Data'!$AN:$AN,"&gt;" &amp;DATE(LEFT($AV$3, 4), MONTH("1 " &amp; K$6 &amp; " " &amp; LEFT($AV$3, 4)), 0 ), 'Raw Data'!$H:$H, "Non*", 'Raw Data'!$J:$J, "*ttendance", 'Raw Data'!$P:$P,""&amp;'Raw Data'!$B$1,'Raw Data'!$D:$D,"&lt;&gt;*ithdr*",'Raw Data'!$D:$D,"&lt;&gt;*ancel*")</f>
        <v>0</v>
      </c>
      <c r="L55" s="117"/>
      <c r="M55" s="117"/>
      <c r="N55" s="123"/>
      <c r="O55" s="150">
        <f>COUNTIFS('Raw Data'!$AN:$AN,"&lt;=" &amp;DATE(LEFT($AV$3, 4), MONTH("1 " &amp; O$6 &amp; " " &amp; LEFT($AV$3, 4)) + 1, 0 ), 'Raw Data'!$AN:$AN,"&gt;" &amp;DATE(LEFT($AV$3, 4), MONTH("1 " &amp; O$6 &amp; " " &amp; LEFT($AV$3, 4)), 0 ), 'Raw Data'!$H:$H, "Non*",  'Raw Data'!$J:$J, "*upport", 'Raw Data'!$O:$O,""&amp;'Raw Data'!$B$1,'Raw Data'!$D:$D,"&lt;&gt;*ithdr*",'Raw Data'!$D:$D,"&lt;&gt;*ancel*",'Raw Data'!$P:$P,"--")
+
COUNTIFS('Raw Data'!$AN:$AN,"&lt;=" &amp;DATE(LEFT($AV$3, 4), MONTH("1 " &amp; O$6 &amp; " " &amp; LEFT($AV$3, 4)) + 1, 0 ), 'Raw Data'!$AN:$AN,"&gt;" &amp;DATE(LEFT($AV$3, 4), MONTH("1 " &amp; O$6 &amp; " " &amp; LEFT($AV$3, 4)), 0 ), 'Raw Data'!$H:$H, "Non*", 'Raw Data'!$J:$J, "*ttendance", 'Raw Data'!$O:$O,""&amp;'Raw Data'!$B$1,'Raw Data'!$D:$D,"&lt;&gt;*ithdr*",'Raw Data'!$D:$D,"&lt;&gt;*ancel*",'Raw Data'!$P:$P,"--")
+
COUNTIFS('Raw Data'!$AN:$AN,"&lt;=" &amp;DATE(LEFT($AV$3, 4), MONTH("1 " &amp; O$6 &amp; " " &amp; LEFT($AV$3, 4)) + 1, 0 ), 'Raw Data'!$AN:$AN,"&gt;" &amp;DATE(LEFT($AV$3, 4), MONTH("1 " &amp; O$6 &amp; " " &amp; LEFT($AV$3, 4)), 0 ), 'Raw Data'!$H:$H, "Non*",  'Raw Data'!$J:$J, "*upport", 'Raw Data'!$P:$P,""&amp;'Raw Data'!$B$1,'Raw Data'!$D:$D,"&lt;&gt;*ithdr*",'Raw Data'!$D:$D,"&lt;&gt;*ancel*")
+
COUNTIFS('Raw Data'!$AN:$AN,"&lt;=" &amp;DATE(LEFT($AV$3, 4), MONTH("1 " &amp; O$6 &amp; " " &amp; LEFT($AV$3, 4)) + 1, 0 ), 'Raw Data'!$AN:$AN,"&gt;" &amp;DATE(LEFT($AV$3, 4), MONTH("1 " &amp; O$6 &amp; " " &amp; LEFT($AV$3, 4)), 0 ), 'Raw Data'!$H:$H, "Non*", 'Raw Data'!$J:$J, "*ttendance", 'Raw Data'!$P:$P,""&amp;'Raw Data'!$B$1,'Raw Data'!$D:$D,"&lt;&gt;*ithdr*",'Raw Data'!$D:$D,"&lt;&gt;*ancel*")</f>
        <v>0</v>
      </c>
      <c r="P55" s="117"/>
      <c r="Q55" s="117"/>
      <c r="R55" s="123"/>
      <c r="S55" s="150">
        <f>COUNTIFS('Raw Data'!$AN:$AN,"&lt;=" &amp;DATE(LEFT($AV$3, 4), MONTH("1 " &amp; S$6 &amp; " " &amp; LEFT($AV$3, 4)) + 1, 0 ), 'Raw Data'!$AN:$AN,"&gt;" &amp;DATE(LEFT($AV$3, 4), MONTH("1 " &amp; S$6 &amp; " " &amp; LEFT($AV$3, 4)), 0 ), 'Raw Data'!$H:$H, "Non*",  'Raw Data'!$J:$J, "*upport", 'Raw Data'!$O:$O,""&amp;'Raw Data'!$B$1,'Raw Data'!$D:$D,"&lt;&gt;*ithdr*",'Raw Data'!$D:$D,"&lt;&gt;*ancel*",'Raw Data'!$P:$P,"--")
+
COUNTIFS('Raw Data'!$AN:$AN,"&lt;=" &amp;DATE(LEFT($AV$3, 4), MONTH("1 " &amp; S$6 &amp; " " &amp; LEFT($AV$3, 4)) + 1, 0 ), 'Raw Data'!$AN:$AN,"&gt;" &amp;DATE(LEFT($AV$3, 4), MONTH("1 " &amp; S$6 &amp; " " &amp; LEFT($AV$3, 4)), 0 ), 'Raw Data'!$H:$H, "Non*", 'Raw Data'!$J:$J, "*ttendance", 'Raw Data'!$O:$O,""&amp;'Raw Data'!$B$1,'Raw Data'!$D:$D,"&lt;&gt;*ithdr*",'Raw Data'!$D:$D,"&lt;&gt;*ancel*",'Raw Data'!$P:$P,"--")
+
COUNTIFS('Raw Data'!$AN:$AN,"&lt;=" &amp;DATE(LEFT($AV$3, 4), MONTH("1 " &amp; S$6 &amp; " " &amp; LEFT($AV$3, 4)) + 1, 0 ), 'Raw Data'!$AN:$AN,"&gt;" &amp;DATE(LEFT($AV$3, 4), MONTH("1 " &amp; S$6 &amp; " " &amp; LEFT($AV$3, 4)), 0 ), 'Raw Data'!$H:$H, "Non*",  'Raw Data'!$J:$J, "*upport", 'Raw Data'!$P:$P,""&amp;'Raw Data'!$B$1,'Raw Data'!$D:$D,"&lt;&gt;*ithdr*",'Raw Data'!$D:$D,"&lt;&gt;*ancel*")
+
COUNTIFS('Raw Data'!$AN:$AN,"&lt;=" &amp;DATE(LEFT($AV$3, 4), MONTH("1 " &amp; S$6 &amp; " " &amp; LEFT($AV$3, 4)) + 1, 0 ), 'Raw Data'!$AN:$AN,"&gt;" &amp;DATE(LEFT($AV$3, 4), MONTH("1 " &amp; S$6 &amp; " " &amp; LEFT($AV$3, 4)), 0 ), 'Raw Data'!$H:$H, "Non*", 'Raw Data'!$J:$J, "*ttendance", 'Raw Data'!$P:$P,""&amp;'Raw Data'!$B$1,'Raw Data'!$D:$D,"&lt;&gt;*ithdr*",'Raw Data'!$D:$D,"&lt;&gt;*ancel*")</f>
        <v>0</v>
      </c>
      <c r="T55" s="117"/>
      <c r="U55" s="117"/>
      <c r="V55" s="123"/>
      <c r="W55" s="150">
        <f>COUNTIFS('Raw Data'!$AN:$AN,"&lt;=" &amp;DATE(LEFT($AV$3, 4), MONTH("1 " &amp; W$6 &amp; " " &amp; LEFT($AV$3, 4)) + 1, 0 ), 'Raw Data'!$AN:$AN,"&gt;" &amp;DATE(LEFT($AV$3, 4), MONTH("1 " &amp; W$6 &amp; " " &amp; LEFT($AV$3, 4)), 0 ), 'Raw Data'!$H:$H, "Non*",  'Raw Data'!$J:$J, "*upport", 'Raw Data'!$O:$O,""&amp;'Raw Data'!$B$1,'Raw Data'!$D:$D,"&lt;&gt;*ithdr*",'Raw Data'!$D:$D,"&lt;&gt;*ancel*",'Raw Data'!$P:$P,"--")
+
COUNTIFS('Raw Data'!$AN:$AN,"&lt;=" &amp;DATE(LEFT($AV$3, 4), MONTH("1 " &amp; W$6 &amp; " " &amp; LEFT($AV$3, 4)) + 1, 0 ), 'Raw Data'!$AN:$AN,"&gt;" &amp;DATE(LEFT($AV$3, 4), MONTH("1 " &amp; W$6 &amp; " " &amp; LEFT($AV$3, 4)), 0 ), 'Raw Data'!$H:$H, "Non*", 'Raw Data'!$J:$J, "*ttendance", 'Raw Data'!$O:$O,""&amp;'Raw Data'!$B$1,'Raw Data'!$D:$D,"&lt;&gt;*ithdr*",'Raw Data'!$D:$D,"&lt;&gt;*ancel*",'Raw Data'!$P:$P,"--")
+
COUNTIFS('Raw Data'!$AN:$AN,"&lt;=" &amp;DATE(LEFT($AV$3, 4), MONTH("1 " &amp; W$6 &amp; " " &amp; LEFT($AV$3, 4)) + 1, 0 ), 'Raw Data'!$AN:$AN,"&gt;" &amp;DATE(LEFT($AV$3, 4), MONTH("1 " &amp; W$6 &amp; " " &amp; LEFT($AV$3, 4)), 0 ), 'Raw Data'!$H:$H, "Non*",  'Raw Data'!$J:$J, "*upport", 'Raw Data'!$P:$P,""&amp;'Raw Data'!$B$1,'Raw Data'!$D:$D,"&lt;&gt;*ithdr*",'Raw Data'!$D:$D,"&lt;&gt;*ancel*")
+
COUNTIFS('Raw Data'!$AN:$AN,"&lt;=" &amp;DATE(LEFT($AV$3, 4), MONTH("1 " &amp; W$6 &amp; " " &amp; LEFT($AV$3, 4)) + 1, 0 ), 'Raw Data'!$AN:$AN,"&gt;" &amp;DATE(LEFT($AV$3, 4), MONTH("1 " &amp; W$6 &amp; " " &amp; LEFT($AV$3, 4)), 0 ), 'Raw Data'!$H:$H, "Non*", 'Raw Data'!$J:$J, "*ttendance", 'Raw Data'!$P:$P,""&amp;'Raw Data'!$B$1,'Raw Data'!$D:$D,"&lt;&gt;*ithdr*",'Raw Data'!$D:$D,"&lt;&gt;*ancel*")</f>
        <v>0</v>
      </c>
      <c r="X55" s="117"/>
      <c r="Y55" s="117"/>
      <c r="Z55" s="123"/>
      <c r="AA55" s="150">
        <f>COUNTIFS('Raw Data'!$AN:$AN,"&lt;=" &amp;DATE(LEFT($AV$3, 4), MONTH("1 " &amp; AA$6 &amp; " " &amp; LEFT($AV$3, 4)) + 1, 0 ), 'Raw Data'!$AN:$AN,"&gt;" &amp;DATE(LEFT($AV$3, 4), MONTH("1 " &amp; AA$6 &amp; " " &amp; LEFT($AV$3, 4)), 0 ), 'Raw Data'!$H:$H, "Non*",  'Raw Data'!$J:$J, "*upport", 'Raw Data'!$O:$O,""&amp;'Raw Data'!$B$1,'Raw Data'!$D:$D,"&lt;&gt;*ithdr*",'Raw Data'!$D:$D,"&lt;&gt;*ancel*",'Raw Data'!$P:$P,"--")
+
COUNTIFS('Raw Data'!$AN:$AN,"&lt;=" &amp;DATE(LEFT($AV$3, 4), MONTH("1 " &amp; AA$6 &amp; " " &amp; LEFT($AV$3, 4)) + 1, 0 ), 'Raw Data'!$AN:$AN,"&gt;" &amp;DATE(LEFT($AV$3, 4), MONTH("1 " &amp; AA$6 &amp; " " &amp; LEFT($AV$3, 4)), 0 ), 'Raw Data'!$H:$H, "Non*", 'Raw Data'!$J:$J, "*ttendance", 'Raw Data'!$O:$O,""&amp;'Raw Data'!$B$1,'Raw Data'!$D:$D,"&lt;&gt;*ithdr*",'Raw Data'!$D:$D,"&lt;&gt;*ancel*",'Raw Data'!$P:$P,"--")
+
COUNTIFS('Raw Data'!$AN:$AN,"&lt;=" &amp;DATE(LEFT($AV$3, 4), MONTH("1 " &amp; AA$6 &amp; " " &amp; LEFT($AV$3, 4)) + 1, 0 ), 'Raw Data'!$AN:$AN,"&gt;" &amp;DATE(LEFT($AV$3, 4), MONTH("1 " &amp; AA$6 &amp; " " &amp; LEFT($AV$3, 4)), 0 ), 'Raw Data'!$H:$H, "Non*",  'Raw Data'!$J:$J, "*upport", 'Raw Data'!$P:$P,""&amp;'Raw Data'!$B$1,'Raw Data'!$D:$D,"&lt;&gt;*ithdr*",'Raw Data'!$D:$D,"&lt;&gt;*ancel*")
+
COUNTIFS('Raw Data'!$AN:$AN,"&lt;=" &amp;DATE(LEFT($AV$3, 4), MONTH("1 " &amp; AA$6 &amp; " " &amp; LEFT($AV$3, 4)) + 1, 0 ), 'Raw Data'!$AN:$AN,"&gt;" &amp;DATE(LEFT($AV$3, 4), MONTH("1 " &amp; AA$6 &amp; " " &amp; LEFT($AV$3, 4)), 0 ), 'Raw Data'!$H:$H, "Non*", 'Raw Data'!$J:$J, "*ttendance", 'Raw Data'!$P:$P,""&amp;'Raw Data'!$B$1,'Raw Data'!$D:$D,"&lt;&gt;*ithdr*",'Raw Data'!$D:$D,"&lt;&gt;*ancel*")</f>
        <v>0</v>
      </c>
      <c r="AB55" s="117"/>
      <c r="AC55" s="117"/>
      <c r="AD55" s="123"/>
      <c r="AE55" s="150">
        <f>COUNTIFS('Raw Data'!$AN:$AN,"&lt;=" &amp;DATE(LEFT($AV$3, 4), MONTH("1 " &amp; AE$6 &amp; " " &amp; LEFT($AV$3, 4)) + 1, 0 ), 'Raw Data'!$AN:$AN,"&gt;" &amp;DATE(LEFT($AV$3, 4), MONTH("1 " &amp; AE$6 &amp; " " &amp; LEFT($AV$3, 4)), 0 ), 'Raw Data'!$H:$H, "Non*",  'Raw Data'!$J:$J, "*upport", 'Raw Data'!$O:$O,""&amp;'Raw Data'!$B$1,'Raw Data'!$D:$D,"&lt;&gt;*ithdr*",'Raw Data'!$D:$D,"&lt;&gt;*ancel*",'Raw Data'!$P:$P,"--")
+
COUNTIFS('Raw Data'!$AN:$AN,"&lt;=" &amp;DATE(LEFT($AV$3, 4), MONTH("1 " &amp; AE$6 &amp; " " &amp; LEFT($AV$3, 4)) + 1, 0 ), 'Raw Data'!$AN:$AN,"&gt;" &amp;DATE(LEFT($AV$3, 4), MONTH("1 " &amp; AE$6 &amp; " " &amp; LEFT($AV$3, 4)), 0 ), 'Raw Data'!$H:$H, "Non*", 'Raw Data'!$J:$J, "*ttendance", 'Raw Data'!$O:$O,""&amp;'Raw Data'!$B$1,'Raw Data'!$D:$D,"&lt;&gt;*ithdr*",'Raw Data'!$D:$D,"&lt;&gt;*ancel*",'Raw Data'!$P:$P,"--")
+
COUNTIFS('Raw Data'!$AN:$AN,"&lt;=" &amp;DATE(LEFT($AV$3, 4), MONTH("1 " &amp; AE$6 &amp; " " &amp; LEFT($AV$3, 4)) + 1, 0 ), 'Raw Data'!$AN:$AN,"&gt;" &amp;DATE(LEFT($AV$3, 4), MONTH("1 " &amp; AE$6 &amp; " " &amp; LEFT($AV$3, 4)), 0 ), 'Raw Data'!$H:$H, "Non*",  'Raw Data'!$J:$J, "*upport", 'Raw Data'!$P:$P,""&amp;'Raw Data'!$B$1,'Raw Data'!$D:$D,"&lt;&gt;*ithdr*",'Raw Data'!$D:$D,"&lt;&gt;*ancel*")
+
COUNTIFS('Raw Data'!$AN:$AN,"&lt;=" &amp;DATE(LEFT($AV$3, 4), MONTH("1 " &amp; AE$6 &amp; " " &amp; LEFT($AV$3, 4)) + 1, 0 ), 'Raw Data'!$AN:$AN,"&gt;" &amp;DATE(LEFT($AV$3, 4), MONTH("1 " &amp; AE$6 &amp; " " &amp; LEFT($AV$3, 4)), 0 ), 'Raw Data'!$H:$H, "Non*", 'Raw Data'!$J:$J, "*ttendance", 'Raw Data'!$P:$P,""&amp;'Raw Data'!$B$1,'Raw Data'!$D:$D,"&lt;&gt;*ithdr*",'Raw Data'!$D:$D,"&lt;&gt;*ancel*")</f>
        <v>0</v>
      </c>
      <c r="AF55" s="117"/>
      <c r="AG55" s="117"/>
      <c r="AH55" s="123"/>
      <c r="AI55" s="150">
        <f>COUNTIFS('Raw Data'!$AN:$AN,"&lt;=" &amp;DATE(LEFT($AV$3, 4), MONTH("1 " &amp; AI$6 &amp; " " &amp; LEFT($AV$3, 4)) + 1, 0 ), 'Raw Data'!$AN:$AN,"&gt;" &amp;DATE(LEFT($AV$3, 4), MONTH("1 " &amp; AI$6 &amp; " " &amp; LEFT($AV$3, 4)), 0 ), 'Raw Data'!$H:$H, "Non*",  'Raw Data'!$J:$J, "*upport", 'Raw Data'!$O:$O,""&amp;'Raw Data'!$B$1,'Raw Data'!$D:$D,"&lt;&gt;*ithdr*",'Raw Data'!$D:$D,"&lt;&gt;*ancel*",'Raw Data'!$P:$P,"--")
+
COUNTIFS('Raw Data'!$AN:$AN,"&lt;=" &amp;DATE(LEFT($AV$3, 4), MONTH("1 " &amp; AI$6 &amp; " " &amp; LEFT($AV$3, 4)) + 1, 0 ), 'Raw Data'!$AN:$AN,"&gt;" &amp;DATE(LEFT($AV$3, 4), MONTH("1 " &amp; AI$6 &amp; " " &amp; LEFT($AV$3, 4)), 0 ), 'Raw Data'!$H:$H, "Non*", 'Raw Data'!$J:$J, "*ttendance", 'Raw Data'!$O:$O,""&amp;'Raw Data'!$B$1,'Raw Data'!$D:$D,"&lt;&gt;*ithdr*",'Raw Data'!$D:$D,"&lt;&gt;*ancel*",'Raw Data'!$P:$P,"--")
+
COUNTIFS('Raw Data'!$AN:$AN,"&lt;=" &amp;DATE(LEFT($AV$3, 4), MONTH("1 " &amp; AI$6 &amp; " " &amp; LEFT($AV$3, 4)) + 1, 0 ), 'Raw Data'!$AN:$AN,"&gt;" &amp;DATE(LEFT($AV$3, 4), MONTH("1 " &amp; AI$6 &amp; " " &amp; LEFT($AV$3, 4)), 0 ), 'Raw Data'!$H:$H, "Non*",  'Raw Data'!$J:$J, "*upport", 'Raw Data'!$P:$P,""&amp;'Raw Data'!$B$1,'Raw Data'!$D:$D,"&lt;&gt;*ithdr*",'Raw Data'!$D:$D,"&lt;&gt;*ancel*")
+
COUNTIFS('Raw Data'!$AN:$AN,"&lt;=" &amp;DATE(LEFT($AV$3, 4), MONTH("1 " &amp; AI$6 &amp; " " &amp; LEFT($AV$3, 4)) + 1, 0 ), 'Raw Data'!$AN:$AN,"&gt;" &amp;DATE(LEFT($AV$3, 4), MONTH("1 " &amp; AI$6 &amp; " " &amp; LEFT($AV$3, 4)), 0 ), 'Raw Data'!$H:$H, "Non*", 'Raw Data'!$J:$J, "*ttendance", 'Raw Data'!$P:$P,""&amp;'Raw Data'!$B$1,'Raw Data'!$D:$D,"&lt;&gt;*ithdr*",'Raw Data'!$D:$D,"&lt;&gt;*ancel*")</f>
        <v>0</v>
      </c>
      <c r="AJ55" s="117"/>
      <c r="AK55" s="117"/>
      <c r="AL55" s="123"/>
      <c r="AM55" s="150">
        <f>COUNTIFS('Raw Data'!$AN:$AN,"&lt;=" &amp;DATE(LEFT($AV$3, 4), MONTH("1 " &amp; AM$6 &amp; " " &amp; LEFT($AV$3, 4)) + 1, 0 ), 'Raw Data'!$AN:$AN,"&gt;" &amp;DATE(LEFT($AV$3, 4), MONTH("1 " &amp; AM$6 &amp; " " &amp; LEFT($AV$3, 4)), 0 ), 'Raw Data'!$H:$H, "Non*",  'Raw Data'!$J:$J, "*upport", 'Raw Data'!$O:$O,""&amp;'Raw Data'!$B$1,'Raw Data'!$D:$D,"&lt;&gt;*ithdr*",'Raw Data'!$D:$D,"&lt;&gt;*ancel*",'Raw Data'!$P:$P,"--")
+
COUNTIFS('Raw Data'!$AN:$AN,"&lt;=" &amp;DATE(LEFT($AV$3, 4), MONTH("1 " &amp; AM$6 &amp; " " &amp; LEFT($AV$3, 4)) + 1, 0 ), 'Raw Data'!$AN:$AN,"&gt;" &amp;DATE(LEFT($AV$3, 4), MONTH("1 " &amp; AM$6 &amp; " " &amp; LEFT($AV$3, 4)), 0 ), 'Raw Data'!$H:$H, "Non*", 'Raw Data'!$J:$J, "*ttendance", 'Raw Data'!$O:$O,""&amp;'Raw Data'!$B$1,'Raw Data'!$D:$D,"&lt;&gt;*ithdr*",'Raw Data'!$D:$D,"&lt;&gt;*ancel*",'Raw Data'!$P:$P,"--")
+
COUNTIFS('Raw Data'!$AN:$AN,"&lt;=" &amp;DATE(LEFT($AV$3, 4), MONTH("1 " &amp; AM$6 &amp; " " &amp; LEFT($AV$3, 4)) + 1, 0 ), 'Raw Data'!$AN:$AN,"&gt;" &amp;DATE(LEFT($AV$3, 4), MONTH("1 " &amp; AM$6 &amp; " " &amp; LEFT($AV$3, 4)), 0 ), 'Raw Data'!$H:$H, "Non*",  'Raw Data'!$J:$J, "*upport", 'Raw Data'!$P:$P,""&amp;'Raw Data'!$B$1,'Raw Data'!$D:$D,"&lt;&gt;*ithdr*",'Raw Data'!$D:$D,"&lt;&gt;*ancel*")
+
COUNTIFS('Raw Data'!$AN:$AN,"&lt;=" &amp;DATE(LEFT($AV$3, 4), MONTH("1 " &amp; AM$6 &amp; " " &amp; LEFT($AV$3, 4)) + 1, 0 ), 'Raw Data'!$AN:$AN,"&gt;" &amp;DATE(LEFT($AV$3, 4), MONTH("1 " &amp; AM$6 &amp; " " &amp; LEFT($AV$3, 4)), 0 ), 'Raw Data'!$H:$H, "Non*", 'Raw Data'!$J:$J, "*ttendance", 'Raw Data'!$P:$P,""&amp;'Raw Data'!$B$1,'Raw Data'!$D:$D,"&lt;&gt;*ithdr*",'Raw Data'!$D:$D,"&lt;&gt;*ancel*")</f>
        <v>0</v>
      </c>
      <c r="AN55" s="117"/>
      <c r="AO55" s="117"/>
      <c r="AP55" s="123"/>
      <c r="AQ55" s="150">
        <f>COUNTIFS('Raw Data'!$AN:$AN,"&lt;=" &amp;DATE(LEFT($AV$3, 4), MONTH("1 " &amp; AQ$6 &amp; " " &amp; LEFT($AV$3, 4)) + 1, 0 ), 'Raw Data'!$AN:$AN,"&gt;" &amp;DATE(LEFT($AV$3, 4), MONTH("1 " &amp; AQ$6 &amp; " " &amp; LEFT($AV$3, 4)), 0 ), 'Raw Data'!$H:$H, "Non*",  'Raw Data'!$J:$J, "*upport", 'Raw Data'!$O:$O,""&amp;'Raw Data'!$B$1,'Raw Data'!$D:$D,"&lt;&gt;*ithdr*",'Raw Data'!$D:$D,"&lt;&gt;*ancel*",'Raw Data'!$P:$P,"--")
+
COUNTIFS('Raw Data'!$AN:$AN,"&lt;=" &amp;DATE(LEFT($AV$3, 4), MONTH("1 " &amp; AQ$6 &amp; " " &amp; LEFT($AV$3, 4)) + 1, 0 ), 'Raw Data'!$AN:$AN,"&gt;" &amp;DATE(LEFT($AV$3, 4), MONTH("1 " &amp; AQ$6 &amp; " " &amp; LEFT($AV$3, 4)), 0 ), 'Raw Data'!$H:$H, "Non*", 'Raw Data'!$J:$J, "*ttendance", 'Raw Data'!$O:$O,""&amp;'Raw Data'!$B$1,'Raw Data'!$D:$D,"&lt;&gt;*ithdr*",'Raw Data'!$D:$D,"&lt;&gt;*ancel*",'Raw Data'!$P:$P,"--")
+
COUNTIFS('Raw Data'!$AN:$AN,"&lt;=" &amp;DATE(LEFT($AV$3, 4), MONTH("1 " &amp; AQ$6 &amp; " " &amp; LEFT($AV$3, 4)) + 1, 0 ), 'Raw Data'!$AN:$AN,"&gt;" &amp;DATE(LEFT($AV$3, 4), MONTH("1 " &amp; AQ$6 &amp; " " &amp; LEFT($AV$3, 4)), 0 ), 'Raw Data'!$H:$H, "Non*",  'Raw Data'!$J:$J, "*upport", 'Raw Data'!$P:$P,""&amp;'Raw Data'!$B$1,'Raw Data'!$D:$D,"&lt;&gt;*ithdr*",'Raw Data'!$D:$D,"&lt;&gt;*ancel*")
+
COUNTIFS('Raw Data'!$AN:$AN,"&lt;=" &amp;DATE(LEFT($AV$3, 4), MONTH("1 " &amp; AQ$6 &amp; " " &amp; LEFT($AV$3, 4)) + 1, 0 ), 'Raw Data'!$AN:$AN,"&gt;" &amp;DATE(LEFT($AV$3, 4), MONTH("1 " &amp; AQ$6 &amp; " " &amp; LEFT($AV$3, 4)), 0 ), 'Raw Data'!$H:$H, "Non*", 'Raw Data'!$J:$J, "*ttendance", 'Raw Data'!$P:$P,""&amp;'Raw Data'!$B$1,'Raw Data'!$D:$D,"&lt;&gt;*ithdr*",'Raw Data'!$D:$D,"&lt;&gt;*ancel*")</f>
        <v>0</v>
      </c>
      <c r="AR55" s="117"/>
      <c r="AS55" s="117"/>
      <c r="AT55" s="123"/>
      <c r="AU55" s="150">
        <f>COUNTIFS('Raw Data'!$AN:$AN,"&lt;=" &amp;DATE(MID($AV$3, 15, 4), MONTH("1 " &amp; AU$6 &amp; " " &amp; MID($AV$3, 15, 4)) + 1, 0 ), 'Raw Data'!$AN:$AN,"&gt;" &amp;DATE(MID($AV$3, 15, 4), MONTH("1 " &amp; AU$6 &amp; " " &amp; MID($AV$3, 15, 4)), 0 ), 'Raw Data'!$H:$H, "Non*",  'Raw Data'!$J:$J, "*upport", 'Raw Data'!$O:$O,""&amp;'Raw Data'!$B$1,'Raw Data'!$D:$D,"&lt;&gt;*ithdr*",'Raw Data'!$D:$D,"&lt;&gt;*ancel*",'Raw Data'!$P:$P,"--")
+
COUNTIFS('Raw Data'!$AN:$AN,"&lt;=" &amp;DATE(MID($AV$3, 15, 4), MONTH("1 " &amp; AU$6 &amp; " " &amp; MID($AV$3, 15, 4)) + 1, 0 ), 'Raw Data'!$AN:$AN,"&gt;" &amp;DATE(MID($AV$3, 15, 4), MONTH("1 " &amp; AU$6 &amp; " " &amp; MID($AV$3, 15, 4)), 0 ), 'Raw Data'!$H:$H, "Non*", 'Raw Data'!$J:$J, "*ttendance", 'Raw Data'!$O:$O,""&amp;'Raw Data'!$B$1,'Raw Data'!$D:$D,"&lt;&gt;*ithdr*",'Raw Data'!$D:$D,"&lt;&gt;*ancel*",'Raw Data'!$P:$P,"--")
+
COUNTIFS('Raw Data'!$AN:$AN,"&lt;=" &amp;DATE(MID($AV$3, 15, 4), MONTH("1 " &amp; AU$6 &amp; " " &amp; MID($AV$3, 15, 4)) + 1, 0 ), 'Raw Data'!$AN:$AN,"&gt;" &amp;DATE(MID($AV$3, 15, 4), MONTH("1 " &amp; AU$6 &amp; " " &amp; MID($AV$3, 15, 4)), 0 ), 'Raw Data'!$H:$H, "Non*",  'Raw Data'!$J:$J, "*upport", 'Raw Data'!$P:$P,""&amp;'Raw Data'!$B$1,'Raw Data'!$D:$D,"&lt;&gt;*ithdr*",'Raw Data'!$D:$D,"&lt;&gt;*ancel*")
+
COUNTIFS('Raw Data'!$AN:$AN,"&lt;=" &amp;DATE(MID($AV$3, 15, 4), MONTH("1 " &amp; AU$6 &amp; " " &amp; MID($AV$3, 15, 4)) + 1, 0 ), 'Raw Data'!$AN:$AN,"&gt;" &amp;DATE(MID($AV$3, 15, 4), MONTH("1 " &amp; AU$6 &amp; " " &amp; MID($AV$3, 15, 4)), 0 ), 'Raw Data'!$H:$H, "Non*", 'Raw Data'!$J:$J, "*ttendance", 'Raw Data'!$P:$P,""&amp;'Raw Data'!$B$1,'Raw Data'!$D:$D,"&lt;&gt;*ithdr*",'Raw Data'!$D:$D,"&lt;&gt;*ancel*")</f>
        <v>0</v>
      </c>
      <c r="AV55" s="117"/>
      <c r="AW55" s="117"/>
      <c r="AX55" s="123"/>
      <c r="AY55" s="150">
        <f>COUNTIFS('Raw Data'!$AN:$AN,"&lt;=" &amp;DATE(MID($AV$3, 15, 4), MONTH("1 " &amp; AY$6 &amp; " " &amp; MID($AV$3, 15, 4)) + 1, 0 ), 'Raw Data'!$AN:$AN,"&gt;" &amp;DATE(MID($AV$3, 15, 4), MONTH("1 " &amp; AY$6 &amp; " " &amp; MID($AV$3, 15, 4)), 0 ), 'Raw Data'!$H:$H, "Non*",  'Raw Data'!$J:$J, "*upport", 'Raw Data'!$O:$O,""&amp;'Raw Data'!$B$1,'Raw Data'!$D:$D,"&lt;&gt;*ithdr*",'Raw Data'!$D:$D,"&lt;&gt;*ancel*",'Raw Data'!$P:$P,"--")
+
COUNTIFS('Raw Data'!$AN:$AN,"&lt;=" &amp;DATE(MID($AV$3, 15, 4), MONTH("1 " &amp; AY$6 &amp; " " &amp; MID($AV$3, 15, 4)) + 1, 0 ), 'Raw Data'!$AN:$AN,"&gt;" &amp;DATE(MID($AV$3, 15, 4), MONTH("1 " &amp; AY$6 &amp; " " &amp; MID($AV$3, 15, 4)), 0 ), 'Raw Data'!$H:$H, "Non*", 'Raw Data'!$J:$J, "*ttendance", 'Raw Data'!$O:$O,""&amp;'Raw Data'!$B$1,'Raw Data'!$D:$D,"&lt;&gt;*ithdr*",'Raw Data'!$D:$D,"&lt;&gt;*ancel*",'Raw Data'!$P:$P,"--")
+
COUNTIFS('Raw Data'!$AN:$AN,"&lt;=" &amp;DATE(MID($AV$3, 15, 4), MONTH("1 " &amp; AY$6 &amp; " " &amp; MID($AV$3, 15, 4)) + 1, 0 ), 'Raw Data'!$AN:$AN,"&gt;" &amp;DATE(MID($AV$3, 15, 4), MONTH("1 " &amp; AY$6 &amp; " " &amp; MID($AV$3, 15, 4)), 0 ), 'Raw Data'!$H:$H, "Non*",  'Raw Data'!$J:$J, "*upport", 'Raw Data'!$P:$P,""&amp;'Raw Data'!$B$1,'Raw Data'!$D:$D,"&lt;&gt;*ithdr*",'Raw Data'!$D:$D,"&lt;&gt;*ancel*")
+
COUNTIFS('Raw Data'!$AN:$AN,"&lt;=" &amp;DATE(MID($AV$3, 15, 4), MONTH("1 " &amp; AY$6 &amp; " " &amp; MID($AV$3, 15, 4)) + 1, 0 ), 'Raw Data'!$AN:$AN,"&gt;" &amp;DATE(MID($AV$3, 15, 4), MONTH("1 " &amp; AY$6 &amp; " " &amp; MID($AV$3, 15, 4)), 0 ), 'Raw Data'!$H:$H, "Non*", 'Raw Data'!$J:$J, "*ttendance", 'Raw Data'!$P:$P,""&amp;'Raw Data'!$B$1,'Raw Data'!$D:$D,"&lt;&gt;*ithdr*",'Raw Data'!$D:$D,"&lt;&gt;*ancel*")</f>
        <v>0</v>
      </c>
      <c r="AZ55" s="117"/>
      <c r="BA55" s="117"/>
      <c r="BB55" s="123"/>
      <c r="BC55" s="150">
        <f>COUNTIFS('Raw Data'!$AN:$AN,"&lt;=" &amp;DATE(MID($AV$3, 15, 4), MONTH("1 " &amp; BC$6 &amp; " " &amp; MID($AV$3, 15, 4)) + 1, 0 ), 'Raw Data'!$AN:$AN,"&gt;" &amp;DATE(MID($AV$3, 15, 4), MONTH("1 " &amp; BC$6 &amp; " " &amp; MID($AV$3, 15, 4)), 0 ), 'Raw Data'!$H:$H, "Non*",  'Raw Data'!$J:$J, "*upport", 'Raw Data'!$O:$O,""&amp;'Raw Data'!$B$1,'Raw Data'!$D:$D,"&lt;&gt;*ithdr*",'Raw Data'!$D:$D,"&lt;&gt;*ancel*",'Raw Data'!$P:$P,"--")
+
COUNTIFS('Raw Data'!$AN:$AN,"&lt;=" &amp;DATE(MID($AV$3, 15, 4), MONTH("1 " &amp; BC$6 &amp; " " &amp; MID($AV$3, 15, 4)) + 1, 0 ), 'Raw Data'!$AN:$AN,"&gt;" &amp;DATE(MID($AV$3, 15, 4), MONTH("1 " &amp; BC$6 &amp; " " &amp; MID($AV$3, 15, 4)), 0 ), 'Raw Data'!$H:$H, "Non*", 'Raw Data'!$J:$J, "*ttendance", 'Raw Data'!$O:$O,""&amp;'Raw Data'!$B$1,'Raw Data'!$D:$D,"&lt;&gt;*ithdr*",'Raw Data'!$D:$D,"&lt;&gt;*ancel*",'Raw Data'!$P:$P,"--")
+
COUNTIFS('Raw Data'!$AN:$AN,"&lt;=" &amp;DATE(MID($AV$3, 15, 4), MONTH("1 " &amp; BC$6 &amp; " " &amp; MID($AV$3, 15, 4)) + 1, 0 ), 'Raw Data'!$AN:$AN,"&gt;" &amp;DATE(MID($AV$3, 15, 4), MONTH("1 " &amp; BC$6 &amp; " " &amp; MID($AV$3, 15, 4)), 0 ), 'Raw Data'!$H:$H, "Non*",  'Raw Data'!$J:$J, "*upport", 'Raw Data'!$P:$P,""&amp;'Raw Data'!$B$1,'Raw Data'!$D:$D,"&lt;&gt;*ithdr*",'Raw Data'!$D:$D,"&lt;&gt;*ancel*")
+
COUNTIFS('Raw Data'!$AN:$AN,"&lt;=" &amp;DATE(MID($AV$3, 15, 4), MONTH("1 " &amp; BC$6 &amp; " " &amp; MID($AV$3, 15, 4)) + 1, 0 ), 'Raw Data'!$AN:$AN,"&gt;" &amp;DATE(MID($AV$3, 15, 4), MONTH("1 " &amp; BC$6 &amp; " " &amp; MID($AV$3, 15, 4)), 0 ), 'Raw Data'!$H:$H, "Non*", 'Raw Data'!$J:$J, "*ttendance", 'Raw Data'!$P:$P,""&amp;'Raw Data'!$B$1,'Raw Data'!$D:$D,"&lt;&gt;*ithdr*",'Raw Data'!$D:$D,"&lt;&gt;*ancel*")</f>
        <v>0</v>
      </c>
      <c r="BD55" s="117"/>
      <c r="BE55" s="117"/>
      <c r="BF55" s="118"/>
    </row>
    <row r="56" spans="1:58" ht="12.75" customHeight="1" x14ac:dyDescent="0.2">
      <c r="A56" s="143" t="s">
        <v>131</v>
      </c>
      <c r="B56" s="117"/>
      <c r="C56" s="117"/>
      <c r="D56" s="117"/>
      <c r="E56" s="117"/>
      <c r="F56" s="117"/>
      <c r="G56" s="117"/>
      <c r="H56" s="117"/>
      <c r="I56" s="117"/>
      <c r="J56" s="123"/>
      <c r="K56" s="147">
        <f>COUNTIFS('Raw Data'!$AN:$AN,"&lt;=" &amp;DATE(LEFT($AV$3, 4), MONTH("1 " &amp; K$6 &amp; " " &amp; LEFT($AV$3, 4)) + 1, 0 ), 'Raw Data'!$AN:$AN,"&gt;" &amp;DATE(LEFT($AV$3, 4), MONTH("1 " &amp; K$6 &amp; " " &amp; LEFT($AV$3, 4)), 0 ), 'Raw Data'!$H:$H, "Non*",  'Raw Data'!$J:$J, "Departmental Supp*", 'Raw Data'!$O:$O,""&amp;'Raw Data'!$B$1,'Raw Data'!$D:$D,"&lt;&gt;*ithdr*",'Raw Data'!$D:$D,"&lt;&gt;*ancel*",'Raw Data'!$P:$P,"--")
+
COUNTIFS('Raw Data'!$AN:$AN,"&lt;=" &amp;DATE(LEFT($AV$3, 4), MONTH("1 " &amp; K$6 &amp; " " &amp; LEFT($AV$3, 4)) + 1, 0 ), 'Raw Data'!$AN:$AN,"&gt;" &amp;DATE(LEFT($AV$3, 4), MONTH("1 " &amp; K$6 &amp; " " &amp; LEFT($AV$3, 4)), 0 ), 'Raw Data'!$H:$H, "Non*",  'Raw Data'!$J:$J, "Departmental Supp*", 'Raw Data'!$P:$P,""&amp;'Raw Data'!$B$1,'Raw Data'!$D:$D,"&lt;&gt;*ithdr*",'Raw Data'!$D:$D,"&lt;&gt;*ancel*")</f>
        <v>0</v>
      </c>
      <c r="L56" s="117"/>
      <c r="M56" s="117"/>
      <c r="N56" s="123"/>
      <c r="O56" s="147">
        <f>COUNTIFS('Raw Data'!$AN:$AN,"&lt;=" &amp;DATE(LEFT($AV$3, 4), MONTH("1 " &amp; O$6 &amp; " " &amp; LEFT($AV$3, 4)) + 1, 0 ), 'Raw Data'!$AN:$AN,"&gt;" &amp;DATE(LEFT($AV$3, 4), MONTH("1 " &amp; O$6 &amp; " " &amp; LEFT($AV$3, 4)), 0 ), 'Raw Data'!$H:$H, "Non*",  'Raw Data'!$J:$J, "Departmental Supp*", 'Raw Data'!$O:$O,""&amp;'Raw Data'!$B$1,'Raw Data'!$D:$D,"&lt;&gt;*ithdr*",'Raw Data'!$D:$D,"&lt;&gt;*ancel*",'Raw Data'!$P:$P,"--")
+
COUNTIFS('Raw Data'!$AN:$AN,"&lt;=" &amp;DATE(LEFT($AV$3, 4), MONTH("1 " &amp; O$6 &amp; " " &amp; LEFT($AV$3, 4)) + 1, 0 ), 'Raw Data'!$AN:$AN,"&gt;" &amp;DATE(LEFT($AV$3, 4), MONTH("1 " &amp; O$6 &amp; " " &amp; LEFT($AV$3, 4)), 0 ), 'Raw Data'!$H:$H, "Non*",  'Raw Data'!$J:$J, "Departmental Supp*", 'Raw Data'!$P:$P,""&amp;'Raw Data'!$B$1,'Raw Data'!$D:$D,"&lt;&gt;*ithdr*",'Raw Data'!$D:$D,"&lt;&gt;*ancel*")</f>
        <v>0</v>
      </c>
      <c r="P56" s="117"/>
      <c r="Q56" s="117"/>
      <c r="R56" s="123"/>
      <c r="S56" s="147">
        <f>COUNTIFS('Raw Data'!$AN:$AN,"&lt;=" &amp;DATE(LEFT($AV$3, 4), MONTH("1 " &amp; S$6 &amp; " " &amp; LEFT($AV$3, 4)) + 1, 0 ), 'Raw Data'!$AN:$AN,"&gt;" &amp;DATE(LEFT($AV$3, 4), MONTH("1 " &amp; S$6 &amp; " " &amp; LEFT($AV$3, 4)), 0 ), 'Raw Data'!$H:$H, "Non*",  'Raw Data'!$J:$J, "Departmental Supp*", 'Raw Data'!$O:$O,""&amp;'Raw Data'!$B$1,'Raw Data'!$D:$D,"&lt;&gt;*ithdr*",'Raw Data'!$D:$D,"&lt;&gt;*ancel*",'Raw Data'!$P:$P,"--")
+
COUNTIFS('Raw Data'!$AN:$AN,"&lt;=" &amp;DATE(LEFT($AV$3, 4), MONTH("1 " &amp; S$6 &amp; " " &amp; LEFT($AV$3, 4)) + 1, 0 ), 'Raw Data'!$AN:$AN,"&gt;" &amp;DATE(LEFT($AV$3, 4), MONTH("1 " &amp; S$6 &amp; " " &amp; LEFT($AV$3, 4)), 0 ), 'Raw Data'!$H:$H, "Non*",  'Raw Data'!$J:$J, "Departmental Supp*", 'Raw Data'!$P:$P,""&amp;'Raw Data'!$B$1,'Raw Data'!$D:$D,"&lt;&gt;*ithdr*",'Raw Data'!$D:$D,"&lt;&gt;*ancel*")</f>
        <v>0</v>
      </c>
      <c r="T56" s="117"/>
      <c r="U56" s="117"/>
      <c r="V56" s="123"/>
      <c r="W56" s="147">
        <f>COUNTIFS('Raw Data'!$AN:$AN,"&lt;=" &amp;DATE(LEFT($AV$3, 4), MONTH("1 " &amp; W$6 &amp; " " &amp; LEFT($AV$3, 4)) + 1, 0 ), 'Raw Data'!$AN:$AN,"&gt;" &amp;DATE(LEFT($AV$3, 4), MONTH("1 " &amp; W$6 &amp; " " &amp; LEFT($AV$3, 4)), 0 ), 'Raw Data'!$H:$H, "Non*",  'Raw Data'!$J:$J, "Departmental Supp*", 'Raw Data'!$O:$O,""&amp;'Raw Data'!$B$1,'Raw Data'!$D:$D,"&lt;&gt;*ithdr*",'Raw Data'!$D:$D,"&lt;&gt;*ancel*",'Raw Data'!$P:$P,"--")
+
COUNTIFS('Raw Data'!$AN:$AN,"&lt;=" &amp;DATE(LEFT($AV$3, 4), MONTH("1 " &amp; W$6 &amp; " " &amp; LEFT($AV$3, 4)) + 1, 0 ), 'Raw Data'!$AN:$AN,"&gt;" &amp;DATE(LEFT($AV$3, 4), MONTH("1 " &amp; W$6 &amp; " " &amp; LEFT($AV$3, 4)), 0 ), 'Raw Data'!$H:$H, "Non*",  'Raw Data'!$J:$J, "Departmental Supp*", 'Raw Data'!$P:$P,""&amp;'Raw Data'!$B$1,'Raw Data'!$D:$D,"&lt;&gt;*ithdr*",'Raw Data'!$D:$D,"&lt;&gt;*ancel*")</f>
        <v>0</v>
      </c>
      <c r="X56" s="117"/>
      <c r="Y56" s="117"/>
      <c r="Z56" s="123"/>
      <c r="AA56" s="147">
        <f>COUNTIFS('Raw Data'!$AN:$AN,"&lt;=" &amp;DATE(LEFT($AV$3, 4), MONTH("1 " &amp; AA$6 &amp; " " &amp; LEFT($AV$3, 4)) + 1, 0 ), 'Raw Data'!$AN:$AN,"&gt;" &amp;DATE(LEFT($AV$3, 4), MONTH("1 " &amp; AA$6 &amp; " " &amp; LEFT($AV$3, 4)), 0 ), 'Raw Data'!$H:$H, "Non*",  'Raw Data'!$J:$J, "Departmental Supp*", 'Raw Data'!$O:$O,""&amp;'Raw Data'!$B$1,'Raw Data'!$D:$D,"&lt;&gt;*ithdr*",'Raw Data'!$D:$D,"&lt;&gt;*ancel*",'Raw Data'!$P:$P,"--")
+
COUNTIFS('Raw Data'!$AN:$AN,"&lt;=" &amp;DATE(LEFT($AV$3, 4), MONTH("1 " &amp; AA$6 &amp; " " &amp; LEFT($AV$3, 4)) + 1, 0 ), 'Raw Data'!$AN:$AN,"&gt;" &amp;DATE(LEFT($AV$3, 4), MONTH("1 " &amp; AA$6 &amp; " " &amp; LEFT($AV$3, 4)), 0 ), 'Raw Data'!$H:$H, "Non*",  'Raw Data'!$J:$J, "Departmental Supp*", 'Raw Data'!$P:$P,""&amp;'Raw Data'!$B$1,'Raw Data'!$D:$D,"&lt;&gt;*ithdr*",'Raw Data'!$D:$D,"&lt;&gt;*ancel*")</f>
        <v>0</v>
      </c>
      <c r="AB56" s="117"/>
      <c r="AC56" s="117"/>
      <c r="AD56" s="123"/>
      <c r="AE56" s="147">
        <f>COUNTIFS('Raw Data'!$AN:$AN,"&lt;=" &amp;DATE(LEFT($AV$3, 4), MONTH("1 " &amp; AE$6 &amp; " " &amp; LEFT($AV$3, 4)) + 1, 0 ), 'Raw Data'!$AN:$AN,"&gt;" &amp;DATE(LEFT($AV$3, 4), MONTH("1 " &amp; AE$6 &amp; " " &amp; LEFT($AV$3, 4)), 0 ), 'Raw Data'!$H:$H, "Non*",  'Raw Data'!$J:$J, "Departmental Supp*", 'Raw Data'!$O:$O,""&amp;'Raw Data'!$B$1,'Raw Data'!$D:$D,"&lt;&gt;*ithdr*",'Raw Data'!$D:$D,"&lt;&gt;*ancel*",'Raw Data'!$P:$P,"--")
+
COUNTIFS('Raw Data'!$AN:$AN,"&lt;=" &amp;DATE(LEFT($AV$3, 4), MONTH("1 " &amp; AE$6 &amp; " " &amp; LEFT($AV$3, 4)) + 1, 0 ), 'Raw Data'!$AN:$AN,"&gt;" &amp;DATE(LEFT($AV$3, 4), MONTH("1 " &amp; AE$6 &amp; " " &amp; LEFT($AV$3, 4)), 0 ), 'Raw Data'!$H:$H, "Non*",  'Raw Data'!$J:$J, "Departmental Supp*", 'Raw Data'!$P:$P,""&amp;'Raw Data'!$B$1,'Raw Data'!$D:$D,"&lt;&gt;*ithdr*",'Raw Data'!$D:$D,"&lt;&gt;*ancel*")</f>
        <v>0</v>
      </c>
      <c r="AF56" s="117"/>
      <c r="AG56" s="117"/>
      <c r="AH56" s="123"/>
      <c r="AI56" s="147">
        <f>COUNTIFS('Raw Data'!$AN:$AN,"&lt;=" &amp;DATE(LEFT($AV$3, 4), MONTH("1 " &amp; AI$6 &amp; " " &amp; LEFT($AV$3, 4)) + 1, 0 ), 'Raw Data'!$AN:$AN,"&gt;" &amp;DATE(LEFT($AV$3, 4), MONTH("1 " &amp; AI$6 &amp; " " &amp; LEFT($AV$3, 4)), 0 ), 'Raw Data'!$H:$H, "Non*",  'Raw Data'!$J:$J, "Departmental Supp*", 'Raw Data'!$O:$O,""&amp;'Raw Data'!$B$1,'Raw Data'!$D:$D,"&lt;&gt;*ithdr*",'Raw Data'!$D:$D,"&lt;&gt;*ancel*",'Raw Data'!$P:$P,"--")
+
COUNTIFS('Raw Data'!$AN:$AN,"&lt;=" &amp;DATE(LEFT($AV$3, 4), MONTH("1 " &amp; AI$6 &amp; " " &amp; LEFT($AV$3, 4)) + 1, 0 ), 'Raw Data'!$AN:$AN,"&gt;" &amp;DATE(LEFT($AV$3, 4), MONTH("1 " &amp; AI$6 &amp; " " &amp; LEFT($AV$3, 4)), 0 ), 'Raw Data'!$H:$H, "Non*",  'Raw Data'!$J:$J, "Departmental Supp*", 'Raw Data'!$P:$P,""&amp;'Raw Data'!$B$1,'Raw Data'!$D:$D,"&lt;&gt;*ithdr*",'Raw Data'!$D:$D,"&lt;&gt;*ancel*")</f>
        <v>0</v>
      </c>
      <c r="AJ56" s="117"/>
      <c r="AK56" s="117"/>
      <c r="AL56" s="123"/>
      <c r="AM56" s="147">
        <f>COUNTIFS('Raw Data'!$AN:$AN,"&lt;=" &amp;DATE(LEFT($AV$3, 4), MONTH("1 " &amp; AM$6 &amp; " " &amp; LEFT($AV$3, 4)) + 1, 0 ), 'Raw Data'!$AN:$AN,"&gt;" &amp;DATE(LEFT($AV$3, 4), MONTH("1 " &amp; AM$6 &amp; " " &amp; LEFT($AV$3, 4)), 0 ), 'Raw Data'!$H:$H, "Non*",  'Raw Data'!$J:$J, "Departmental Supp*", 'Raw Data'!$O:$O,""&amp;'Raw Data'!$B$1,'Raw Data'!$D:$D,"&lt;&gt;*ithdr*",'Raw Data'!$D:$D,"&lt;&gt;*ancel*",'Raw Data'!$P:$P,"--")
+
COUNTIFS('Raw Data'!$AN:$AN,"&lt;=" &amp;DATE(LEFT($AV$3, 4), MONTH("1 " &amp; AM$6 &amp; " " &amp; LEFT($AV$3, 4)) + 1, 0 ), 'Raw Data'!$AN:$AN,"&gt;" &amp;DATE(LEFT($AV$3, 4), MONTH("1 " &amp; AM$6 &amp; " " &amp; LEFT($AV$3, 4)), 0 ), 'Raw Data'!$H:$H, "Non*",  'Raw Data'!$J:$J, "Departmental Supp*", 'Raw Data'!$P:$P,""&amp;'Raw Data'!$B$1,'Raw Data'!$D:$D,"&lt;&gt;*ithdr*",'Raw Data'!$D:$D,"&lt;&gt;*ancel*")</f>
        <v>0</v>
      </c>
      <c r="AN56" s="117"/>
      <c r="AO56" s="117"/>
      <c r="AP56" s="123"/>
      <c r="AQ56" s="147">
        <f>COUNTIFS('Raw Data'!$AN:$AN,"&lt;=" &amp;DATE(LEFT($AV$3, 4), MONTH("1 " &amp; AQ$6 &amp; " " &amp; LEFT($AV$3, 4)) + 1, 0 ), 'Raw Data'!$AN:$AN,"&gt;" &amp;DATE(LEFT($AV$3, 4), MONTH("1 " &amp; AQ$6 &amp; " " &amp; LEFT($AV$3, 4)), 0 ), 'Raw Data'!$H:$H, "Non*",  'Raw Data'!$J:$J, "Departmental Supp*", 'Raw Data'!$O:$O,""&amp;'Raw Data'!$B$1,'Raw Data'!$D:$D,"&lt;&gt;*ithdr*",'Raw Data'!$D:$D,"&lt;&gt;*ancel*",'Raw Data'!$P:$P,"--")
+
COUNTIFS('Raw Data'!$AN:$AN,"&lt;=" &amp;DATE(LEFT($AV$3, 4), MONTH("1 " &amp; AQ$6 &amp; " " &amp; LEFT($AV$3, 4)) + 1, 0 ), 'Raw Data'!$AN:$AN,"&gt;" &amp;DATE(LEFT($AV$3, 4), MONTH("1 " &amp; AQ$6 &amp; " " &amp; LEFT($AV$3, 4)), 0 ), 'Raw Data'!$H:$H, "Non*",  'Raw Data'!$J:$J, "Departmental Supp*", 'Raw Data'!$P:$P,""&amp;'Raw Data'!$B$1,'Raw Data'!$D:$D,"&lt;&gt;*ithdr*",'Raw Data'!$D:$D,"&lt;&gt;*ancel*")</f>
        <v>0</v>
      </c>
      <c r="AR56" s="117"/>
      <c r="AS56" s="117"/>
      <c r="AT56" s="123"/>
      <c r="AU56" s="147">
        <f>COUNTIFS('Raw Data'!$AN:$AN,"&lt;=" &amp;DATE(MID($AV$3, 15, 4), MONTH("1 " &amp; AU$6 &amp; " " &amp; MID($AV$3, 15, 4)) + 1, 0 ), 'Raw Data'!$AN:$AN,"&gt;" &amp;DATE(MID($AV$3, 15, 4), MONTH("1 " &amp; AU$6 &amp; " " &amp; MID($AV$3, 15, 4)), 0 ), 'Raw Data'!$H:$H, "Non*",  'Raw Data'!$J:$J, "Departmental Supp*", 'Raw Data'!$O:$O,""&amp;'Raw Data'!$B$1,'Raw Data'!$D:$D,"&lt;&gt;*ithdr*",'Raw Data'!$D:$D,"&lt;&gt;*ancel*",'Raw Data'!$P:$P,"--")
+
COUNTIFS('Raw Data'!$AN:$AN,"&lt;=" &amp;DATE(MID($AV$3, 15, 4), MONTH("1 " &amp; AU$6 &amp; " " &amp; MID($AV$3, 15, 4)) + 1, 0 ), 'Raw Data'!$AN:$AN,"&gt;" &amp;DATE(MID($AV$3, 15, 4), MONTH("1 " &amp; AU$6 &amp; " " &amp; MID($AV$3, 15, 4)), 0 ), 'Raw Data'!$H:$H, "Non*",  'Raw Data'!$J:$J, "Departmental Supp*", 'Raw Data'!$P:$P,""&amp;'Raw Data'!$B$1,'Raw Data'!$D:$D,"&lt;&gt;*ithdr*",'Raw Data'!$D:$D,"&lt;&gt;*ancel*")</f>
        <v>0</v>
      </c>
      <c r="AV56" s="117"/>
      <c r="AW56" s="117"/>
      <c r="AX56" s="123"/>
      <c r="AY56" s="147">
        <f>COUNTIFS('Raw Data'!$AN:$AN,"&lt;=" &amp;DATE(MID($AV$3, 15, 4), MONTH("1 " &amp; AY$6 &amp; " " &amp; MID($AV$3, 15, 4)) + 1, 0 ), 'Raw Data'!$AN:$AN,"&gt;" &amp;DATE(MID($AV$3, 15, 4), MONTH("1 " &amp; AY$6 &amp; " " &amp; MID($AV$3, 15, 4)), 0 ), 'Raw Data'!$H:$H, "Non*",  'Raw Data'!$J:$J, "Departmental Supp*", 'Raw Data'!$O:$O,""&amp;'Raw Data'!$B$1,'Raw Data'!$D:$D,"&lt;&gt;*ithdr*",'Raw Data'!$D:$D,"&lt;&gt;*ancel*",'Raw Data'!$P:$P,"--")
+
COUNTIFS('Raw Data'!$AN:$AN,"&lt;=" &amp;DATE(MID($AV$3, 15, 4), MONTH("1 " &amp; AY$6 &amp; " " &amp; MID($AV$3, 15, 4)) + 1, 0 ), 'Raw Data'!$AN:$AN,"&gt;" &amp;DATE(MID($AV$3, 15, 4), MONTH("1 " &amp; AY$6 &amp; " " &amp; MID($AV$3, 15, 4)), 0 ), 'Raw Data'!$H:$H, "Non*",  'Raw Data'!$J:$J, "Departmental Supp*", 'Raw Data'!$P:$P,""&amp;'Raw Data'!$B$1,'Raw Data'!$D:$D,"&lt;&gt;*ithdr*",'Raw Data'!$D:$D,"&lt;&gt;*ancel*")</f>
        <v>0</v>
      </c>
      <c r="AZ56" s="117"/>
      <c r="BA56" s="117"/>
      <c r="BB56" s="123"/>
      <c r="BC56" s="147">
        <f>COUNTIFS('Raw Data'!$AN:$AN,"&lt;=" &amp;DATE(MID($AV$3, 15, 4), MONTH("1 " &amp; BC$6 &amp; " " &amp; MID($AV$3, 15, 4)) + 1, 0 ), 'Raw Data'!$AN:$AN,"&gt;" &amp;DATE(MID($AV$3, 15, 4), MONTH("1 " &amp; BC$6 &amp; " " &amp; MID($AV$3, 15, 4)), 0 ), 'Raw Data'!$H:$H, "Non*",  'Raw Data'!$J:$J, "Departmental Supp*", 'Raw Data'!$O:$O,""&amp;'Raw Data'!$B$1,'Raw Data'!$D:$D,"&lt;&gt;*ithdr*",'Raw Data'!$D:$D,"&lt;&gt;*ancel*",'Raw Data'!$P:$P,"--")
+
COUNTIFS('Raw Data'!$AN:$AN,"&lt;=" &amp;DATE(MID($AV$3, 15, 4), MONTH("1 " &amp; BC$6 &amp; " " &amp; MID($AV$3, 15, 4)) + 1, 0 ), 'Raw Data'!$AN:$AN,"&gt;" &amp;DATE(MID($AV$3, 15, 4), MONTH("1 " &amp; BC$6 &amp; " " &amp; MID($AV$3, 15, 4)), 0 ), 'Raw Data'!$H:$H, "Non*",  'Raw Data'!$J:$J, "Departmental Supp*", 'Raw Data'!$P:$P,""&amp;'Raw Data'!$B$1,'Raw Data'!$D:$D,"&lt;&gt;*ithdr*",'Raw Data'!$D:$D,"&lt;&gt;*ancel*")</f>
        <v>0</v>
      </c>
      <c r="BD56" s="117"/>
      <c r="BE56" s="117"/>
      <c r="BF56" s="118"/>
    </row>
    <row r="57" spans="1:58" ht="12.75" customHeight="1" x14ac:dyDescent="0.2">
      <c r="A57" s="143" t="s">
        <v>134</v>
      </c>
      <c r="B57" s="117"/>
      <c r="C57" s="117"/>
      <c r="D57" s="117"/>
      <c r="E57" s="117"/>
      <c r="F57" s="117"/>
      <c r="G57" s="117"/>
      <c r="H57" s="117"/>
      <c r="I57" s="117"/>
      <c r="J57" s="123"/>
      <c r="K57" s="147">
        <f>COUNTIFS('Raw Data'!$AN:$AN,"&lt;=" &amp;DATE(LEFT($AV$3, 4), MONTH("1 " &amp; K$6 &amp; " " &amp; LEFT($AV$3, 4)) + 1, 0 ), 'Raw Data'!$AN:$AN,"&gt;" &amp;DATE(LEFT($AV$3, 4), MONTH("1 " &amp; K$6 &amp; " " &amp; LEFT($AV$3, 4)), 0 ), 'Raw Data'!$H:$H, "Non*",  'Raw Data'!$J:$J, "Meeting Attendance", 'Raw Data'!$O:$O,""&amp;'Raw Data'!$B$1,'Raw Data'!$D:$D,"&lt;&gt;*ithdr*",'Raw Data'!$D:$D,"&lt;&gt;*ancel*",'Raw Data'!$P:$P,"--")
+
COUNTIFS('Raw Data'!$AN:$AN,"&lt;=" &amp;DATE(LEFT($AV$3, 4), MONTH("1 " &amp; K$6 &amp; " " &amp; LEFT($AV$3, 4)) + 1, 0 ), 'Raw Data'!$AN:$AN,"&gt;" &amp;DATE(LEFT($AV$3, 4), MONTH("1 " &amp; K$6 &amp; " " &amp; LEFT($AV$3, 4)), 0 ), 'Raw Data'!$H:$H, "Non*",  'Raw Data'!$J:$J, "Meeting Attendance", 'Raw Data'!$P:$P,""&amp;'Raw Data'!$B$1,'Raw Data'!$D:$D,"&lt;&gt;*ithdr*",'Raw Data'!$D:$D,"&lt;&gt;*ancel*")</f>
        <v>0</v>
      </c>
      <c r="L57" s="117"/>
      <c r="M57" s="117"/>
      <c r="N57" s="123"/>
      <c r="O57" s="147">
        <f>COUNTIFS('Raw Data'!$AN:$AN,"&lt;=" &amp;DATE(LEFT($AV$3, 4), MONTH("1 " &amp; O$6 &amp; " " &amp; LEFT($AV$3, 4)) + 1, 0 ), 'Raw Data'!$AN:$AN,"&gt;" &amp;DATE(LEFT($AV$3, 4), MONTH("1 " &amp; O$6 &amp; " " &amp; LEFT($AV$3, 4)), 0 ), 'Raw Data'!$H:$H, "Non*",  'Raw Data'!$J:$J, "Meeting Attendance", 'Raw Data'!$O:$O,""&amp;'Raw Data'!$B$1,'Raw Data'!$D:$D,"&lt;&gt;*ithdr*",'Raw Data'!$D:$D,"&lt;&gt;*ancel*",'Raw Data'!$P:$P,"--")
+
COUNTIFS('Raw Data'!$AN:$AN,"&lt;=" &amp;DATE(LEFT($AV$3, 4), MONTH("1 " &amp; O$6 &amp; " " &amp; LEFT($AV$3, 4)) + 1, 0 ), 'Raw Data'!$AN:$AN,"&gt;" &amp;DATE(LEFT($AV$3, 4), MONTH("1 " &amp; O$6 &amp; " " &amp; LEFT($AV$3, 4)), 0 ), 'Raw Data'!$H:$H, "Non*",  'Raw Data'!$J:$J, "Meeting Attendance", 'Raw Data'!$P:$P,""&amp;'Raw Data'!$B$1,'Raw Data'!$D:$D,"&lt;&gt;*ithdr*",'Raw Data'!$D:$D,"&lt;&gt;*ancel*")</f>
        <v>0</v>
      </c>
      <c r="P57" s="117"/>
      <c r="Q57" s="117"/>
      <c r="R57" s="123"/>
      <c r="S57" s="147">
        <f>COUNTIFS('Raw Data'!$AN:$AN,"&lt;=" &amp;DATE(LEFT($AV$3, 4), MONTH("1 " &amp; S$6 &amp; " " &amp; LEFT($AV$3, 4)) + 1, 0 ), 'Raw Data'!$AN:$AN,"&gt;" &amp;DATE(LEFT($AV$3, 4), MONTH("1 " &amp; S$6 &amp; " " &amp; LEFT($AV$3, 4)), 0 ), 'Raw Data'!$H:$H, "Non*",  'Raw Data'!$J:$J, "Meeting Attendance", 'Raw Data'!$O:$O,""&amp;'Raw Data'!$B$1,'Raw Data'!$D:$D,"&lt;&gt;*ithdr*",'Raw Data'!$D:$D,"&lt;&gt;*ancel*",'Raw Data'!$P:$P,"--")
+
COUNTIFS('Raw Data'!$AN:$AN,"&lt;=" &amp;DATE(LEFT($AV$3, 4), MONTH("1 " &amp; S$6 &amp; " " &amp; LEFT($AV$3, 4)) + 1, 0 ), 'Raw Data'!$AN:$AN,"&gt;" &amp;DATE(LEFT($AV$3, 4), MONTH("1 " &amp; S$6 &amp; " " &amp; LEFT($AV$3, 4)), 0 ), 'Raw Data'!$H:$H, "Non*",  'Raw Data'!$J:$J, "Meeting Attendance", 'Raw Data'!$P:$P,""&amp;'Raw Data'!$B$1,'Raw Data'!$D:$D,"&lt;&gt;*ithdr*",'Raw Data'!$D:$D,"&lt;&gt;*ancel*")</f>
        <v>0</v>
      </c>
      <c r="T57" s="117"/>
      <c r="U57" s="117"/>
      <c r="V57" s="123"/>
      <c r="W57" s="147">
        <f>COUNTIFS('Raw Data'!$AN:$AN,"&lt;=" &amp;DATE(LEFT($AV$3, 4), MONTH("1 " &amp; W$6 &amp; " " &amp; LEFT($AV$3, 4)) + 1, 0 ), 'Raw Data'!$AN:$AN,"&gt;" &amp;DATE(LEFT($AV$3, 4), MONTH("1 " &amp; W$6 &amp; " " &amp; LEFT($AV$3, 4)), 0 ), 'Raw Data'!$H:$H, "Non*",  'Raw Data'!$J:$J, "Meeting Attendance", 'Raw Data'!$O:$O,""&amp;'Raw Data'!$B$1,'Raw Data'!$D:$D,"&lt;&gt;*ithdr*",'Raw Data'!$D:$D,"&lt;&gt;*ancel*",'Raw Data'!$P:$P,"--")
+
COUNTIFS('Raw Data'!$AN:$AN,"&lt;=" &amp;DATE(LEFT($AV$3, 4), MONTH("1 " &amp; W$6 &amp; " " &amp; LEFT($AV$3, 4)) + 1, 0 ), 'Raw Data'!$AN:$AN,"&gt;" &amp;DATE(LEFT($AV$3, 4), MONTH("1 " &amp; W$6 &amp; " " &amp; LEFT($AV$3, 4)), 0 ), 'Raw Data'!$H:$H, "Non*",  'Raw Data'!$J:$J, "Meeting Attendance", 'Raw Data'!$P:$P,""&amp;'Raw Data'!$B$1,'Raw Data'!$D:$D,"&lt;&gt;*ithdr*",'Raw Data'!$D:$D,"&lt;&gt;*ancel*")</f>
        <v>0</v>
      </c>
      <c r="X57" s="117"/>
      <c r="Y57" s="117"/>
      <c r="Z57" s="123"/>
      <c r="AA57" s="147">
        <f>COUNTIFS('Raw Data'!$AN:$AN,"&lt;=" &amp;DATE(LEFT($AV$3, 4), MONTH("1 " &amp; AA$6 &amp; " " &amp; LEFT($AV$3, 4)) + 1, 0 ), 'Raw Data'!$AN:$AN,"&gt;" &amp;DATE(LEFT($AV$3, 4), MONTH("1 " &amp; AA$6 &amp; " " &amp; LEFT($AV$3, 4)), 0 ), 'Raw Data'!$H:$H, "Non*",  'Raw Data'!$J:$J, "Meeting Attendance", 'Raw Data'!$O:$O,""&amp;'Raw Data'!$B$1,'Raw Data'!$D:$D,"&lt;&gt;*ithdr*",'Raw Data'!$D:$D,"&lt;&gt;*ancel*",'Raw Data'!$P:$P,"--")
+
COUNTIFS('Raw Data'!$AN:$AN,"&lt;=" &amp;DATE(LEFT($AV$3, 4), MONTH("1 " &amp; AA$6 &amp; " " &amp; LEFT($AV$3, 4)) + 1, 0 ), 'Raw Data'!$AN:$AN,"&gt;" &amp;DATE(LEFT($AV$3, 4), MONTH("1 " &amp; AA$6 &amp; " " &amp; LEFT($AV$3, 4)), 0 ), 'Raw Data'!$H:$H, "Non*",  'Raw Data'!$J:$J, "Meeting Attendance", 'Raw Data'!$P:$P,""&amp;'Raw Data'!$B$1,'Raw Data'!$D:$D,"&lt;&gt;*ithdr*",'Raw Data'!$D:$D,"&lt;&gt;*ancel*")</f>
        <v>0</v>
      </c>
      <c r="AB57" s="117"/>
      <c r="AC57" s="117"/>
      <c r="AD57" s="123"/>
      <c r="AE57" s="147">
        <f>COUNTIFS('Raw Data'!$AN:$AN,"&lt;=" &amp;DATE(LEFT($AV$3, 4), MONTH("1 " &amp; AE$6 &amp; " " &amp; LEFT($AV$3, 4)) + 1, 0 ), 'Raw Data'!$AN:$AN,"&gt;" &amp;DATE(LEFT($AV$3, 4), MONTH("1 " &amp; AE$6 &amp; " " &amp; LEFT($AV$3, 4)), 0 ), 'Raw Data'!$H:$H, "Non*",  'Raw Data'!$J:$J, "Meeting Attendance", 'Raw Data'!$O:$O,""&amp;'Raw Data'!$B$1,'Raw Data'!$D:$D,"&lt;&gt;*ithdr*",'Raw Data'!$D:$D,"&lt;&gt;*ancel*",'Raw Data'!$P:$P,"--")
+
COUNTIFS('Raw Data'!$AN:$AN,"&lt;=" &amp;DATE(LEFT($AV$3, 4), MONTH("1 " &amp; AE$6 &amp; " " &amp; LEFT($AV$3, 4)) + 1, 0 ), 'Raw Data'!$AN:$AN,"&gt;" &amp;DATE(LEFT($AV$3, 4), MONTH("1 " &amp; AE$6 &amp; " " &amp; LEFT($AV$3, 4)), 0 ), 'Raw Data'!$H:$H, "Non*",  'Raw Data'!$J:$J, "Meeting Attendance", 'Raw Data'!$P:$P,""&amp;'Raw Data'!$B$1,'Raw Data'!$D:$D,"&lt;&gt;*ithdr*",'Raw Data'!$D:$D,"&lt;&gt;*ancel*")</f>
        <v>0</v>
      </c>
      <c r="AF57" s="117"/>
      <c r="AG57" s="117"/>
      <c r="AH57" s="123"/>
      <c r="AI57" s="147">
        <f>COUNTIFS('Raw Data'!$AN:$AN,"&lt;=" &amp;DATE(LEFT($AV$3, 4), MONTH("1 " &amp; AI$6 &amp; " " &amp; LEFT($AV$3, 4)) + 1, 0 ), 'Raw Data'!$AN:$AN,"&gt;" &amp;DATE(LEFT($AV$3, 4), MONTH("1 " &amp; AI$6 &amp; " " &amp; LEFT($AV$3, 4)), 0 ), 'Raw Data'!$H:$H, "Non*",  'Raw Data'!$J:$J, "Meeting Attendance", 'Raw Data'!$O:$O,""&amp;'Raw Data'!$B$1,'Raw Data'!$D:$D,"&lt;&gt;*ithdr*",'Raw Data'!$D:$D,"&lt;&gt;*ancel*",'Raw Data'!$P:$P,"--")
+
COUNTIFS('Raw Data'!$AN:$AN,"&lt;=" &amp;DATE(LEFT($AV$3, 4), MONTH("1 " &amp; AI$6 &amp; " " &amp; LEFT($AV$3, 4)) + 1, 0 ), 'Raw Data'!$AN:$AN,"&gt;" &amp;DATE(LEFT($AV$3, 4), MONTH("1 " &amp; AI$6 &amp; " " &amp; LEFT($AV$3, 4)), 0 ), 'Raw Data'!$H:$H, "Non*",  'Raw Data'!$J:$J, "Meeting Attendance", 'Raw Data'!$P:$P,""&amp;'Raw Data'!$B$1,'Raw Data'!$D:$D,"&lt;&gt;*ithdr*",'Raw Data'!$D:$D,"&lt;&gt;*ancel*")</f>
        <v>0</v>
      </c>
      <c r="AJ57" s="117"/>
      <c r="AK57" s="117"/>
      <c r="AL57" s="123"/>
      <c r="AM57" s="147">
        <f>COUNTIFS('Raw Data'!$AN:$AN,"&lt;=" &amp;DATE(LEFT($AV$3, 4), MONTH("1 " &amp; AM$6 &amp; " " &amp; LEFT($AV$3, 4)) + 1, 0 ), 'Raw Data'!$AN:$AN,"&gt;" &amp;DATE(LEFT($AV$3, 4), MONTH("1 " &amp; AM$6 &amp; " " &amp; LEFT($AV$3, 4)), 0 ), 'Raw Data'!$H:$H, "Non*",  'Raw Data'!$J:$J, "Meeting Attendance", 'Raw Data'!$O:$O,""&amp;'Raw Data'!$B$1,'Raw Data'!$D:$D,"&lt;&gt;*ithdr*",'Raw Data'!$D:$D,"&lt;&gt;*ancel*",'Raw Data'!$P:$P,"--")
+
COUNTIFS('Raw Data'!$AN:$AN,"&lt;=" &amp;DATE(LEFT($AV$3, 4), MONTH("1 " &amp; AM$6 &amp; " " &amp; LEFT($AV$3, 4)) + 1, 0 ), 'Raw Data'!$AN:$AN,"&gt;" &amp;DATE(LEFT($AV$3, 4), MONTH("1 " &amp; AM$6 &amp; " " &amp; LEFT($AV$3, 4)), 0 ), 'Raw Data'!$H:$H, "Non*",  'Raw Data'!$J:$J, "Meeting Attendance", 'Raw Data'!$P:$P,""&amp;'Raw Data'!$B$1,'Raw Data'!$D:$D,"&lt;&gt;*ithdr*",'Raw Data'!$D:$D,"&lt;&gt;*ancel*")</f>
        <v>0</v>
      </c>
      <c r="AN57" s="117"/>
      <c r="AO57" s="117"/>
      <c r="AP57" s="123"/>
      <c r="AQ57" s="147">
        <f>COUNTIFS('Raw Data'!$AN:$AN,"&lt;=" &amp;DATE(LEFT($AV$3, 4), MONTH("1 " &amp; AQ$6 &amp; " " &amp; LEFT($AV$3, 4)) + 1, 0 ), 'Raw Data'!$AN:$AN,"&gt;" &amp;DATE(LEFT($AV$3, 4), MONTH("1 " &amp; AQ$6 &amp; " " &amp; LEFT($AV$3, 4)), 0 ), 'Raw Data'!$H:$H, "Non*",  'Raw Data'!$J:$J, "Meeting Attendance", 'Raw Data'!$O:$O,""&amp;'Raw Data'!$B$1,'Raw Data'!$D:$D,"&lt;&gt;*ithdr*",'Raw Data'!$D:$D,"&lt;&gt;*ancel*",'Raw Data'!$P:$P,"--")
+
COUNTIFS('Raw Data'!$AN:$AN,"&lt;=" &amp;DATE(LEFT($AV$3, 4), MONTH("1 " &amp; AQ$6 &amp; " " &amp; LEFT($AV$3, 4)) + 1, 0 ), 'Raw Data'!$AN:$AN,"&gt;" &amp;DATE(LEFT($AV$3, 4), MONTH("1 " &amp; AQ$6 &amp; " " &amp; LEFT($AV$3, 4)), 0 ), 'Raw Data'!$H:$H, "Non*",  'Raw Data'!$J:$J, "Meeting Attendance", 'Raw Data'!$P:$P,""&amp;'Raw Data'!$B$1,'Raw Data'!$D:$D,"&lt;&gt;*ithdr*",'Raw Data'!$D:$D,"&lt;&gt;*ancel*")</f>
        <v>0</v>
      </c>
      <c r="AR57" s="117"/>
      <c r="AS57" s="117"/>
      <c r="AT57" s="123"/>
      <c r="AU57" s="147">
        <f>COUNTIFS('Raw Data'!$AN:$AN,"&lt;=" &amp;DATE(MID($AV$3, 15, 4), MONTH("1 " &amp; AU$6 &amp; " " &amp; MID($AV$3, 15, 4)) + 1, 0 ), 'Raw Data'!$AN:$AN,"&gt;" &amp;DATE(MID($AV$3, 15, 4), MONTH("1 " &amp; AU$6 &amp; " " &amp; MID($AV$3, 15, 4)), 0 ), 'Raw Data'!$H:$H, "Non*",  'Raw Data'!$J:$J, "Meeting Attendance", 'Raw Data'!$O:$O,""&amp;'Raw Data'!$B$1,'Raw Data'!$D:$D,"&lt;&gt;*ithdr*",'Raw Data'!$D:$D,"&lt;&gt;*ancel*",'Raw Data'!$P:$P,"--")
+
COUNTIFS('Raw Data'!$AN:$AN,"&lt;=" &amp;DATE(MID($AV$3, 15, 4), MONTH("1 " &amp; AU$6 &amp; " " &amp; MID($AV$3, 15, 4)) + 1, 0 ), 'Raw Data'!$AN:$AN,"&gt;" &amp;DATE(MID($AV$3, 15, 4), MONTH("1 " &amp; AU$6 &amp; " " &amp; MID($AV$3, 15, 4)), 0 ), 'Raw Data'!$H:$H, "Non*",  'Raw Data'!$J:$J, "Meeting Attendance", 'Raw Data'!$P:$P,""&amp;'Raw Data'!$B$1,'Raw Data'!$D:$D,"&lt;&gt;*ithdr*",'Raw Data'!$D:$D,"&lt;&gt;*ancel*")</f>
        <v>0</v>
      </c>
      <c r="AV57" s="117"/>
      <c r="AW57" s="117"/>
      <c r="AX57" s="123"/>
      <c r="AY57" s="147">
        <f>COUNTIFS('Raw Data'!$AN:$AN,"&lt;=" &amp;DATE(MID($AV$3, 15, 4), MONTH("1 " &amp; AY$6 &amp; " " &amp; MID($AV$3, 15, 4)) + 1, 0 ), 'Raw Data'!$AN:$AN,"&gt;" &amp;DATE(MID($AV$3, 15, 4), MONTH("1 " &amp; AY$6 &amp; " " &amp; MID($AV$3, 15, 4)), 0 ), 'Raw Data'!$H:$H, "Non*",  'Raw Data'!$J:$J, "Meeting Attendance", 'Raw Data'!$O:$O,""&amp;'Raw Data'!$B$1,'Raw Data'!$D:$D,"&lt;&gt;*ithdr*",'Raw Data'!$D:$D,"&lt;&gt;*ancel*",'Raw Data'!$P:$P,"--")
+
COUNTIFS('Raw Data'!$AN:$AN,"&lt;=" &amp;DATE(MID($AV$3, 15, 4), MONTH("1 " &amp; AY$6 &amp; " " &amp; MID($AV$3, 15, 4)) + 1, 0 ), 'Raw Data'!$AN:$AN,"&gt;" &amp;DATE(MID($AV$3, 15, 4), MONTH("1 " &amp; AY$6 &amp; " " &amp; MID($AV$3, 15, 4)), 0 ), 'Raw Data'!$H:$H, "Non*",  'Raw Data'!$J:$J, "Meeting Attendance", 'Raw Data'!$P:$P,""&amp;'Raw Data'!$B$1,'Raw Data'!$D:$D,"&lt;&gt;*ithdr*",'Raw Data'!$D:$D,"&lt;&gt;*ancel*")</f>
        <v>0</v>
      </c>
      <c r="AZ57" s="117"/>
      <c r="BA57" s="117"/>
      <c r="BB57" s="123"/>
      <c r="BC57" s="147">
        <f>COUNTIFS('Raw Data'!$AN:$AN,"&lt;=" &amp;DATE(MID($AV$3, 15, 4), MONTH("1 " &amp; BC$6 &amp; " " &amp; MID($AV$3, 15, 4)) + 1, 0 ), 'Raw Data'!$AN:$AN,"&gt;" &amp;DATE(MID($AV$3, 15, 4), MONTH("1 " &amp; BC$6 &amp; " " &amp; MID($AV$3, 15, 4)), 0 ), 'Raw Data'!$H:$H, "Non*",  'Raw Data'!$J:$J, "Meeting Attendance", 'Raw Data'!$O:$O,""&amp;'Raw Data'!$B$1,'Raw Data'!$D:$D,"&lt;&gt;*ithdr*",'Raw Data'!$D:$D,"&lt;&gt;*ancel*",'Raw Data'!$P:$P,"--")
+
COUNTIFS('Raw Data'!$AN:$AN,"&lt;=" &amp;DATE(MID($AV$3, 15, 4), MONTH("1 " &amp; BC$6 &amp; " " &amp; MID($AV$3, 15, 4)) + 1, 0 ), 'Raw Data'!$AN:$AN,"&gt;" &amp;DATE(MID($AV$3, 15, 4), MONTH("1 " &amp; BC$6 &amp; " " &amp; MID($AV$3, 15, 4)), 0 ), 'Raw Data'!$H:$H, "Non*",  'Raw Data'!$J:$J, "Meeting Attendance", 'Raw Data'!$P:$P,""&amp;'Raw Data'!$B$1,'Raw Data'!$D:$D,"&lt;&gt;*ithdr*",'Raw Data'!$D:$D,"&lt;&gt;*ancel*")</f>
        <v>0</v>
      </c>
      <c r="BD57" s="117"/>
      <c r="BE57" s="117"/>
      <c r="BF57" s="118"/>
    </row>
    <row r="58" spans="1:58" ht="12.75" customHeight="1" x14ac:dyDescent="0.2">
      <c r="A58" s="143" t="s">
        <v>137</v>
      </c>
      <c r="B58" s="117"/>
      <c r="C58" s="117"/>
      <c r="D58" s="117"/>
      <c r="E58" s="117"/>
      <c r="F58" s="117"/>
      <c r="G58" s="117"/>
      <c r="H58" s="117"/>
      <c r="I58" s="117"/>
      <c r="J58" s="123"/>
      <c r="K58" s="147">
        <f>COUNTIFS('Raw Data'!$AN:$AN,"&lt;=" &amp;DATE(LEFT($AV$3, 4), MONTH("1 " &amp; K$6 &amp; " " &amp; LEFT($AV$3, 4)) + 1, 0 ), 'Raw Data'!$AN:$AN,"&gt;" &amp;DATE(LEFT($AV$3, 4), MONTH("1 " &amp; K$6 &amp; " " &amp; LEFT($AV$3, 4)), 0 ), 'Raw Data'!$H:$H, "Non*",  'Raw Data'!$J:$J, "Miscellaneous Project Supp*", 'Raw Data'!$O:$O,""&amp;'Raw Data'!$B$1,'Raw Data'!$D:$D,"&lt;&gt;*ithdr*",'Raw Data'!$D:$D,"&lt;&gt;*ancel*",'Raw Data'!$P:$P,"--")
+
COUNTIFS('Raw Data'!$AN:$AN,"&lt;=" &amp;DATE(LEFT($AV$3, 4), MONTH("1 " &amp; K$6 &amp; " " &amp; LEFT($AV$3, 4)) + 1, 0 ), 'Raw Data'!$AN:$AN,"&gt;" &amp;DATE(LEFT($AV$3, 4), MONTH("1 " &amp; K$6 &amp; " " &amp; LEFT($AV$3, 4)), 0 ), 'Raw Data'!$H:$H, "Non*",  'Raw Data'!$J:$J, "Miscellaneous Project Supp*", 'Raw Data'!$P:$P,""&amp;'Raw Data'!$B$1,'Raw Data'!$D:$D,"&lt;&gt;*ithdr*",'Raw Data'!$D:$D,"&lt;&gt;*ancel*")</f>
        <v>0</v>
      </c>
      <c r="L58" s="117"/>
      <c r="M58" s="117"/>
      <c r="N58" s="123"/>
      <c r="O58" s="147">
        <f>COUNTIFS('Raw Data'!$AN:$AN,"&lt;=" &amp;DATE(LEFT($AV$3, 4), MONTH("1 " &amp; O$6 &amp; " " &amp; LEFT($AV$3, 4)) + 1, 0 ), 'Raw Data'!$AN:$AN,"&gt;" &amp;DATE(LEFT($AV$3, 4), MONTH("1 " &amp; O$6 &amp; " " &amp; LEFT($AV$3, 4)), 0 ), 'Raw Data'!$H:$H, "Non*",  'Raw Data'!$J:$J, "Miscellaneous Project Supp*", 'Raw Data'!$O:$O,""&amp;'Raw Data'!$B$1,'Raw Data'!$D:$D,"&lt;&gt;*ithdr*",'Raw Data'!$D:$D,"&lt;&gt;*ancel*",'Raw Data'!$P:$P,"--")
+
COUNTIFS('Raw Data'!$AN:$AN,"&lt;=" &amp;DATE(LEFT($AV$3, 4), MONTH("1 " &amp; O$6 &amp; " " &amp; LEFT($AV$3, 4)) + 1, 0 ), 'Raw Data'!$AN:$AN,"&gt;" &amp;DATE(LEFT($AV$3, 4), MONTH("1 " &amp; O$6 &amp; " " &amp; LEFT($AV$3, 4)), 0 ), 'Raw Data'!$H:$H, "Non*",  'Raw Data'!$J:$J, "Miscellaneous Project Supp*", 'Raw Data'!$P:$P,""&amp;'Raw Data'!$B$1,'Raw Data'!$D:$D,"&lt;&gt;*ithdr*",'Raw Data'!$D:$D,"&lt;&gt;*ancel*")</f>
        <v>0</v>
      </c>
      <c r="P58" s="117"/>
      <c r="Q58" s="117"/>
      <c r="R58" s="123"/>
      <c r="S58" s="147">
        <f>COUNTIFS('Raw Data'!$AN:$AN,"&lt;=" &amp;DATE(LEFT($AV$3, 4), MONTH("1 " &amp; S$6 &amp; " " &amp; LEFT($AV$3, 4)) + 1, 0 ), 'Raw Data'!$AN:$AN,"&gt;" &amp;DATE(LEFT($AV$3, 4), MONTH("1 " &amp; S$6 &amp; " " &amp; LEFT($AV$3, 4)), 0 ), 'Raw Data'!$H:$H, "Non*",  'Raw Data'!$J:$J, "Miscellaneous Project Supp*", 'Raw Data'!$O:$O,""&amp;'Raw Data'!$B$1,'Raw Data'!$D:$D,"&lt;&gt;*ithdr*",'Raw Data'!$D:$D,"&lt;&gt;*ancel*",'Raw Data'!$P:$P,"--")
+
COUNTIFS('Raw Data'!$AN:$AN,"&lt;=" &amp;DATE(LEFT($AV$3, 4), MONTH("1 " &amp; S$6 &amp; " " &amp; LEFT($AV$3, 4)) + 1, 0 ), 'Raw Data'!$AN:$AN,"&gt;" &amp;DATE(LEFT($AV$3, 4), MONTH("1 " &amp; S$6 &amp; " " &amp; LEFT($AV$3, 4)), 0 ), 'Raw Data'!$H:$H, "Non*",  'Raw Data'!$J:$J, "Miscellaneous Project Supp*", 'Raw Data'!$P:$P,""&amp;'Raw Data'!$B$1,'Raw Data'!$D:$D,"&lt;&gt;*ithdr*",'Raw Data'!$D:$D,"&lt;&gt;*ancel*")</f>
        <v>0</v>
      </c>
      <c r="T58" s="117"/>
      <c r="U58" s="117"/>
      <c r="V58" s="123"/>
      <c r="W58" s="147">
        <f>COUNTIFS('Raw Data'!$AN:$AN,"&lt;=" &amp;DATE(LEFT($AV$3, 4), MONTH("1 " &amp; W$6 &amp; " " &amp; LEFT($AV$3, 4)) + 1, 0 ), 'Raw Data'!$AN:$AN,"&gt;" &amp;DATE(LEFT($AV$3, 4), MONTH("1 " &amp; W$6 &amp; " " &amp; LEFT($AV$3, 4)), 0 ), 'Raw Data'!$H:$H, "Non*",  'Raw Data'!$J:$J, "Miscellaneous Project Supp*", 'Raw Data'!$O:$O,""&amp;'Raw Data'!$B$1,'Raw Data'!$D:$D,"&lt;&gt;*ithdr*",'Raw Data'!$D:$D,"&lt;&gt;*ancel*",'Raw Data'!$P:$P,"--")
+
COUNTIFS('Raw Data'!$AN:$AN,"&lt;=" &amp;DATE(LEFT($AV$3, 4), MONTH("1 " &amp; W$6 &amp; " " &amp; LEFT($AV$3, 4)) + 1, 0 ), 'Raw Data'!$AN:$AN,"&gt;" &amp;DATE(LEFT($AV$3, 4), MONTH("1 " &amp; W$6 &amp; " " &amp; LEFT($AV$3, 4)), 0 ), 'Raw Data'!$H:$H, "Non*",  'Raw Data'!$J:$J, "Miscellaneous Project Supp*", 'Raw Data'!$P:$P,""&amp;'Raw Data'!$B$1,'Raw Data'!$D:$D,"&lt;&gt;*ithdr*",'Raw Data'!$D:$D,"&lt;&gt;*ancel*")</f>
        <v>0</v>
      </c>
      <c r="X58" s="117"/>
      <c r="Y58" s="117"/>
      <c r="Z58" s="123"/>
      <c r="AA58" s="147">
        <f>COUNTIFS('Raw Data'!$AN:$AN,"&lt;=" &amp;DATE(LEFT($AV$3, 4), MONTH("1 " &amp; AA$6 &amp; " " &amp; LEFT($AV$3, 4)) + 1, 0 ), 'Raw Data'!$AN:$AN,"&gt;" &amp;DATE(LEFT($AV$3, 4), MONTH("1 " &amp; AA$6 &amp; " " &amp; LEFT($AV$3, 4)), 0 ), 'Raw Data'!$H:$H, "Non*",  'Raw Data'!$J:$J, "Miscellaneous Project Supp*", 'Raw Data'!$O:$O,""&amp;'Raw Data'!$B$1,'Raw Data'!$D:$D,"&lt;&gt;*ithdr*",'Raw Data'!$D:$D,"&lt;&gt;*ancel*",'Raw Data'!$P:$P,"--")
+
COUNTIFS('Raw Data'!$AN:$AN,"&lt;=" &amp;DATE(LEFT($AV$3, 4), MONTH("1 " &amp; AA$6 &amp; " " &amp; LEFT($AV$3, 4)) + 1, 0 ), 'Raw Data'!$AN:$AN,"&gt;" &amp;DATE(LEFT($AV$3, 4), MONTH("1 " &amp; AA$6 &amp; " " &amp; LEFT($AV$3, 4)), 0 ), 'Raw Data'!$H:$H, "Non*",  'Raw Data'!$J:$J, "Miscellaneous Project Supp*", 'Raw Data'!$P:$P,""&amp;'Raw Data'!$B$1,'Raw Data'!$D:$D,"&lt;&gt;*ithdr*",'Raw Data'!$D:$D,"&lt;&gt;*ancel*")</f>
        <v>0</v>
      </c>
      <c r="AB58" s="117"/>
      <c r="AC58" s="117"/>
      <c r="AD58" s="123"/>
      <c r="AE58" s="147">
        <f>COUNTIFS('Raw Data'!$AN:$AN,"&lt;=" &amp;DATE(LEFT($AV$3, 4), MONTH("1 " &amp; AE$6 &amp; " " &amp; LEFT($AV$3, 4)) + 1, 0 ), 'Raw Data'!$AN:$AN,"&gt;" &amp;DATE(LEFT($AV$3, 4), MONTH("1 " &amp; AE$6 &amp; " " &amp; LEFT($AV$3, 4)), 0 ), 'Raw Data'!$H:$H, "Non*",  'Raw Data'!$J:$J, "Miscellaneous Project Supp*", 'Raw Data'!$O:$O,""&amp;'Raw Data'!$B$1,'Raw Data'!$D:$D,"&lt;&gt;*ithdr*",'Raw Data'!$D:$D,"&lt;&gt;*ancel*",'Raw Data'!$P:$P,"--")
+
COUNTIFS('Raw Data'!$AN:$AN,"&lt;=" &amp;DATE(LEFT($AV$3, 4), MONTH("1 " &amp; AE$6 &amp; " " &amp; LEFT($AV$3, 4)) + 1, 0 ), 'Raw Data'!$AN:$AN,"&gt;" &amp;DATE(LEFT($AV$3, 4), MONTH("1 " &amp; AE$6 &amp; " " &amp; LEFT($AV$3, 4)), 0 ), 'Raw Data'!$H:$H, "Non*",  'Raw Data'!$J:$J, "Miscellaneous Project Supp*", 'Raw Data'!$P:$P,""&amp;'Raw Data'!$B$1,'Raw Data'!$D:$D,"&lt;&gt;*ithdr*",'Raw Data'!$D:$D,"&lt;&gt;*ancel*")</f>
        <v>0</v>
      </c>
      <c r="AF58" s="117"/>
      <c r="AG58" s="117"/>
      <c r="AH58" s="123"/>
      <c r="AI58" s="147">
        <f>COUNTIFS('Raw Data'!$AN:$AN,"&lt;=" &amp;DATE(LEFT($AV$3, 4), MONTH("1 " &amp; AI$6 &amp; " " &amp; LEFT($AV$3, 4)) + 1, 0 ), 'Raw Data'!$AN:$AN,"&gt;" &amp;DATE(LEFT($AV$3, 4), MONTH("1 " &amp; AI$6 &amp; " " &amp; LEFT($AV$3, 4)), 0 ), 'Raw Data'!$H:$H, "Non*",  'Raw Data'!$J:$J, "Miscellaneous Project Supp*", 'Raw Data'!$O:$O,""&amp;'Raw Data'!$B$1,'Raw Data'!$D:$D,"&lt;&gt;*ithdr*",'Raw Data'!$D:$D,"&lt;&gt;*ancel*",'Raw Data'!$P:$P,"--")
+
COUNTIFS('Raw Data'!$AN:$AN,"&lt;=" &amp;DATE(LEFT($AV$3, 4), MONTH("1 " &amp; AI$6 &amp; " " &amp; LEFT($AV$3, 4)) + 1, 0 ), 'Raw Data'!$AN:$AN,"&gt;" &amp;DATE(LEFT($AV$3, 4), MONTH("1 " &amp; AI$6 &amp; " " &amp; LEFT($AV$3, 4)), 0 ), 'Raw Data'!$H:$H, "Non*",  'Raw Data'!$J:$J, "Miscellaneous Project Supp*", 'Raw Data'!$P:$P,""&amp;'Raw Data'!$B$1,'Raw Data'!$D:$D,"&lt;&gt;*ithdr*",'Raw Data'!$D:$D,"&lt;&gt;*ancel*")</f>
        <v>0</v>
      </c>
      <c r="AJ58" s="117"/>
      <c r="AK58" s="117"/>
      <c r="AL58" s="123"/>
      <c r="AM58" s="147">
        <f>COUNTIFS('Raw Data'!$AN:$AN,"&lt;=" &amp;DATE(LEFT($AV$3, 4), MONTH("1 " &amp; AM$6 &amp; " " &amp; LEFT($AV$3, 4)) + 1, 0 ), 'Raw Data'!$AN:$AN,"&gt;" &amp;DATE(LEFT($AV$3, 4), MONTH("1 " &amp; AM$6 &amp; " " &amp; LEFT($AV$3, 4)), 0 ), 'Raw Data'!$H:$H, "Non*",  'Raw Data'!$J:$J, "Miscellaneous Project Supp*", 'Raw Data'!$O:$O,""&amp;'Raw Data'!$B$1,'Raw Data'!$D:$D,"&lt;&gt;*ithdr*",'Raw Data'!$D:$D,"&lt;&gt;*ancel*",'Raw Data'!$P:$P,"--")
+
COUNTIFS('Raw Data'!$AN:$AN,"&lt;=" &amp;DATE(LEFT($AV$3, 4), MONTH("1 " &amp; AM$6 &amp; " " &amp; LEFT($AV$3, 4)) + 1, 0 ), 'Raw Data'!$AN:$AN,"&gt;" &amp;DATE(LEFT($AV$3, 4), MONTH("1 " &amp; AM$6 &amp; " " &amp; LEFT($AV$3, 4)), 0 ), 'Raw Data'!$H:$H, "Non*",  'Raw Data'!$J:$J, "Miscellaneous Project Supp*", 'Raw Data'!$P:$P,""&amp;'Raw Data'!$B$1,'Raw Data'!$D:$D,"&lt;&gt;*ithdr*",'Raw Data'!$D:$D,"&lt;&gt;*ancel*")</f>
        <v>0</v>
      </c>
      <c r="AN58" s="117"/>
      <c r="AO58" s="117"/>
      <c r="AP58" s="123"/>
      <c r="AQ58" s="147">
        <f>COUNTIFS('Raw Data'!$AN:$AN,"&lt;=" &amp;DATE(LEFT($AV$3, 4), MONTH("1 " &amp; AQ$6 &amp; " " &amp; LEFT($AV$3, 4)) + 1, 0 ), 'Raw Data'!$AN:$AN,"&gt;" &amp;DATE(LEFT($AV$3, 4), MONTH("1 " &amp; AQ$6 &amp; " " &amp; LEFT($AV$3, 4)), 0 ), 'Raw Data'!$H:$H, "Non*",  'Raw Data'!$J:$J, "Miscellaneous Project Supp*", 'Raw Data'!$O:$O,""&amp;'Raw Data'!$B$1,'Raw Data'!$D:$D,"&lt;&gt;*ithdr*",'Raw Data'!$D:$D,"&lt;&gt;*ancel*",'Raw Data'!$P:$P,"--")
+
COUNTIFS('Raw Data'!$AN:$AN,"&lt;=" &amp;DATE(LEFT($AV$3, 4), MONTH("1 " &amp; AQ$6 &amp; " " &amp; LEFT($AV$3, 4)) + 1, 0 ), 'Raw Data'!$AN:$AN,"&gt;" &amp;DATE(LEFT($AV$3, 4), MONTH("1 " &amp; AQ$6 &amp; " " &amp; LEFT($AV$3, 4)), 0 ), 'Raw Data'!$H:$H, "Non*",  'Raw Data'!$J:$J, "Miscellaneous Project Supp*", 'Raw Data'!$P:$P,""&amp;'Raw Data'!$B$1,'Raw Data'!$D:$D,"&lt;&gt;*ithdr*",'Raw Data'!$D:$D,"&lt;&gt;*ancel*")</f>
        <v>0</v>
      </c>
      <c r="AR58" s="117"/>
      <c r="AS58" s="117"/>
      <c r="AT58" s="123"/>
      <c r="AU58" s="147">
        <f>COUNTIFS('Raw Data'!$AN:$AN,"&lt;=" &amp;DATE(MID($AV$3, 15, 4), MONTH("1 " &amp; AU$6 &amp; " " &amp; MID($AV$3, 15, 4)) + 1, 0 ), 'Raw Data'!$AN:$AN,"&gt;" &amp;DATE(MID($AV$3, 15, 4), MONTH("1 " &amp; AU$6 &amp; " " &amp; MID($AV$3, 15, 4)), 0 ), 'Raw Data'!$H:$H, "Non*",  'Raw Data'!$J:$J, "Miscellaneous Project Supp*", 'Raw Data'!$O:$O,""&amp;'Raw Data'!$B$1,'Raw Data'!$D:$D,"&lt;&gt;*ithdr*",'Raw Data'!$D:$D,"&lt;&gt;*ancel*",'Raw Data'!$P:$P,"--")
+
COUNTIFS('Raw Data'!$AN:$AN,"&lt;=" &amp;DATE(MID($AV$3, 15, 4), MONTH("1 " &amp; AU$6 &amp; " " &amp; MID($AV$3, 15, 4)) + 1, 0 ), 'Raw Data'!$AN:$AN,"&gt;" &amp;DATE(MID($AV$3, 15, 4), MONTH("1 " &amp; AU$6 &amp; " " &amp; MID($AV$3, 15, 4)), 0 ), 'Raw Data'!$H:$H, "Non*",  'Raw Data'!$J:$J, "Miscellaneous Project Supp*", 'Raw Data'!$P:$P,""&amp;'Raw Data'!$B$1,'Raw Data'!$D:$D,"&lt;&gt;*ithdr*",'Raw Data'!$D:$D,"&lt;&gt;*ancel*")</f>
        <v>0</v>
      </c>
      <c r="AV58" s="117"/>
      <c r="AW58" s="117"/>
      <c r="AX58" s="123"/>
      <c r="AY58" s="147">
        <f>COUNTIFS('Raw Data'!$AN:$AN,"&lt;=" &amp;DATE(MID($AV$3, 15, 4), MONTH("1 " &amp; AY$6 &amp; " " &amp; MID($AV$3, 15, 4)) + 1, 0 ), 'Raw Data'!$AN:$AN,"&gt;" &amp;DATE(MID($AV$3, 15, 4), MONTH("1 " &amp; AY$6 &amp; " " &amp; MID($AV$3, 15, 4)), 0 ), 'Raw Data'!$H:$H, "Non*",  'Raw Data'!$J:$J, "Miscellaneous Project Supp*", 'Raw Data'!$O:$O,""&amp;'Raw Data'!$B$1,'Raw Data'!$D:$D,"&lt;&gt;*ithdr*",'Raw Data'!$D:$D,"&lt;&gt;*ancel*",'Raw Data'!$P:$P,"--")
+
COUNTIFS('Raw Data'!$AN:$AN,"&lt;=" &amp;DATE(MID($AV$3, 15, 4), MONTH("1 " &amp; AY$6 &amp; " " &amp; MID($AV$3, 15, 4)) + 1, 0 ), 'Raw Data'!$AN:$AN,"&gt;" &amp;DATE(MID($AV$3, 15, 4), MONTH("1 " &amp; AY$6 &amp; " " &amp; MID($AV$3, 15, 4)), 0 ), 'Raw Data'!$H:$H, "Non*",  'Raw Data'!$J:$J, "Miscellaneous Project Supp*", 'Raw Data'!$P:$P,""&amp;'Raw Data'!$B$1,'Raw Data'!$D:$D,"&lt;&gt;*ithdr*",'Raw Data'!$D:$D,"&lt;&gt;*ancel*")</f>
        <v>0</v>
      </c>
      <c r="AZ58" s="117"/>
      <c r="BA58" s="117"/>
      <c r="BB58" s="123"/>
      <c r="BC58" s="147">
        <f>COUNTIFS('Raw Data'!$AN:$AN,"&lt;=" &amp;DATE(MID($AV$3, 15, 4), MONTH("1 " &amp; BC$6 &amp; " " &amp; MID($AV$3, 15, 4)) + 1, 0 ), 'Raw Data'!$AN:$AN,"&gt;" &amp;DATE(MID($AV$3, 15, 4), MONTH("1 " &amp; BC$6 &amp; " " &amp; MID($AV$3, 15, 4)), 0 ), 'Raw Data'!$H:$H, "Non*",  'Raw Data'!$J:$J, "Miscellaneous Project Supp*", 'Raw Data'!$O:$O,""&amp;'Raw Data'!$B$1,'Raw Data'!$D:$D,"&lt;&gt;*ithdr*",'Raw Data'!$D:$D,"&lt;&gt;*ancel*",'Raw Data'!$P:$P,"--")
+
COUNTIFS('Raw Data'!$AN:$AN,"&lt;=" &amp;DATE(MID($AV$3, 15, 4), MONTH("1 " &amp; BC$6 &amp; " " &amp; MID($AV$3, 15, 4)) + 1, 0 ), 'Raw Data'!$AN:$AN,"&gt;" &amp;DATE(MID($AV$3, 15, 4), MONTH("1 " &amp; BC$6 &amp; " " &amp; MID($AV$3, 15, 4)), 0 ), 'Raw Data'!$H:$H, "Non*",  'Raw Data'!$J:$J, "Miscellaneous Project Supp*", 'Raw Data'!$P:$P,""&amp;'Raw Data'!$B$1,'Raw Data'!$D:$D,"&lt;&gt;*ithdr*",'Raw Data'!$D:$D,"&lt;&gt;*ancel*")</f>
        <v>0</v>
      </c>
      <c r="BD58" s="117"/>
      <c r="BE58" s="117"/>
      <c r="BF58" s="118"/>
    </row>
    <row r="59" spans="1:58" ht="12.75" customHeight="1" x14ac:dyDescent="0.2">
      <c r="A59" s="143" t="s">
        <v>139</v>
      </c>
      <c r="B59" s="117"/>
      <c r="C59" s="117"/>
      <c r="D59" s="117"/>
      <c r="E59" s="117"/>
      <c r="F59" s="117"/>
      <c r="G59" s="117"/>
      <c r="H59" s="117"/>
      <c r="I59" s="117"/>
      <c r="J59" s="123"/>
      <c r="K59" s="147">
        <f>COUNTIFS('Raw Data'!$AN:$AN,"&lt;=" &amp;DATE(LEFT($AV$3, 4), MONTH("1 " &amp; K$6 &amp; " " &amp; LEFT($AV$3, 4)) + 1, 0 ), 'Raw Data'!$AN:$AN,"&gt;" &amp;DATE(LEFT($AV$3, 4), MONTH("1 " &amp; K$6 &amp; " " &amp; LEFT($AV$3, 4)), 0 ), 'Raw Data'!$H:$H, "Non*",  'Raw Data'!$J:$J, "Research &amp; Development Supp*", 'Raw Data'!$O:$O,""&amp;'Raw Data'!$B$1,'Raw Data'!$D:$D,"&lt;&gt;*ithdr*",'Raw Data'!$D:$D,"&lt;&gt;*ancel*",'Raw Data'!$P:$P,"--")
+
COUNTIFS('Raw Data'!$AN:$AN,"&lt;=" &amp;DATE(LEFT($AV$3, 4), MONTH("1 " &amp; K$6 &amp; " " &amp; LEFT($AV$3, 4)) + 1, 0 ), 'Raw Data'!$AN:$AN,"&gt;" &amp;DATE(LEFT($AV$3, 4), MONTH("1 " &amp; K$6 &amp; " " &amp; LEFT($AV$3, 4)), 0 ), 'Raw Data'!$H:$H, "Non*",  'Raw Data'!$J:$J, "Research &amp; Development Supp*", 'Raw Data'!$P:$P,""&amp;'Raw Data'!$B$1,'Raw Data'!$D:$D,"&lt;&gt;*ithdr*",'Raw Data'!$D:$D,"&lt;&gt;*ancel*")</f>
        <v>0</v>
      </c>
      <c r="L59" s="117"/>
      <c r="M59" s="117"/>
      <c r="N59" s="123"/>
      <c r="O59" s="147">
        <f>COUNTIFS('Raw Data'!$AN:$AN,"&lt;=" &amp;DATE(LEFT($AV$3, 4), MONTH("1 " &amp; O$6 &amp; " " &amp; LEFT($AV$3, 4)) + 1, 0 ), 'Raw Data'!$AN:$AN,"&gt;" &amp;DATE(LEFT($AV$3, 4), MONTH("1 " &amp; O$6 &amp; " " &amp; LEFT($AV$3, 4)), 0 ), 'Raw Data'!$H:$H, "Non*",  'Raw Data'!$J:$J, "Research &amp; Development Supp*", 'Raw Data'!$O:$O,""&amp;'Raw Data'!$B$1,'Raw Data'!$D:$D,"&lt;&gt;*ithdr*",'Raw Data'!$D:$D,"&lt;&gt;*ancel*",'Raw Data'!$P:$P,"--")
+
COUNTIFS('Raw Data'!$AN:$AN,"&lt;=" &amp;DATE(LEFT($AV$3, 4), MONTH("1 " &amp; O$6 &amp; " " &amp; LEFT($AV$3, 4)) + 1, 0 ), 'Raw Data'!$AN:$AN,"&gt;" &amp;DATE(LEFT($AV$3, 4), MONTH("1 " &amp; O$6 &amp; " " &amp; LEFT($AV$3, 4)), 0 ), 'Raw Data'!$H:$H, "Non*",  'Raw Data'!$J:$J, "Research &amp; Development Supp*", 'Raw Data'!$P:$P,""&amp;'Raw Data'!$B$1,'Raw Data'!$D:$D,"&lt;&gt;*ithdr*",'Raw Data'!$D:$D,"&lt;&gt;*ancel*")</f>
        <v>0</v>
      </c>
      <c r="P59" s="117"/>
      <c r="Q59" s="117"/>
      <c r="R59" s="123"/>
      <c r="S59" s="147">
        <f>COUNTIFS('Raw Data'!$AN:$AN,"&lt;=" &amp;DATE(LEFT($AV$3, 4), MONTH("1 " &amp; S$6 &amp; " " &amp; LEFT($AV$3, 4)) + 1, 0 ), 'Raw Data'!$AN:$AN,"&gt;" &amp;DATE(LEFT($AV$3, 4), MONTH("1 " &amp; S$6 &amp; " " &amp; LEFT($AV$3, 4)), 0 ), 'Raw Data'!$H:$H, "Non*",  'Raw Data'!$J:$J, "Research &amp; Development Supp*", 'Raw Data'!$O:$O,""&amp;'Raw Data'!$B$1,'Raw Data'!$D:$D,"&lt;&gt;*ithdr*",'Raw Data'!$D:$D,"&lt;&gt;*ancel*",'Raw Data'!$P:$P,"--")
+
COUNTIFS('Raw Data'!$AN:$AN,"&lt;=" &amp;DATE(LEFT($AV$3, 4), MONTH("1 " &amp; S$6 &amp; " " &amp; LEFT($AV$3, 4)) + 1, 0 ), 'Raw Data'!$AN:$AN,"&gt;" &amp;DATE(LEFT($AV$3, 4), MONTH("1 " &amp; S$6 &amp; " " &amp; LEFT($AV$3, 4)), 0 ), 'Raw Data'!$H:$H, "Non*",  'Raw Data'!$J:$J, "Research &amp; Development Supp*", 'Raw Data'!$P:$P,""&amp;'Raw Data'!$B$1,'Raw Data'!$D:$D,"&lt;&gt;*ithdr*",'Raw Data'!$D:$D,"&lt;&gt;*ancel*")</f>
        <v>0</v>
      </c>
      <c r="T59" s="117"/>
      <c r="U59" s="117"/>
      <c r="V59" s="123"/>
      <c r="W59" s="147">
        <f>COUNTIFS('Raw Data'!$AN:$AN,"&lt;=" &amp;DATE(LEFT($AV$3, 4), MONTH("1 " &amp; W$6 &amp; " " &amp; LEFT($AV$3, 4)) + 1, 0 ), 'Raw Data'!$AN:$AN,"&gt;" &amp;DATE(LEFT($AV$3, 4), MONTH("1 " &amp; W$6 &amp; " " &amp; LEFT($AV$3, 4)), 0 ), 'Raw Data'!$H:$H, "Non*",  'Raw Data'!$J:$J, "Research &amp; Development Supp*", 'Raw Data'!$O:$O,""&amp;'Raw Data'!$B$1,'Raw Data'!$D:$D,"&lt;&gt;*ithdr*",'Raw Data'!$D:$D,"&lt;&gt;*ancel*",'Raw Data'!$P:$P,"--")
+
COUNTIFS('Raw Data'!$AN:$AN,"&lt;=" &amp;DATE(LEFT($AV$3, 4), MONTH("1 " &amp; W$6 &amp; " " &amp; LEFT($AV$3, 4)) + 1, 0 ), 'Raw Data'!$AN:$AN,"&gt;" &amp;DATE(LEFT($AV$3, 4), MONTH("1 " &amp; W$6 &amp; " " &amp; LEFT($AV$3, 4)), 0 ), 'Raw Data'!$H:$H, "Non*",  'Raw Data'!$J:$J, "Research &amp; Development Supp*", 'Raw Data'!$P:$P,""&amp;'Raw Data'!$B$1,'Raw Data'!$D:$D,"&lt;&gt;*ithdr*",'Raw Data'!$D:$D,"&lt;&gt;*ancel*")</f>
        <v>0</v>
      </c>
      <c r="X59" s="117"/>
      <c r="Y59" s="117"/>
      <c r="Z59" s="123"/>
      <c r="AA59" s="147">
        <f>COUNTIFS('Raw Data'!$AN:$AN,"&lt;=" &amp;DATE(LEFT($AV$3, 4), MONTH("1 " &amp; AA$6 &amp; " " &amp; LEFT($AV$3, 4)) + 1, 0 ), 'Raw Data'!$AN:$AN,"&gt;" &amp;DATE(LEFT($AV$3, 4), MONTH("1 " &amp; AA$6 &amp; " " &amp; LEFT($AV$3, 4)), 0 ), 'Raw Data'!$H:$H, "Non*",  'Raw Data'!$J:$J, "Research &amp; Development Supp*", 'Raw Data'!$O:$O,""&amp;'Raw Data'!$B$1,'Raw Data'!$D:$D,"&lt;&gt;*ithdr*",'Raw Data'!$D:$D,"&lt;&gt;*ancel*",'Raw Data'!$P:$P,"--")
+
COUNTIFS('Raw Data'!$AN:$AN,"&lt;=" &amp;DATE(LEFT($AV$3, 4), MONTH("1 " &amp; AA$6 &amp; " " &amp; LEFT($AV$3, 4)) + 1, 0 ), 'Raw Data'!$AN:$AN,"&gt;" &amp;DATE(LEFT($AV$3, 4), MONTH("1 " &amp; AA$6 &amp; " " &amp; LEFT($AV$3, 4)), 0 ), 'Raw Data'!$H:$H, "Non*",  'Raw Data'!$J:$J, "Research &amp; Development Supp*", 'Raw Data'!$P:$P,""&amp;'Raw Data'!$B$1,'Raw Data'!$D:$D,"&lt;&gt;*ithdr*",'Raw Data'!$D:$D,"&lt;&gt;*ancel*")</f>
        <v>0</v>
      </c>
      <c r="AB59" s="117"/>
      <c r="AC59" s="117"/>
      <c r="AD59" s="123"/>
      <c r="AE59" s="147">
        <f>COUNTIFS('Raw Data'!$AN:$AN,"&lt;=" &amp;DATE(LEFT($AV$3, 4), MONTH("1 " &amp; AE$6 &amp; " " &amp; LEFT($AV$3, 4)) + 1, 0 ), 'Raw Data'!$AN:$AN,"&gt;" &amp;DATE(LEFT($AV$3, 4), MONTH("1 " &amp; AE$6 &amp; " " &amp; LEFT($AV$3, 4)), 0 ), 'Raw Data'!$H:$H, "Non*",  'Raw Data'!$J:$J, "Research &amp; Development Supp*", 'Raw Data'!$O:$O,""&amp;'Raw Data'!$B$1,'Raw Data'!$D:$D,"&lt;&gt;*ithdr*",'Raw Data'!$D:$D,"&lt;&gt;*ancel*",'Raw Data'!$P:$P,"--")
+
COUNTIFS('Raw Data'!$AN:$AN,"&lt;=" &amp;DATE(LEFT($AV$3, 4), MONTH("1 " &amp; AE$6 &amp; " " &amp; LEFT($AV$3, 4)) + 1, 0 ), 'Raw Data'!$AN:$AN,"&gt;" &amp;DATE(LEFT($AV$3, 4), MONTH("1 " &amp; AE$6 &amp; " " &amp; LEFT($AV$3, 4)), 0 ), 'Raw Data'!$H:$H, "Non*",  'Raw Data'!$J:$J, "Research &amp; Development Supp*", 'Raw Data'!$P:$P,""&amp;'Raw Data'!$B$1,'Raw Data'!$D:$D,"&lt;&gt;*ithdr*",'Raw Data'!$D:$D,"&lt;&gt;*ancel*")</f>
        <v>0</v>
      </c>
      <c r="AF59" s="117"/>
      <c r="AG59" s="117"/>
      <c r="AH59" s="123"/>
      <c r="AI59" s="147">
        <f>COUNTIFS('Raw Data'!$AN:$AN,"&lt;=" &amp;DATE(LEFT($AV$3, 4), MONTH("1 " &amp; AI$6 &amp; " " &amp; LEFT($AV$3, 4)) + 1, 0 ), 'Raw Data'!$AN:$AN,"&gt;" &amp;DATE(LEFT($AV$3, 4), MONTH("1 " &amp; AI$6 &amp; " " &amp; LEFT($AV$3, 4)), 0 ), 'Raw Data'!$H:$H, "Non*",  'Raw Data'!$J:$J, "Research &amp; Development Supp*", 'Raw Data'!$O:$O,""&amp;'Raw Data'!$B$1,'Raw Data'!$D:$D,"&lt;&gt;*ithdr*",'Raw Data'!$D:$D,"&lt;&gt;*ancel*",'Raw Data'!$P:$P,"--")
+
COUNTIFS('Raw Data'!$AN:$AN,"&lt;=" &amp;DATE(LEFT($AV$3, 4), MONTH("1 " &amp; AI$6 &amp; " " &amp; LEFT($AV$3, 4)) + 1, 0 ), 'Raw Data'!$AN:$AN,"&gt;" &amp;DATE(LEFT($AV$3, 4), MONTH("1 " &amp; AI$6 &amp; " " &amp; LEFT($AV$3, 4)), 0 ), 'Raw Data'!$H:$H, "Non*",  'Raw Data'!$J:$J, "Research &amp; Development Supp*", 'Raw Data'!$P:$P,""&amp;'Raw Data'!$B$1,'Raw Data'!$D:$D,"&lt;&gt;*ithdr*",'Raw Data'!$D:$D,"&lt;&gt;*ancel*")</f>
        <v>0</v>
      </c>
      <c r="AJ59" s="117"/>
      <c r="AK59" s="117"/>
      <c r="AL59" s="123"/>
      <c r="AM59" s="147">
        <f>COUNTIFS('Raw Data'!$AN:$AN,"&lt;=" &amp;DATE(LEFT($AV$3, 4), MONTH("1 " &amp; AM$6 &amp; " " &amp; LEFT($AV$3, 4)) + 1, 0 ), 'Raw Data'!$AN:$AN,"&gt;" &amp;DATE(LEFT($AV$3, 4), MONTH("1 " &amp; AM$6 &amp; " " &amp; LEFT($AV$3, 4)), 0 ), 'Raw Data'!$H:$H, "Non*",  'Raw Data'!$J:$J, "Research &amp; Development Supp*", 'Raw Data'!$O:$O,""&amp;'Raw Data'!$B$1,'Raw Data'!$D:$D,"&lt;&gt;*ithdr*",'Raw Data'!$D:$D,"&lt;&gt;*ancel*",'Raw Data'!$P:$P,"--")
+
COUNTIFS('Raw Data'!$AN:$AN,"&lt;=" &amp;DATE(LEFT($AV$3, 4), MONTH("1 " &amp; AM$6 &amp; " " &amp; LEFT($AV$3, 4)) + 1, 0 ), 'Raw Data'!$AN:$AN,"&gt;" &amp;DATE(LEFT($AV$3, 4), MONTH("1 " &amp; AM$6 &amp; " " &amp; LEFT($AV$3, 4)), 0 ), 'Raw Data'!$H:$H, "Non*",  'Raw Data'!$J:$J, "Research &amp; Development Supp*", 'Raw Data'!$P:$P,""&amp;'Raw Data'!$B$1,'Raw Data'!$D:$D,"&lt;&gt;*ithdr*",'Raw Data'!$D:$D,"&lt;&gt;*ancel*")</f>
        <v>0</v>
      </c>
      <c r="AN59" s="117"/>
      <c r="AO59" s="117"/>
      <c r="AP59" s="123"/>
      <c r="AQ59" s="147">
        <f>COUNTIFS('Raw Data'!$AN:$AN,"&lt;=" &amp;DATE(LEFT($AV$3, 4), MONTH("1 " &amp; AQ$6 &amp; " " &amp; LEFT($AV$3, 4)) + 1, 0 ), 'Raw Data'!$AN:$AN,"&gt;" &amp;DATE(LEFT($AV$3, 4), MONTH("1 " &amp; AQ$6 &amp; " " &amp; LEFT($AV$3, 4)), 0 ), 'Raw Data'!$H:$H, "Non*",  'Raw Data'!$J:$J, "Research &amp; Development Supp*", 'Raw Data'!$O:$O,""&amp;'Raw Data'!$B$1,'Raw Data'!$D:$D,"&lt;&gt;*ithdr*",'Raw Data'!$D:$D,"&lt;&gt;*ancel*",'Raw Data'!$P:$P,"--")
+
COUNTIFS('Raw Data'!$AN:$AN,"&lt;=" &amp;DATE(LEFT($AV$3, 4), MONTH("1 " &amp; AQ$6 &amp; " " &amp; LEFT($AV$3, 4)) + 1, 0 ), 'Raw Data'!$AN:$AN,"&gt;" &amp;DATE(LEFT($AV$3, 4), MONTH("1 " &amp; AQ$6 &amp; " " &amp; LEFT($AV$3, 4)), 0 ), 'Raw Data'!$H:$H, "Non*",  'Raw Data'!$J:$J, "Research &amp; Development Supp*", 'Raw Data'!$P:$P,""&amp;'Raw Data'!$B$1,'Raw Data'!$D:$D,"&lt;&gt;*ithdr*",'Raw Data'!$D:$D,"&lt;&gt;*ancel*")</f>
        <v>0</v>
      </c>
      <c r="AR59" s="117"/>
      <c r="AS59" s="117"/>
      <c r="AT59" s="123"/>
      <c r="AU59" s="147">
        <f>COUNTIFS('Raw Data'!$AN:$AN,"&lt;=" &amp;DATE(MID($AV$3, 15, 4), MONTH("1 " &amp; AU$6 &amp; " " &amp; MID($AV$3, 15, 4)) + 1, 0 ), 'Raw Data'!$AN:$AN,"&gt;" &amp;DATE(MID($AV$3, 15, 4), MONTH("1 " &amp; AU$6 &amp; " " &amp; MID($AV$3, 15, 4)), 0 ), 'Raw Data'!$H:$H, "Non*",  'Raw Data'!$J:$J, "Research &amp; Development Supp*", 'Raw Data'!$O:$O,""&amp;'Raw Data'!$B$1,'Raw Data'!$D:$D,"&lt;&gt;*ithdr*",'Raw Data'!$D:$D,"&lt;&gt;*ancel*",'Raw Data'!$P:$P,"--")
+
COUNTIFS('Raw Data'!$AN:$AN,"&lt;=" &amp;DATE(MID($AV$3, 15, 4), MONTH("1 " &amp; AU$6 &amp; " " &amp; MID($AV$3, 15, 4)) + 1, 0 ), 'Raw Data'!$AN:$AN,"&gt;" &amp;DATE(MID($AV$3, 15, 4), MONTH("1 " &amp; AU$6 &amp; " " &amp; MID($AV$3, 15, 4)), 0 ), 'Raw Data'!$H:$H, "Non*",  'Raw Data'!$J:$J, "Research &amp; Development Supp*", 'Raw Data'!$P:$P,""&amp;'Raw Data'!$B$1,'Raw Data'!$D:$D,"&lt;&gt;*ithdr*",'Raw Data'!$D:$D,"&lt;&gt;*ancel*")</f>
        <v>0</v>
      </c>
      <c r="AV59" s="117"/>
      <c r="AW59" s="117"/>
      <c r="AX59" s="123"/>
      <c r="AY59" s="147">
        <f>COUNTIFS('Raw Data'!$AN:$AN,"&lt;=" &amp;DATE(MID($AV$3, 15, 4), MONTH("1 " &amp; AY$6 &amp; " " &amp; MID($AV$3, 15, 4)) + 1, 0 ), 'Raw Data'!$AN:$AN,"&gt;" &amp;DATE(MID($AV$3, 15, 4), MONTH("1 " &amp; AY$6 &amp; " " &amp; MID($AV$3, 15, 4)), 0 ), 'Raw Data'!$H:$H, "Non*",  'Raw Data'!$J:$J, "Research &amp; Development Supp*", 'Raw Data'!$O:$O,""&amp;'Raw Data'!$B$1,'Raw Data'!$D:$D,"&lt;&gt;*ithdr*",'Raw Data'!$D:$D,"&lt;&gt;*ancel*",'Raw Data'!$P:$P,"--")
+
COUNTIFS('Raw Data'!$AN:$AN,"&lt;=" &amp;DATE(MID($AV$3, 15, 4), MONTH("1 " &amp; AY$6 &amp; " " &amp; MID($AV$3, 15, 4)) + 1, 0 ), 'Raw Data'!$AN:$AN,"&gt;" &amp;DATE(MID($AV$3, 15, 4), MONTH("1 " &amp; AY$6 &amp; " " &amp; MID($AV$3, 15, 4)), 0 ), 'Raw Data'!$H:$H, "Non*",  'Raw Data'!$J:$J, "Research &amp; Development Supp*", 'Raw Data'!$P:$P,""&amp;'Raw Data'!$B$1,'Raw Data'!$D:$D,"&lt;&gt;*ithdr*",'Raw Data'!$D:$D,"&lt;&gt;*ancel*")</f>
        <v>0</v>
      </c>
      <c r="AZ59" s="117"/>
      <c r="BA59" s="117"/>
      <c r="BB59" s="123"/>
      <c r="BC59" s="147">
        <f>COUNTIFS('Raw Data'!$AN:$AN,"&lt;=" &amp;DATE(MID($AV$3, 15, 4), MONTH("1 " &amp; BC$6 &amp; " " &amp; MID($AV$3, 15, 4)) + 1, 0 ), 'Raw Data'!$AN:$AN,"&gt;" &amp;DATE(MID($AV$3, 15, 4), MONTH("1 " &amp; BC$6 &amp; " " &amp; MID($AV$3, 15, 4)), 0 ), 'Raw Data'!$H:$H, "Non*",  'Raw Data'!$J:$J, "Research &amp; Development Supp*", 'Raw Data'!$O:$O,""&amp;'Raw Data'!$B$1,'Raw Data'!$D:$D,"&lt;&gt;*ithdr*",'Raw Data'!$D:$D,"&lt;&gt;*ancel*",'Raw Data'!$P:$P,"--")
+
COUNTIFS('Raw Data'!$AN:$AN,"&lt;=" &amp;DATE(MID($AV$3, 15, 4), MONTH("1 " &amp; BC$6 &amp; " " &amp; MID($AV$3, 15, 4)) + 1, 0 ), 'Raw Data'!$AN:$AN,"&gt;" &amp;DATE(MID($AV$3, 15, 4), MONTH("1 " &amp; BC$6 &amp; " " &amp; MID($AV$3, 15, 4)), 0 ), 'Raw Data'!$H:$H, "Non*",  'Raw Data'!$J:$J, "Research &amp; Development Supp*", 'Raw Data'!$P:$P,""&amp;'Raw Data'!$B$1,'Raw Data'!$D:$D,"&lt;&gt;*ithdr*",'Raw Data'!$D:$D,"&lt;&gt;*ancel*")</f>
        <v>0</v>
      </c>
      <c r="BD59" s="117"/>
      <c r="BE59" s="117"/>
      <c r="BF59" s="118"/>
    </row>
    <row r="60" spans="1:58" ht="12.75" customHeight="1" x14ac:dyDescent="0.2">
      <c r="A60" s="143" t="s">
        <v>142</v>
      </c>
      <c r="B60" s="117"/>
      <c r="C60" s="117"/>
      <c r="D60" s="117"/>
      <c r="E60" s="117"/>
      <c r="F60" s="117"/>
      <c r="G60" s="117"/>
      <c r="H60" s="117"/>
      <c r="I60" s="117"/>
      <c r="J60" s="123"/>
      <c r="K60" s="147">
        <f>COUNTIFS('Raw Data'!$AN:$AN,"&lt;=" &amp;DATE(LEFT($AV$3, 4), MONTH("1 " &amp; K$6 &amp; " " &amp; LEFT($AV$3, 4)) + 1, 0 ), 'Raw Data'!$AN:$AN,"&gt;" &amp;DATE(LEFT($AV$3, 4), MONTH("1 " &amp; K$6 &amp; " " &amp; LEFT($AV$3, 4)), 0 ), 'Raw Data'!$H:$H, "Non*",  'Raw Data'!$J:$J, "Special Major Project Supp*", 'Raw Data'!$O:$O,""&amp;'Raw Data'!$B$1,'Raw Data'!$D:$D,"&lt;&gt;*ithdr*",'Raw Data'!$D:$D,"&lt;&gt;*ancel*",'Raw Data'!$P:$P,"--")
+
COUNTIFS('Raw Data'!$AN:$AN,"&lt;=" &amp;DATE(LEFT($AV$3, 4), MONTH("1 " &amp; K$6 &amp; " " &amp; LEFT($AV$3, 4)) + 1, 0 ), 'Raw Data'!$AN:$AN,"&gt;" &amp;DATE(LEFT($AV$3, 4), MONTH("1 " &amp; K$6 &amp; " " &amp; LEFT($AV$3, 4)), 0 ), 'Raw Data'!$H:$H, "Non*",  'Raw Data'!$J:$J, "Special Major Project Supp*", 'Raw Data'!$P:$P,""&amp;'Raw Data'!$B$1,'Raw Data'!$D:$D,"&lt;&gt;*ithdr*",'Raw Data'!$D:$D,"&lt;&gt;*ancel*")</f>
        <v>0</v>
      </c>
      <c r="L60" s="117"/>
      <c r="M60" s="117"/>
      <c r="N60" s="123"/>
      <c r="O60" s="147">
        <f>COUNTIFS('Raw Data'!$AN:$AN,"&lt;=" &amp;DATE(LEFT($AV$3, 4), MONTH("1 " &amp; O$6 &amp; " " &amp; LEFT($AV$3, 4)) + 1, 0 ), 'Raw Data'!$AN:$AN,"&gt;" &amp;DATE(LEFT($AV$3, 4), MONTH("1 " &amp; O$6 &amp; " " &amp; LEFT($AV$3, 4)), 0 ), 'Raw Data'!$H:$H, "Non*",  'Raw Data'!$J:$J, "Special Major Project Supp*", 'Raw Data'!$O:$O,""&amp;'Raw Data'!$B$1,'Raw Data'!$D:$D,"&lt;&gt;*ithdr*",'Raw Data'!$D:$D,"&lt;&gt;*ancel*",'Raw Data'!$P:$P,"--")
+
COUNTIFS('Raw Data'!$AN:$AN,"&lt;=" &amp;DATE(LEFT($AV$3, 4), MONTH("1 " &amp; O$6 &amp; " " &amp; LEFT($AV$3, 4)) + 1, 0 ), 'Raw Data'!$AN:$AN,"&gt;" &amp;DATE(LEFT($AV$3, 4), MONTH("1 " &amp; O$6 &amp; " " &amp; LEFT($AV$3, 4)), 0 ), 'Raw Data'!$H:$H, "Non*",  'Raw Data'!$J:$J, "Special Major Project Supp*", 'Raw Data'!$P:$P,""&amp;'Raw Data'!$B$1,'Raw Data'!$D:$D,"&lt;&gt;*ithdr*",'Raw Data'!$D:$D,"&lt;&gt;*ancel*")</f>
        <v>0</v>
      </c>
      <c r="P60" s="117"/>
      <c r="Q60" s="117"/>
      <c r="R60" s="123"/>
      <c r="S60" s="147">
        <f>COUNTIFS('Raw Data'!$AN:$AN,"&lt;=" &amp;DATE(LEFT($AV$3, 4), MONTH("1 " &amp; S$6 &amp; " " &amp; LEFT($AV$3, 4)) + 1, 0 ), 'Raw Data'!$AN:$AN,"&gt;" &amp;DATE(LEFT($AV$3, 4), MONTH("1 " &amp; S$6 &amp; " " &amp; LEFT($AV$3, 4)), 0 ), 'Raw Data'!$H:$H, "Non*",  'Raw Data'!$J:$J, "Special Major Project Supp*", 'Raw Data'!$O:$O,""&amp;'Raw Data'!$B$1,'Raw Data'!$D:$D,"&lt;&gt;*ithdr*",'Raw Data'!$D:$D,"&lt;&gt;*ancel*",'Raw Data'!$P:$P,"--")
+
COUNTIFS('Raw Data'!$AN:$AN,"&lt;=" &amp;DATE(LEFT($AV$3, 4), MONTH("1 " &amp; S$6 &amp; " " &amp; LEFT($AV$3, 4)) + 1, 0 ), 'Raw Data'!$AN:$AN,"&gt;" &amp;DATE(LEFT($AV$3, 4), MONTH("1 " &amp; S$6 &amp; " " &amp; LEFT($AV$3, 4)), 0 ), 'Raw Data'!$H:$H, "Non*",  'Raw Data'!$J:$J, "Special Major Project Supp*", 'Raw Data'!$P:$P,""&amp;'Raw Data'!$B$1,'Raw Data'!$D:$D,"&lt;&gt;*ithdr*",'Raw Data'!$D:$D,"&lt;&gt;*ancel*")</f>
        <v>0</v>
      </c>
      <c r="T60" s="117"/>
      <c r="U60" s="117"/>
      <c r="V60" s="123"/>
      <c r="W60" s="147">
        <f>COUNTIFS('Raw Data'!$AN:$AN,"&lt;=" &amp;DATE(LEFT($AV$3, 4), MONTH("1 " &amp; W$6 &amp; " " &amp; LEFT($AV$3, 4)) + 1, 0 ), 'Raw Data'!$AN:$AN,"&gt;" &amp;DATE(LEFT($AV$3, 4), MONTH("1 " &amp; W$6 &amp; " " &amp; LEFT($AV$3, 4)), 0 ), 'Raw Data'!$H:$H, "Non*",  'Raw Data'!$J:$J, "Special Major Project Supp*", 'Raw Data'!$O:$O,""&amp;'Raw Data'!$B$1,'Raw Data'!$D:$D,"&lt;&gt;*ithdr*",'Raw Data'!$D:$D,"&lt;&gt;*ancel*",'Raw Data'!$P:$P,"--")
+
COUNTIFS('Raw Data'!$AN:$AN,"&lt;=" &amp;DATE(LEFT($AV$3, 4), MONTH("1 " &amp; W$6 &amp; " " &amp; LEFT($AV$3, 4)) + 1, 0 ), 'Raw Data'!$AN:$AN,"&gt;" &amp;DATE(LEFT($AV$3, 4), MONTH("1 " &amp; W$6 &amp; " " &amp; LEFT($AV$3, 4)), 0 ), 'Raw Data'!$H:$H, "Non*",  'Raw Data'!$J:$J, "Special Major Project Supp*", 'Raw Data'!$P:$P,""&amp;'Raw Data'!$B$1,'Raw Data'!$D:$D,"&lt;&gt;*ithdr*",'Raw Data'!$D:$D,"&lt;&gt;*ancel*")</f>
        <v>0</v>
      </c>
      <c r="X60" s="117"/>
      <c r="Y60" s="117"/>
      <c r="Z60" s="123"/>
      <c r="AA60" s="147">
        <f>COUNTIFS('Raw Data'!$AN:$AN,"&lt;=" &amp;DATE(LEFT($AV$3, 4), MONTH("1 " &amp; AA$6 &amp; " " &amp; LEFT($AV$3, 4)) + 1, 0 ), 'Raw Data'!$AN:$AN,"&gt;" &amp;DATE(LEFT($AV$3, 4), MONTH("1 " &amp; AA$6 &amp; " " &amp; LEFT($AV$3, 4)), 0 ), 'Raw Data'!$H:$H, "Non*",  'Raw Data'!$J:$J, "Special Major Project Supp*", 'Raw Data'!$O:$O,""&amp;'Raw Data'!$B$1,'Raw Data'!$D:$D,"&lt;&gt;*ithdr*",'Raw Data'!$D:$D,"&lt;&gt;*ancel*",'Raw Data'!$P:$P,"--")
+
COUNTIFS('Raw Data'!$AN:$AN,"&lt;=" &amp;DATE(LEFT($AV$3, 4), MONTH("1 " &amp; AA$6 &amp; " " &amp; LEFT($AV$3, 4)) + 1, 0 ), 'Raw Data'!$AN:$AN,"&gt;" &amp;DATE(LEFT($AV$3, 4), MONTH("1 " &amp; AA$6 &amp; " " &amp; LEFT($AV$3, 4)), 0 ), 'Raw Data'!$H:$H, "Non*",  'Raw Data'!$J:$J, "Special Major Project Supp*", 'Raw Data'!$P:$P,""&amp;'Raw Data'!$B$1,'Raw Data'!$D:$D,"&lt;&gt;*ithdr*",'Raw Data'!$D:$D,"&lt;&gt;*ancel*")</f>
        <v>0</v>
      </c>
      <c r="AB60" s="117"/>
      <c r="AC60" s="117"/>
      <c r="AD60" s="123"/>
      <c r="AE60" s="147">
        <f>COUNTIFS('Raw Data'!$AN:$AN,"&lt;=" &amp;DATE(LEFT($AV$3, 4), MONTH("1 " &amp; AE$6 &amp; " " &amp; LEFT($AV$3, 4)) + 1, 0 ), 'Raw Data'!$AN:$AN,"&gt;" &amp;DATE(LEFT($AV$3, 4), MONTH("1 " &amp; AE$6 &amp; " " &amp; LEFT($AV$3, 4)), 0 ), 'Raw Data'!$H:$H, "Non*",  'Raw Data'!$J:$J, "Special Major Project Supp*", 'Raw Data'!$O:$O,""&amp;'Raw Data'!$B$1,'Raw Data'!$D:$D,"&lt;&gt;*ithdr*",'Raw Data'!$D:$D,"&lt;&gt;*ancel*",'Raw Data'!$P:$P,"--")
+
COUNTIFS('Raw Data'!$AN:$AN,"&lt;=" &amp;DATE(LEFT($AV$3, 4), MONTH("1 " &amp; AE$6 &amp; " " &amp; LEFT($AV$3, 4)) + 1, 0 ), 'Raw Data'!$AN:$AN,"&gt;" &amp;DATE(LEFT($AV$3, 4), MONTH("1 " &amp; AE$6 &amp; " " &amp; LEFT($AV$3, 4)), 0 ), 'Raw Data'!$H:$H, "Non*",  'Raw Data'!$J:$J, "Special Major Project Supp*", 'Raw Data'!$P:$P,""&amp;'Raw Data'!$B$1,'Raw Data'!$D:$D,"&lt;&gt;*ithdr*",'Raw Data'!$D:$D,"&lt;&gt;*ancel*")</f>
        <v>0</v>
      </c>
      <c r="AF60" s="117"/>
      <c r="AG60" s="117"/>
      <c r="AH60" s="123"/>
      <c r="AI60" s="147">
        <f>COUNTIFS('Raw Data'!$AN:$AN,"&lt;=" &amp;DATE(LEFT($AV$3, 4), MONTH("1 " &amp; AI$6 &amp; " " &amp; LEFT($AV$3, 4)) + 1, 0 ), 'Raw Data'!$AN:$AN,"&gt;" &amp;DATE(LEFT($AV$3, 4), MONTH("1 " &amp; AI$6 &amp; " " &amp; LEFT($AV$3, 4)), 0 ), 'Raw Data'!$H:$H, "Non*",  'Raw Data'!$J:$J, "Special Major Project Supp*", 'Raw Data'!$O:$O,""&amp;'Raw Data'!$B$1,'Raw Data'!$D:$D,"&lt;&gt;*ithdr*",'Raw Data'!$D:$D,"&lt;&gt;*ancel*",'Raw Data'!$P:$P,"--")
+
COUNTIFS('Raw Data'!$AN:$AN,"&lt;=" &amp;DATE(LEFT($AV$3, 4), MONTH("1 " &amp; AI$6 &amp; " " &amp; LEFT($AV$3, 4)) + 1, 0 ), 'Raw Data'!$AN:$AN,"&gt;" &amp;DATE(LEFT($AV$3, 4), MONTH("1 " &amp; AI$6 &amp; " " &amp; LEFT($AV$3, 4)), 0 ), 'Raw Data'!$H:$H, "Non*",  'Raw Data'!$J:$J, "Special Major Project Supp*", 'Raw Data'!$P:$P,""&amp;'Raw Data'!$B$1,'Raw Data'!$D:$D,"&lt;&gt;*ithdr*",'Raw Data'!$D:$D,"&lt;&gt;*ancel*")</f>
        <v>0</v>
      </c>
      <c r="AJ60" s="117"/>
      <c r="AK60" s="117"/>
      <c r="AL60" s="123"/>
      <c r="AM60" s="147">
        <f>COUNTIFS('Raw Data'!$AN:$AN,"&lt;=" &amp;DATE(LEFT($AV$3, 4), MONTH("1 " &amp; AM$6 &amp; " " &amp; LEFT($AV$3, 4)) + 1, 0 ), 'Raw Data'!$AN:$AN,"&gt;" &amp;DATE(LEFT($AV$3, 4), MONTH("1 " &amp; AM$6 &amp; " " &amp; LEFT($AV$3, 4)), 0 ), 'Raw Data'!$H:$H, "Non*",  'Raw Data'!$J:$J, "Special Major Project Supp*", 'Raw Data'!$O:$O,""&amp;'Raw Data'!$B$1,'Raw Data'!$D:$D,"&lt;&gt;*ithdr*",'Raw Data'!$D:$D,"&lt;&gt;*ancel*",'Raw Data'!$P:$P,"--")
+
COUNTIFS('Raw Data'!$AN:$AN,"&lt;=" &amp;DATE(LEFT($AV$3, 4), MONTH("1 " &amp; AM$6 &amp; " " &amp; LEFT($AV$3, 4)) + 1, 0 ), 'Raw Data'!$AN:$AN,"&gt;" &amp;DATE(LEFT($AV$3, 4), MONTH("1 " &amp; AM$6 &amp; " " &amp; LEFT($AV$3, 4)), 0 ), 'Raw Data'!$H:$H, "Non*",  'Raw Data'!$J:$J, "Special Major Project Supp*", 'Raw Data'!$P:$P,""&amp;'Raw Data'!$B$1,'Raw Data'!$D:$D,"&lt;&gt;*ithdr*",'Raw Data'!$D:$D,"&lt;&gt;*ancel*")</f>
        <v>0</v>
      </c>
      <c r="AN60" s="117"/>
      <c r="AO60" s="117"/>
      <c r="AP60" s="123"/>
      <c r="AQ60" s="147">
        <f>COUNTIFS('Raw Data'!$AN:$AN,"&lt;=" &amp;DATE(LEFT($AV$3, 4), MONTH("1 " &amp; AQ$6 &amp; " " &amp; LEFT($AV$3, 4)) + 1, 0 ), 'Raw Data'!$AN:$AN,"&gt;" &amp;DATE(LEFT($AV$3, 4), MONTH("1 " &amp; AQ$6 &amp; " " &amp; LEFT($AV$3, 4)), 0 ), 'Raw Data'!$H:$H, "Non*",  'Raw Data'!$J:$J, "Special Major Project Supp*", 'Raw Data'!$O:$O,""&amp;'Raw Data'!$B$1,'Raw Data'!$D:$D,"&lt;&gt;*ithdr*",'Raw Data'!$D:$D,"&lt;&gt;*ancel*",'Raw Data'!$P:$P,"--")
+
COUNTIFS('Raw Data'!$AN:$AN,"&lt;=" &amp;DATE(LEFT($AV$3, 4), MONTH("1 " &amp; AQ$6 &amp; " " &amp; LEFT($AV$3, 4)) + 1, 0 ), 'Raw Data'!$AN:$AN,"&gt;" &amp;DATE(LEFT($AV$3, 4), MONTH("1 " &amp; AQ$6 &amp; " " &amp; LEFT($AV$3, 4)), 0 ), 'Raw Data'!$H:$H, "Non*",  'Raw Data'!$J:$J, "Special Major Project Supp*", 'Raw Data'!$P:$P,""&amp;'Raw Data'!$B$1,'Raw Data'!$D:$D,"&lt;&gt;*ithdr*",'Raw Data'!$D:$D,"&lt;&gt;*ancel*")</f>
        <v>0</v>
      </c>
      <c r="AR60" s="117"/>
      <c r="AS60" s="117"/>
      <c r="AT60" s="123"/>
      <c r="AU60" s="147">
        <f>COUNTIFS('Raw Data'!$AN:$AN,"&lt;=" &amp;DATE(MID($AV$3, 15, 4), MONTH("1 " &amp; AU$6 &amp; " " &amp; MID($AV$3, 15, 4)) + 1, 0 ), 'Raw Data'!$AN:$AN,"&gt;" &amp;DATE(MID($AV$3, 15, 4), MONTH("1 " &amp; AU$6 &amp; " " &amp; MID($AV$3, 15, 4)), 0 ), 'Raw Data'!$H:$H, "Non*",  'Raw Data'!$J:$J, "Special Major Project Supp*", 'Raw Data'!$O:$O,""&amp;'Raw Data'!$B$1,'Raw Data'!$D:$D,"&lt;&gt;*ithdr*",'Raw Data'!$D:$D,"&lt;&gt;*ancel*",'Raw Data'!$P:$P,"--")
+
COUNTIFS('Raw Data'!$AN:$AN,"&lt;=" &amp;DATE(MID($AV$3, 15, 4), MONTH("1 " &amp; AU$6 &amp; " " &amp; MID($AV$3, 15, 4)) + 1, 0 ), 'Raw Data'!$AN:$AN,"&gt;" &amp;DATE(MID($AV$3, 15, 4), MONTH("1 " &amp; AU$6 &amp; " " &amp; MID($AV$3, 15, 4)), 0 ), 'Raw Data'!$H:$H, "Non*",  'Raw Data'!$J:$J, "Special Major Project Supp*", 'Raw Data'!$P:$P,""&amp;'Raw Data'!$B$1,'Raw Data'!$D:$D,"&lt;&gt;*ithdr*",'Raw Data'!$D:$D,"&lt;&gt;*ancel*")</f>
        <v>0</v>
      </c>
      <c r="AV60" s="117"/>
      <c r="AW60" s="117"/>
      <c r="AX60" s="123"/>
      <c r="AY60" s="147">
        <f>COUNTIFS('Raw Data'!$AN:$AN,"&lt;=" &amp;DATE(MID($AV$3, 15, 4), MONTH("1 " &amp; AY$6 &amp; " " &amp; MID($AV$3, 15, 4)) + 1, 0 ), 'Raw Data'!$AN:$AN,"&gt;" &amp;DATE(MID($AV$3, 15, 4), MONTH("1 " &amp; AY$6 &amp; " " &amp; MID($AV$3, 15, 4)), 0 ), 'Raw Data'!$H:$H, "Non*",  'Raw Data'!$J:$J, "Special Major Project Supp*", 'Raw Data'!$O:$O,""&amp;'Raw Data'!$B$1,'Raw Data'!$D:$D,"&lt;&gt;*ithdr*",'Raw Data'!$D:$D,"&lt;&gt;*ancel*",'Raw Data'!$P:$P,"--")
+
COUNTIFS('Raw Data'!$AN:$AN,"&lt;=" &amp;DATE(MID($AV$3, 15, 4), MONTH("1 " &amp; AY$6 &amp; " " &amp; MID($AV$3, 15, 4)) + 1, 0 ), 'Raw Data'!$AN:$AN,"&gt;" &amp;DATE(MID($AV$3, 15, 4), MONTH("1 " &amp; AY$6 &amp; " " &amp; MID($AV$3, 15, 4)), 0 ), 'Raw Data'!$H:$H, "Non*",  'Raw Data'!$J:$J, "Special Major Project Supp*", 'Raw Data'!$P:$P,""&amp;'Raw Data'!$B$1,'Raw Data'!$D:$D,"&lt;&gt;*ithdr*",'Raw Data'!$D:$D,"&lt;&gt;*ancel*")</f>
        <v>0</v>
      </c>
      <c r="AZ60" s="117"/>
      <c r="BA60" s="117"/>
      <c r="BB60" s="123"/>
      <c r="BC60" s="147">
        <f>COUNTIFS('Raw Data'!$AN:$AN,"&lt;=" &amp;DATE(MID($AV$3, 15, 4), MONTH("1 " &amp; BC$6 &amp; " " &amp; MID($AV$3, 15, 4)) + 1, 0 ), 'Raw Data'!$AN:$AN,"&gt;" &amp;DATE(MID($AV$3, 15, 4), MONTH("1 " &amp; BC$6 &amp; " " &amp; MID($AV$3, 15, 4)), 0 ), 'Raw Data'!$H:$H, "Non*",  'Raw Data'!$J:$J, "Special Major Project Supp*", 'Raw Data'!$O:$O,""&amp;'Raw Data'!$B$1,'Raw Data'!$D:$D,"&lt;&gt;*ithdr*",'Raw Data'!$D:$D,"&lt;&gt;*ancel*",'Raw Data'!$P:$P,"--")
+
COUNTIFS('Raw Data'!$AN:$AN,"&lt;=" &amp;DATE(MID($AV$3, 15, 4), MONTH("1 " &amp; BC$6 &amp; " " &amp; MID($AV$3, 15, 4)) + 1, 0 ), 'Raw Data'!$AN:$AN,"&gt;" &amp;DATE(MID($AV$3, 15, 4), MONTH("1 " &amp; BC$6 &amp; " " &amp; MID($AV$3, 15, 4)), 0 ), 'Raw Data'!$H:$H, "Non*",  'Raw Data'!$J:$J, "Special Major Project Supp*", 'Raw Data'!$P:$P,""&amp;'Raw Data'!$B$1,'Raw Data'!$D:$D,"&lt;&gt;*ithdr*",'Raw Data'!$D:$D,"&lt;&gt;*ancel*")</f>
        <v>0</v>
      </c>
      <c r="BD60" s="117"/>
      <c r="BE60" s="117"/>
      <c r="BF60" s="118"/>
    </row>
    <row r="61" spans="1:58" ht="12.75" customHeight="1" x14ac:dyDescent="0.2">
      <c r="A61" s="143" t="s">
        <v>145</v>
      </c>
      <c r="B61" s="117"/>
      <c r="C61" s="117"/>
      <c r="D61" s="117"/>
      <c r="E61" s="117"/>
      <c r="F61" s="117"/>
      <c r="G61" s="117"/>
      <c r="H61" s="117"/>
      <c r="I61" s="117"/>
      <c r="J61" s="123"/>
      <c r="K61" s="147">
        <f>COUNTIFS('Raw Data'!$AN:$AN,"&lt;=" &amp;DATE(LEFT($AV$3, 4), MONTH("1 " &amp; K$6 &amp; " " &amp; LEFT($AV$3, 4)) + 1, 0 ), 'Raw Data'!$AN:$AN,"&gt;" &amp;DATE(LEFT($AV$3, 4), MONTH("1 " &amp; K$6 &amp; " " &amp; LEFT($AV$3, 4)), 0 ), 'Raw Data'!$H:$H, "Non*",  'Raw Data'!$J:$J, "Training Attendance", 'Raw Data'!$O:$O,""&amp;'Raw Data'!$B$1,'Raw Data'!$D:$D,"&lt;&gt;*ithdr*",'Raw Data'!$D:$D,"&lt;&gt;*ancel*",'Raw Data'!$P:$P,"--")
+
COUNTIFS('Raw Data'!$AN:$AN,"&lt;=" &amp;DATE(LEFT($AV$3, 4), MONTH("1 " &amp; K$6 &amp; " " &amp; LEFT($AV$3, 4)) + 1, 0 ), 'Raw Data'!$AN:$AN,"&gt;" &amp;DATE(LEFT($AV$3, 4), MONTH("1 " &amp; K$6 &amp; " " &amp; LEFT($AV$3, 4)), 0 ), 'Raw Data'!$H:$H, "Non*",  'Raw Data'!$J:$J, "Training Attendance", 'Raw Data'!$P:$P,""&amp;'Raw Data'!$B$1,'Raw Data'!$D:$D,"&lt;&gt;*ithdr*",'Raw Data'!$D:$D,"&lt;&gt;*ancel*")</f>
        <v>0</v>
      </c>
      <c r="L61" s="117"/>
      <c r="M61" s="117"/>
      <c r="N61" s="123"/>
      <c r="O61" s="147">
        <f>COUNTIFS('Raw Data'!$AN:$AN,"&lt;=" &amp;DATE(LEFT($AV$3, 4), MONTH("1 " &amp; O$6 &amp; " " &amp; LEFT($AV$3, 4)) + 1, 0 ), 'Raw Data'!$AN:$AN,"&gt;" &amp;DATE(LEFT($AV$3, 4), MONTH("1 " &amp; O$6 &amp; " " &amp; LEFT($AV$3, 4)), 0 ), 'Raw Data'!$H:$H, "Non*",  'Raw Data'!$J:$J, "Training Attendance", 'Raw Data'!$O:$O,""&amp;'Raw Data'!$B$1,'Raw Data'!$D:$D,"&lt;&gt;*ithdr*",'Raw Data'!$D:$D,"&lt;&gt;*ancel*",'Raw Data'!$P:$P,"--")
+
COUNTIFS('Raw Data'!$AN:$AN,"&lt;=" &amp;DATE(LEFT($AV$3, 4), MONTH("1 " &amp; O$6 &amp; " " &amp; LEFT($AV$3, 4)) + 1, 0 ), 'Raw Data'!$AN:$AN,"&gt;" &amp;DATE(LEFT($AV$3, 4), MONTH("1 " &amp; O$6 &amp; " " &amp; LEFT($AV$3, 4)), 0 ), 'Raw Data'!$H:$H, "Non*",  'Raw Data'!$J:$J, "Training Attendance", 'Raw Data'!$P:$P,""&amp;'Raw Data'!$B$1,'Raw Data'!$D:$D,"&lt;&gt;*ithdr*",'Raw Data'!$D:$D,"&lt;&gt;*ancel*")</f>
        <v>0</v>
      </c>
      <c r="P61" s="117"/>
      <c r="Q61" s="117"/>
      <c r="R61" s="123"/>
      <c r="S61" s="147">
        <f>COUNTIFS('Raw Data'!$AN:$AN,"&lt;=" &amp;DATE(LEFT($AV$3, 4), MONTH("1 " &amp; S$6 &amp; " " &amp; LEFT($AV$3, 4)) + 1, 0 ), 'Raw Data'!$AN:$AN,"&gt;" &amp;DATE(LEFT($AV$3, 4), MONTH("1 " &amp; S$6 &amp; " " &amp; LEFT($AV$3, 4)), 0 ), 'Raw Data'!$H:$H, "Non*",  'Raw Data'!$J:$J, "Training Attendance", 'Raw Data'!$O:$O,""&amp;'Raw Data'!$B$1,'Raw Data'!$D:$D,"&lt;&gt;*ithdr*",'Raw Data'!$D:$D,"&lt;&gt;*ancel*",'Raw Data'!$P:$P,"--")
+
COUNTIFS('Raw Data'!$AN:$AN,"&lt;=" &amp;DATE(LEFT($AV$3, 4), MONTH("1 " &amp; S$6 &amp; " " &amp; LEFT($AV$3, 4)) + 1, 0 ), 'Raw Data'!$AN:$AN,"&gt;" &amp;DATE(LEFT($AV$3, 4), MONTH("1 " &amp; S$6 &amp; " " &amp; LEFT($AV$3, 4)), 0 ), 'Raw Data'!$H:$H, "Non*",  'Raw Data'!$J:$J, "Training Attendance", 'Raw Data'!$P:$P,""&amp;'Raw Data'!$B$1,'Raw Data'!$D:$D,"&lt;&gt;*ithdr*",'Raw Data'!$D:$D,"&lt;&gt;*ancel*")</f>
        <v>0</v>
      </c>
      <c r="T61" s="117"/>
      <c r="U61" s="117"/>
      <c r="V61" s="123"/>
      <c r="W61" s="147">
        <f>COUNTIFS('Raw Data'!$AN:$AN,"&lt;=" &amp;DATE(LEFT($AV$3, 4), MONTH("1 " &amp; W$6 &amp; " " &amp; LEFT($AV$3, 4)) + 1, 0 ), 'Raw Data'!$AN:$AN,"&gt;" &amp;DATE(LEFT($AV$3, 4), MONTH("1 " &amp; W$6 &amp; " " &amp; LEFT($AV$3, 4)), 0 ), 'Raw Data'!$H:$H, "Non*",  'Raw Data'!$J:$J, "Training Attendance", 'Raw Data'!$O:$O,""&amp;'Raw Data'!$B$1,'Raw Data'!$D:$D,"&lt;&gt;*ithdr*",'Raw Data'!$D:$D,"&lt;&gt;*ancel*",'Raw Data'!$P:$P,"--")
+
COUNTIFS('Raw Data'!$AN:$AN,"&lt;=" &amp;DATE(LEFT($AV$3, 4), MONTH("1 " &amp; W$6 &amp; " " &amp; LEFT($AV$3, 4)) + 1, 0 ), 'Raw Data'!$AN:$AN,"&gt;" &amp;DATE(LEFT($AV$3, 4), MONTH("1 " &amp; W$6 &amp; " " &amp; LEFT($AV$3, 4)), 0 ), 'Raw Data'!$H:$H, "Non*",  'Raw Data'!$J:$J, "Training Attendance", 'Raw Data'!$P:$P,""&amp;'Raw Data'!$B$1,'Raw Data'!$D:$D,"&lt;&gt;*ithdr*",'Raw Data'!$D:$D,"&lt;&gt;*ancel*")</f>
        <v>0</v>
      </c>
      <c r="X61" s="117"/>
      <c r="Y61" s="117"/>
      <c r="Z61" s="123"/>
      <c r="AA61" s="147">
        <f>COUNTIFS('Raw Data'!$AN:$AN,"&lt;=" &amp;DATE(LEFT($AV$3, 4), MONTH("1 " &amp; AA$6 &amp; " " &amp; LEFT($AV$3, 4)) + 1, 0 ), 'Raw Data'!$AN:$AN,"&gt;" &amp;DATE(LEFT($AV$3, 4), MONTH("1 " &amp; AA$6 &amp; " " &amp; LEFT($AV$3, 4)), 0 ), 'Raw Data'!$H:$H, "Non*",  'Raw Data'!$J:$J, "Training Attendance", 'Raw Data'!$O:$O,""&amp;'Raw Data'!$B$1,'Raw Data'!$D:$D,"&lt;&gt;*ithdr*",'Raw Data'!$D:$D,"&lt;&gt;*ancel*",'Raw Data'!$P:$P,"--")
+
COUNTIFS('Raw Data'!$AN:$AN,"&lt;=" &amp;DATE(LEFT($AV$3, 4), MONTH("1 " &amp; AA$6 &amp; " " &amp; LEFT($AV$3, 4)) + 1, 0 ), 'Raw Data'!$AN:$AN,"&gt;" &amp;DATE(LEFT($AV$3, 4), MONTH("1 " &amp; AA$6 &amp; " " &amp; LEFT($AV$3, 4)), 0 ), 'Raw Data'!$H:$H, "Non*",  'Raw Data'!$J:$J, "Training Attendance", 'Raw Data'!$P:$P,""&amp;'Raw Data'!$B$1,'Raw Data'!$D:$D,"&lt;&gt;*ithdr*",'Raw Data'!$D:$D,"&lt;&gt;*ancel*")</f>
        <v>0</v>
      </c>
      <c r="AB61" s="117"/>
      <c r="AC61" s="117"/>
      <c r="AD61" s="123"/>
      <c r="AE61" s="147">
        <f>COUNTIFS('Raw Data'!$AN:$AN,"&lt;=" &amp;DATE(LEFT($AV$3, 4), MONTH("1 " &amp; AE$6 &amp; " " &amp; LEFT($AV$3, 4)) + 1, 0 ), 'Raw Data'!$AN:$AN,"&gt;" &amp;DATE(LEFT($AV$3, 4), MONTH("1 " &amp; AE$6 &amp; " " &amp; LEFT($AV$3, 4)), 0 ), 'Raw Data'!$H:$H, "Non*",  'Raw Data'!$J:$J, "Training Attendance", 'Raw Data'!$O:$O,""&amp;'Raw Data'!$B$1,'Raw Data'!$D:$D,"&lt;&gt;*ithdr*",'Raw Data'!$D:$D,"&lt;&gt;*ancel*",'Raw Data'!$P:$P,"--")
+
COUNTIFS('Raw Data'!$AN:$AN,"&lt;=" &amp;DATE(LEFT($AV$3, 4), MONTH("1 " &amp; AE$6 &amp; " " &amp; LEFT($AV$3, 4)) + 1, 0 ), 'Raw Data'!$AN:$AN,"&gt;" &amp;DATE(LEFT($AV$3, 4), MONTH("1 " &amp; AE$6 &amp; " " &amp; LEFT($AV$3, 4)), 0 ), 'Raw Data'!$H:$H, "Non*",  'Raw Data'!$J:$J, "Training Attendance", 'Raw Data'!$P:$P,""&amp;'Raw Data'!$B$1,'Raw Data'!$D:$D,"&lt;&gt;*ithdr*",'Raw Data'!$D:$D,"&lt;&gt;*ancel*")</f>
        <v>0</v>
      </c>
      <c r="AF61" s="117"/>
      <c r="AG61" s="117"/>
      <c r="AH61" s="123"/>
      <c r="AI61" s="147">
        <f>COUNTIFS('Raw Data'!$AN:$AN,"&lt;=" &amp;DATE(LEFT($AV$3, 4), MONTH("1 " &amp; AI$6 &amp; " " &amp; LEFT($AV$3, 4)) + 1, 0 ), 'Raw Data'!$AN:$AN,"&gt;" &amp;DATE(LEFT($AV$3, 4), MONTH("1 " &amp; AI$6 &amp; " " &amp; LEFT($AV$3, 4)), 0 ), 'Raw Data'!$H:$H, "Non*",  'Raw Data'!$J:$J, "Training Attendance", 'Raw Data'!$O:$O,""&amp;'Raw Data'!$B$1,'Raw Data'!$D:$D,"&lt;&gt;*ithdr*",'Raw Data'!$D:$D,"&lt;&gt;*ancel*",'Raw Data'!$P:$P,"--")
+
COUNTIFS('Raw Data'!$AN:$AN,"&lt;=" &amp;DATE(LEFT($AV$3, 4), MONTH("1 " &amp; AI$6 &amp; " " &amp; LEFT($AV$3, 4)) + 1, 0 ), 'Raw Data'!$AN:$AN,"&gt;" &amp;DATE(LEFT($AV$3, 4), MONTH("1 " &amp; AI$6 &amp; " " &amp; LEFT($AV$3, 4)), 0 ), 'Raw Data'!$H:$H, "Non*",  'Raw Data'!$J:$J, "Training Attendance", 'Raw Data'!$P:$P,""&amp;'Raw Data'!$B$1,'Raw Data'!$D:$D,"&lt;&gt;*ithdr*",'Raw Data'!$D:$D,"&lt;&gt;*ancel*")</f>
        <v>0</v>
      </c>
      <c r="AJ61" s="117"/>
      <c r="AK61" s="117"/>
      <c r="AL61" s="123"/>
      <c r="AM61" s="147">
        <f>COUNTIFS('Raw Data'!$AN:$AN,"&lt;=" &amp;DATE(LEFT($AV$3, 4), MONTH("1 " &amp; AM$6 &amp; " " &amp; LEFT($AV$3, 4)) + 1, 0 ), 'Raw Data'!$AN:$AN,"&gt;" &amp;DATE(LEFT($AV$3, 4), MONTH("1 " &amp; AM$6 &amp; " " &amp; LEFT($AV$3, 4)), 0 ), 'Raw Data'!$H:$H, "Non*",  'Raw Data'!$J:$J, "Training Attendance", 'Raw Data'!$O:$O,""&amp;'Raw Data'!$B$1,'Raw Data'!$D:$D,"&lt;&gt;*ithdr*",'Raw Data'!$D:$D,"&lt;&gt;*ancel*",'Raw Data'!$P:$P,"--")
+
COUNTIFS('Raw Data'!$AN:$AN,"&lt;=" &amp;DATE(LEFT($AV$3, 4), MONTH("1 " &amp; AM$6 &amp; " " &amp; LEFT($AV$3, 4)) + 1, 0 ), 'Raw Data'!$AN:$AN,"&gt;" &amp;DATE(LEFT($AV$3, 4), MONTH("1 " &amp; AM$6 &amp; " " &amp; LEFT($AV$3, 4)), 0 ), 'Raw Data'!$H:$H, "Non*",  'Raw Data'!$J:$J, "Training Attendance", 'Raw Data'!$P:$P,""&amp;'Raw Data'!$B$1,'Raw Data'!$D:$D,"&lt;&gt;*ithdr*",'Raw Data'!$D:$D,"&lt;&gt;*ancel*")</f>
        <v>0</v>
      </c>
      <c r="AN61" s="117"/>
      <c r="AO61" s="117"/>
      <c r="AP61" s="123"/>
      <c r="AQ61" s="147">
        <f>COUNTIFS('Raw Data'!$AN:$AN,"&lt;=" &amp;DATE(LEFT($AV$3, 4), MONTH("1 " &amp; AQ$6 &amp; " " &amp; LEFT($AV$3, 4)) + 1, 0 ), 'Raw Data'!$AN:$AN,"&gt;" &amp;DATE(LEFT($AV$3, 4), MONTH("1 " &amp; AQ$6 &amp; " " &amp; LEFT($AV$3, 4)), 0 ), 'Raw Data'!$H:$H, "Non*",  'Raw Data'!$J:$J, "Training Attendance", 'Raw Data'!$O:$O,""&amp;'Raw Data'!$B$1,'Raw Data'!$D:$D,"&lt;&gt;*ithdr*",'Raw Data'!$D:$D,"&lt;&gt;*ancel*",'Raw Data'!$P:$P,"--")
+
COUNTIFS('Raw Data'!$AN:$AN,"&lt;=" &amp;DATE(LEFT($AV$3, 4), MONTH("1 " &amp; AQ$6 &amp; " " &amp; LEFT($AV$3, 4)) + 1, 0 ), 'Raw Data'!$AN:$AN,"&gt;" &amp;DATE(LEFT($AV$3, 4), MONTH("1 " &amp; AQ$6 &amp; " " &amp; LEFT($AV$3, 4)), 0 ), 'Raw Data'!$H:$H, "Non*",  'Raw Data'!$J:$J, "Training Attendance", 'Raw Data'!$P:$P,""&amp;'Raw Data'!$B$1,'Raw Data'!$D:$D,"&lt;&gt;*ithdr*",'Raw Data'!$D:$D,"&lt;&gt;*ancel*")</f>
        <v>0</v>
      </c>
      <c r="AR61" s="117"/>
      <c r="AS61" s="117"/>
      <c r="AT61" s="123"/>
      <c r="AU61" s="147">
        <f>COUNTIFS('Raw Data'!$AN:$AN,"&lt;=" &amp;DATE(MID($AV$3, 15, 4), MONTH("1 " &amp; AU$6 &amp; " " &amp; MID($AV$3, 15, 4)) + 1, 0 ), 'Raw Data'!$AN:$AN,"&gt;" &amp;DATE(MID($AV$3, 15, 4), MONTH("1 " &amp; AU$6 &amp; " " &amp; MID($AV$3, 15, 4)), 0 ), 'Raw Data'!$H:$H, "Non*",  'Raw Data'!$J:$J, "Training Attendance", 'Raw Data'!$O:$O,""&amp;'Raw Data'!$B$1,'Raw Data'!$D:$D,"&lt;&gt;*ithdr*",'Raw Data'!$D:$D,"&lt;&gt;*ancel*",'Raw Data'!$P:$P,"--")
+
COUNTIFS('Raw Data'!$AN:$AN,"&lt;=" &amp;DATE(MID($AV$3, 15, 4), MONTH("1 " &amp; AU$6 &amp; " " &amp; MID($AV$3, 15, 4)) + 1, 0 ), 'Raw Data'!$AN:$AN,"&gt;" &amp;DATE(MID($AV$3, 15, 4), MONTH("1 " &amp; AU$6 &amp; " " &amp; MID($AV$3, 15, 4)), 0 ), 'Raw Data'!$H:$H, "Non*",  'Raw Data'!$J:$J, "Training Attendance", 'Raw Data'!$P:$P,""&amp;'Raw Data'!$B$1,'Raw Data'!$D:$D,"&lt;&gt;*ithdr*",'Raw Data'!$D:$D,"&lt;&gt;*ancel*")</f>
        <v>0</v>
      </c>
      <c r="AV61" s="117"/>
      <c r="AW61" s="117"/>
      <c r="AX61" s="123"/>
      <c r="AY61" s="147">
        <f>COUNTIFS('Raw Data'!$AN:$AN,"&lt;=" &amp;DATE(MID($AV$3, 15, 4), MONTH("1 " &amp; AY$6 &amp; " " &amp; MID($AV$3, 15, 4)) + 1, 0 ), 'Raw Data'!$AN:$AN,"&gt;" &amp;DATE(MID($AV$3, 15, 4), MONTH("1 " &amp; AY$6 &amp; " " &amp; MID($AV$3, 15, 4)), 0 ), 'Raw Data'!$H:$H, "Non*",  'Raw Data'!$J:$J, "Training Attendance", 'Raw Data'!$O:$O,""&amp;'Raw Data'!$B$1,'Raw Data'!$D:$D,"&lt;&gt;*ithdr*",'Raw Data'!$D:$D,"&lt;&gt;*ancel*",'Raw Data'!$P:$P,"--")
+
COUNTIFS('Raw Data'!$AN:$AN,"&lt;=" &amp;DATE(MID($AV$3, 15, 4), MONTH("1 " &amp; AY$6 &amp; " " &amp; MID($AV$3, 15, 4)) + 1, 0 ), 'Raw Data'!$AN:$AN,"&gt;" &amp;DATE(MID($AV$3, 15, 4), MONTH("1 " &amp; AY$6 &amp; " " &amp; MID($AV$3, 15, 4)), 0 ), 'Raw Data'!$H:$H, "Non*",  'Raw Data'!$J:$J, "Training Attendance", 'Raw Data'!$P:$P,""&amp;'Raw Data'!$B$1,'Raw Data'!$D:$D,"&lt;&gt;*ithdr*",'Raw Data'!$D:$D,"&lt;&gt;*ancel*")</f>
        <v>0</v>
      </c>
      <c r="AZ61" s="117"/>
      <c r="BA61" s="117"/>
      <c r="BB61" s="123"/>
      <c r="BC61" s="147">
        <f>COUNTIFS('Raw Data'!$AN:$AN,"&lt;=" &amp;DATE(MID($AV$3, 15, 4), MONTH("1 " &amp; BC$6 &amp; " " &amp; MID($AV$3, 15, 4)) + 1, 0 ), 'Raw Data'!$AN:$AN,"&gt;" &amp;DATE(MID($AV$3, 15, 4), MONTH("1 " &amp; BC$6 &amp; " " &amp; MID($AV$3, 15, 4)), 0 ), 'Raw Data'!$H:$H, "Non*",  'Raw Data'!$J:$J, "Training Attendance", 'Raw Data'!$O:$O,""&amp;'Raw Data'!$B$1,'Raw Data'!$D:$D,"&lt;&gt;*ithdr*",'Raw Data'!$D:$D,"&lt;&gt;*ancel*",'Raw Data'!$P:$P,"--")
+
COUNTIFS('Raw Data'!$AN:$AN,"&lt;=" &amp;DATE(MID($AV$3, 15, 4), MONTH("1 " &amp; BC$6 &amp; " " &amp; MID($AV$3, 15, 4)) + 1, 0 ), 'Raw Data'!$AN:$AN,"&gt;" &amp;DATE(MID($AV$3, 15, 4), MONTH("1 " &amp; BC$6 &amp; " " &amp; MID($AV$3, 15, 4)), 0 ), 'Raw Data'!$H:$H, "Non*",  'Raw Data'!$J:$J, "Training Attendance", 'Raw Data'!$P:$P,""&amp;'Raw Data'!$B$1,'Raw Data'!$D:$D,"&lt;&gt;*ithdr*",'Raw Data'!$D:$D,"&lt;&gt;*ancel*")</f>
        <v>0</v>
      </c>
      <c r="BD61" s="117"/>
      <c r="BE61" s="117"/>
      <c r="BF61" s="118"/>
    </row>
    <row r="62" spans="1:58" ht="12.75" customHeight="1" x14ac:dyDescent="0.2">
      <c r="A62" s="143" t="s">
        <v>147</v>
      </c>
      <c r="B62" s="117"/>
      <c r="C62" s="117"/>
      <c r="D62" s="117"/>
      <c r="E62" s="117"/>
      <c r="F62" s="117"/>
      <c r="G62" s="117"/>
      <c r="H62" s="117"/>
      <c r="I62" s="117"/>
      <c r="J62" s="123"/>
      <c r="K62" s="147">
        <f>COUNTIFS('Raw Data'!$AN:$AN,"&lt;=" &amp;DATE(LEFT($AV$3, 4), MONTH("1 " &amp; K$6 &amp; " " &amp; LEFT($AV$3, 4)) + 1, 0 ), 'Raw Data'!$AN:$AN,"&gt;" &amp;DATE(LEFT($AV$3, 4), MONTH("1 " &amp; K$6 &amp; " " &amp; LEFT($AV$3, 4)), 0 ), 'Raw Data'!$H:$H, "Non*",  'Raw Data'!$J:$J, "Technical Committee Supp*", 'Raw Data'!$O:$O,""&amp;'Raw Data'!$B$1,'Raw Data'!$D:$D,"&lt;&gt;*ithdr*",'Raw Data'!$D:$D,"&lt;&gt;*ancel*",'Raw Data'!$P:$P,"--")
+
COUNTIFS('Raw Data'!$AN:$AN,"&lt;=" &amp;DATE(LEFT($AV$3, 4), MONTH("1 " &amp; K$6 &amp; " " &amp; LEFT($AV$3, 4)) + 1, 0 ), 'Raw Data'!$AN:$AN,"&gt;" &amp;DATE(LEFT($AV$3, 4), MONTH("1 " &amp; K$6 &amp; " " &amp; LEFT($AV$3, 4)), 0 ), 'Raw Data'!$H:$H, "Non*",  'Raw Data'!$J:$J, "Technical Committee Supp*", 'Raw Data'!$P:$P,""&amp;'Raw Data'!$B$1,'Raw Data'!$D:$D,"&lt;&gt;*ithdr*",'Raw Data'!$D:$D,"&lt;&gt;*ancel*")</f>
        <v>0</v>
      </c>
      <c r="L62" s="117"/>
      <c r="M62" s="117"/>
      <c r="N62" s="123"/>
      <c r="O62" s="147">
        <f>COUNTIFS('Raw Data'!$AN:$AN,"&lt;=" &amp;DATE(LEFT($AV$3, 4), MONTH("1 " &amp; O$6 &amp; " " &amp; LEFT($AV$3, 4)) + 1, 0 ), 'Raw Data'!$AN:$AN,"&gt;" &amp;DATE(LEFT($AV$3, 4), MONTH("1 " &amp; O$6 &amp; " " &amp; LEFT($AV$3, 4)), 0 ), 'Raw Data'!$H:$H, "Non*",  'Raw Data'!$J:$J, "Technical Committee Supp*", 'Raw Data'!$O:$O,""&amp;'Raw Data'!$B$1,'Raw Data'!$D:$D,"&lt;&gt;*ithdr*",'Raw Data'!$D:$D,"&lt;&gt;*ancel*",'Raw Data'!$P:$P,"--")
+
COUNTIFS('Raw Data'!$AN:$AN,"&lt;=" &amp;DATE(LEFT($AV$3, 4), MONTH("1 " &amp; O$6 &amp; " " &amp; LEFT($AV$3, 4)) + 1, 0 ), 'Raw Data'!$AN:$AN,"&gt;" &amp;DATE(LEFT($AV$3, 4), MONTH("1 " &amp; O$6 &amp; " " &amp; LEFT($AV$3, 4)), 0 ), 'Raw Data'!$H:$H, "Non*",  'Raw Data'!$J:$J, "Technical Committee Supp*", 'Raw Data'!$P:$P,""&amp;'Raw Data'!$B$1,'Raw Data'!$D:$D,"&lt;&gt;*ithdr*",'Raw Data'!$D:$D,"&lt;&gt;*ancel*")</f>
        <v>0</v>
      </c>
      <c r="P62" s="117"/>
      <c r="Q62" s="117"/>
      <c r="R62" s="123"/>
      <c r="S62" s="147">
        <f>COUNTIFS('Raw Data'!$AN:$AN,"&lt;=" &amp;DATE(LEFT($AV$3, 4), MONTH("1 " &amp; S$6 &amp; " " &amp; LEFT($AV$3, 4)) + 1, 0 ), 'Raw Data'!$AN:$AN,"&gt;" &amp;DATE(LEFT($AV$3, 4), MONTH("1 " &amp; S$6 &amp; " " &amp; LEFT($AV$3, 4)), 0 ), 'Raw Data'!$H:$H, "Non*",  'Raw Data'!$J:$J, "Technical Committee Supp*", 'Raw Data'!$O:$O,""&amp;'Raw Data'!$B$1,'Raw Data'!$D:$D,"&lt;&gt;*ithdr*",'Raw Data'!$D:$D,"&lt;&gt;*ancel*",'Raw Data'!$P:$P,"--")
+
COUNTIFS('Raw Data'!$AN:$AN,"&lt;=" &amp;DATE(LEFT($AV$3, 4), MONTH("1 " &amp; S$6 &amp; " " &amp; LEFT($AV$3, 4)) + 1, 0 ), 'Raw Data'!$AN:$AN,"&gt;" &amp;DATE(LEFT($AV$3, 4), MONTH("1 " &amp; S$6 &amp; " " &amp; LEFT($AV$3, 4)), 0 ), 'Raw Data'!$H:$H, "Non*",  'Raw Data'!$J:$J, "Technical Committee Supp*", 'Raw Data'!$P:$P,""&amp;'Raw Data'!$B$1,'Raw Data'!$D:$D,"&lt;&gt;*ithdr*",'Raw Data'!$D:$D,"&lt;&gt;*ancel*")</f>
        <v>0</v>
      </c>
      <c r="T62" s="117"/>
      <c r="U62" s="117"/>
      <c r="V62" s="123"/>
      <c r="W62" s="147">
        <f>COUNTIFS('Raw Data'!$AN:$AN,"&lt;=" &amp;DATE(LEFT($AV$3, 4), MONTH("1 " &amp; W$6 &amp; " " &amp; LEFT($AV$3, 4)) + 1, 0 ), 'Raw Data'!$AN:$AN,"&gt;" &amp;DATE(LEFT($AV$3, 4), MONTH("1 " &amp; W$6 &amp; " " &amp; LEFT($AV$3, 4)), 0 ), 'Raw Data'!$H:$H, "Non*",  'Raw Data'!$J:$J, "Technical Committee Supp*", 'Raw Data'!$O:$O,""&amp;'Raw Data'!$B$1,'Raw Data'!$D:$D,"&lt;&gt;*ithdr*",'Raw Data'!$D:$D,"&lt;&gt;*ancel*",'Raw Data'!$P:$P,"--")
+
COUNTIFS('Raw Data'!$AN:$AN,"&lt;=" &amp;DATE(LEFT($AV$3, 4), MONTH("1 " &amp; W$6 &amp; " " &amp; LEFT($AV$3, 4)) + 1, 0 ), 'Raw Data'!$AN:$AN,"&gt;" &amp;DATE(LEFT($AV$3, 4), MONTH("1 " &amp; W$6 &amp; " " &amp; LEFT($AV$3, 4)), 0 ), 'Raw Data'!$H:$H, "Non*",  'Raw Data'!$J:$J, "Technical Committee Supp*", 'Raw Data'!$P:$P,""&amp;'Raw Data'!$B$1,'Raw Data'!$D:$D,"&lt;&gt;*ithdr*",'Raw Data'!$D:$D,"&lt;&gt;*ancel*")</f>
        <v>0</v>
      </c>
      <c r="X62" s="117"/>
      <c r="Y62" s="117"/>
      <c r="Z62" s="123"/>
      <c r="AA62" s="147">
        <f>COUNTIFS('Raw Data'!$AN:$AN,"&lt;=" &amp;DATE(LEFT($AV$3, 4), MONTH("1 " &amp; AA$6 &amp; " " &amp; LEFT($AV$3, 4)) + 1, 0 ), 'Raw Data'!$AN:$AN,"&gt;" &amp;DATE(LEFT($AV$3, 4), MONTH("1 " &amp; AA$6 &amp; " " &amp; LEFT($AV$3, 4)), 0 ), 'Raw Data'!$H:$H, "Non*",  'Raw Data'!$J:$J, "Technical Committee Supp*", 'Raw Data'!$O:$O,""&amp;'Raw Data'!$B$1,'Raw Data'!$D:$D,"&lt;&gt;*ithdr*",'Raw Data'!$D:$D,"&lt;&gt;*ancel*",'Raw Data'!$P:$P,"--")
+
COUNTIFS('Raw Data'!$AN:$AN,"&lt;=" &amp;DATE(LEFT($AV$3, 4), MONTH("1 " &amp; AA$6 &amp; " " &amp; LEFT($AV$3, 4)) + 1, 0 ), 'Raw Data'!$AN:$AN,"&gt;" &amp;DATE(LEFT($AV$3, 4), MONTH("1 " &amp; AA$6 &amp; " " &amp; LEFT($AV$3, 4)), 0 ), 'Raw Data'!$H:$H, "Non*",  'Raw Data'!$J:$J, "Technical Committee Supp*", 'Raw Data'!$P:$P,""&amp;'Raw Data'!$B$1,'Raw Data'!$D:$D,"&lt;&gt;*ithdr*",'Raw Data'!$D:$D,"&lt;&gt;*ancel*")</f>
        <v>0</v>
      </c>
      <c r="AB62" s="117"/>
      <c r="AC62" s="117"/>
      <c r="AD62" s="123"/>
      <c r="AE62" s="147">
        <f>COUNTIFS('Raw Data'!$AN:$AN,"&lt;=" &amp;DATE(LEFT($AV$3, 4), MONTH("1 " &amp; AE$6 &amp; " " &amp; LEFT($AV$3, 4)) + 1, 0 ), 'Raw Data'!$AN:$AN,"&gt;" &amp;DATE(LEFT($AV$3, 4), MONTH("1 " &amp; AE$6 &amp; " " &amp; LEFT($AV$3, 4)), 0 ), 'Raw Data'!$H:$H, "Non*",  'Raw Data'!$J:$J, "Technical Committee Supp*", 'Raw Data'!$O:$O,""&amp;'Raw Data'!$B$1,'Raw Data'!$D:$D,"&lt;&gt;*ithdr*",'Raw Data'!$D:$D,"&lt;&gt;*ancel*",'Raw Data'!$P:$P,"--")
+
COUNTIFS('Raw Data'!$AN:$AN,"&lt;=" &amp;DATE(LEFT($AV$3, 4), MONTH("1 " &amp; AE$6 &amp; " " &amp; LEFT($AV$3, 4)) + 1, 0 ), 'Raw Data'!$AN:$AN,"&gt;" &amp;DATE(LEFT($AV$3, 4), MONTH("1 " &amp; AE$6 &amp; " " &amp; LEFT($AV$3, 4)), 0 ), 'Raw Data'!$H:$H, "Non*",  'Raw Data'!$J:$J, "Technical Committee Supp*", 'Raw Data'!$P:$P,""&amp;'Raw Data'!$B$1,'Raw Data'!$D:$D,"&lt;&gt;*ithdr*",'Raw Data'!$D:$D,"&lt;&gt;*ancel*")</f>
        <v>0</v>
      </c>
      <c r="AF62" s="117"/>
      <c r="AG62" s="117"/>
      <c r="AH62" s="123"/>
      <c r="AI62" s="147">
        <f>COUNTIFS('Raw Data'!$AN:$AN,"&lt;=" &amp;DATE(LEFT($AV$3, 4), MONTH("1 " &amp; AI$6 &amp; " " &amp; LEFT($AV$3, 4)) + 1, 0 ), 'Raw Data'!$AN:$AN,"&gt;" &amp;DATE(LEFT($AV$3, 4), MONTH("1 " &amp; AI$6 &amp; " " &amp; LEFT($AV$3, 4)), 0 ), 'Raw Data'!$H:$H, "Non*",  'Raw Data'!$J:$J, "Technical Committee Supp*", 'Raw Data'!$O:$O,""&amp;'Raw Data'!$B$1,'Raw Data'!$D:$D,"&lt;&gt;*ithdr*",'Raw Data'!$D:$D,"&lt;&gt;*ancel*",'Raw Data'!$P:$P,"--")
+
COUNTIFS('Raw Data'!$AN:$AN,"&lt;=" &amp;DATE(LEFT($AV$3, 4), MONTH("1 " &amp; AI$6 &amp; " " &amp; LEFT($AV$3, 4)) + 1, 0 ), 'Raw Data'!$AN:$AN,"&gt;" &amp;DATE(LEFT($AV$3, 4), MONTH("1 " &amp; AI$6 &amp; " " &amp; LEFT($AV$3, 4)), 0 ), 'Raw Data'!$H:$H, "Non*",  'Raw Data'!$J:$J, "Technical Committee Supp*", 'Raw Data'!$P:$P,""&amp;'Raw Data'!$B$1,'Raw Data'!$D:$D,"&lt;&gt;*ithdr*",'Raw Data'!$D:$D,"&lt;&gt;*ancel*")</f>
        <v>0</v>
      </c>
      <c r="AJ62" s="117"/>
      <c r="AK62" s="117"/>
      <c r="AL62" s="123"/>
      <c r="AM62" s="147">
        <f>COUNTIFS('Raw Data'!$AN:$AN,"&lt;=" &amp;DATE(LEFT($AV$3, 4), MONTH("1 " &amp; AM$6 &amp; " " &amp; LEFT($AV$3, 4)) + 1, 0 ), 'Raw Data'!$AN:$AN,"&gt;" &amp;DATE(LEFT($AV$3, 4), MONTH("1 " &amp; AM$6 &amp; " " &amp; LEFT($AV$3, 4)), 0 ), 'Raw Data'!$H:$H, "Non*",  'Raw Data'!$J:$J, "Technical Committee Supp*", 'Raw Data'!$O:$O,""&amp;'Raw Data'!$B$1,'Raw Data'!$D:$D,"&lt;&gt;*ithdr*",'Raw Data'!$D:$D,"&lt;&gt;*ancel*",'Raw Data'!$P:$P,"--")
+
COUNTIFS('Raw Data'!$AN:$AN,"&lt;=" &amp;DATE(LEFT($AV$3, 4), MONTH("1 " &amp; AM$6 &amp; " " &amp; LEFT($AV$3, 4)) + 1, 0 ), 'Raw Data'!$AN:$AN,"&gt;" &amp;DATE(LEFT($AV$3, 4), MONTH("1 " &amp; AM$6 &amp; " " &amp; LEFT($AV$3, 4)), 0 ), 'Raw Data'!$H:$H, "Non*",  'Raw Data'!$J:$J, "Technical Committee Supp*", 'Raw Data'!$P:$P,""&amp;'Raw Data'!$B$1,'Raw Data'!$D:$D,"&lt;&gt;*ithdr*",'Raw Data'!$D:$D,"&lt;&gt;*ancel*")</f>
        <v>0</v>
      </c>
      <c r="AN62" s="117"/>
      <c r="AO62" s="117"/>
      <c r="AP62" s="123"/>
      <c r="AQ62" s="147">
        <f>COUNTIFS('Raw Data'!$AN:$AN,"&lt;=" &amp;DATE(LEFT($AV$3, 4), MONTH("1 " &amp; AQ$6 &amp; " " &amp; LEFT($AV$3, 4)) + 1, 0 ), 'Raw Data'!$AN:$AN,"&gt;" &amp;DATE(LEFT($AV$3, 4), MONTH("1 " &amp; AQ$6 &amp; " " &amp; LEFT($AV$3, 4)), 0 ), 'Raw Data'!$H:$H, "Non*",  'Raw Data'!$J:$J, "Technical Committee Supp*", 'Raw Data'!$O:$O,""&amp;'Raw Data'!$B$1,'Raw Data'!$D:$D,"&lt;&gt;*ithdr*",'Raw Data'!$D:$D,"&lt;&gt;*ancel*",'Raw Data'!$P:$P,"--")
+
COUNTIFS('Raw Data'!$AN:$AN,"&lt;=" &amp;DATE(LEFT($AV$3, 4), MONTH("1 " &amp; AQ$6 &amp; " " &amp; LEFT($AV$3, 4)) + 1, 0 ), 'Raw Data'!$AN:$AN,"&gt;" &amp;DATE(LEFT($AV$3, 4), MONTH("1 " &amp; AQ$6 &amp; " " &amp; LEFT($AV$3, 4)), 0 ), 'Raw Data'!$H:$H, "Non*",  'Raw Data'!$J:$J, "Technical Committee Supp*", 'Raw Data'!$P:$P,""&amp;'Raw Data'!$B$1,'Raw Data'!$D:$D,"&lt;&gt;*ithdr*",'Raw Data'!$D:$D,"&lt;&gt;*ancel*")</f>
        <v>0</v>
      </c>
      <c r="AR62" s="117"/>
      <c r="AS62" s="117"/>
      <c r="AT62" s="123"/>
      <c r="AU62" s="147">
        <f>COUNTIFS('Raw Data'!$AN:$AN,"&lt;=" &amp;DATE(MID($AV$3, 15, 4), MONTH("1 " &amp; AU$6 &amp; " " &amp; MID($AV$3, 15, 4)) + 1, 0 ), 'Raw Data'!$AN:$AN,"&gt;" &amp;DATE(MID($AV$3, 15, 4), MONTH("1 " &amp; AU$6 &amp; " " &amp; MID($AV$3, 15, 4)), 0 ), 'Raw Data'!$H:$H, "Non*",  'Raw Data'!$J:$J, "Technical Committee Supp*", 'Raw Data'!$O:$O,""&amp;'Raw Data'!$B$1,'Raw Data'!$D:$D,"&lt;&gt;*ithdr*",'Raw Data'!$D:$D,"&lt;&gt;*ancel*",'Raw Data'!$P:$P,"--")
+
COUNTIFS('Raw Data'!$AN:$AN,"&lt;=" &amp;DATE(MID($AV$3, 15, 4), MONTH("1 " &amp; AU$6 &amp; " " &amp; MID($AV$3, 15, 4)) + 1, 0 ), 'Raw Data'!$AN:$AN,"&gt;" &amp;DATE(MID($AV$3, 15, 4), MONTH("1 " &amp; AU$6 &amp; " " &amp; MID($AV$3, 15, 4)), 0 ), 'Raw Data'!$H:$H, "Non*",  'Raw Data'!$J:$J, "Technical Committee Supp*", 'Raw Data'!$P:$P,""&amp;'Raw Data'!$B$1,'Raw Data'!$D:$D,"&lt;&gt;*ithdr*",'Raw Data'!$D:$D,"&lt;&gt;*ancel*")</f>
        <v>0</v>
      </c>
      <c r="AV62" s="117"/>
      <c r="AW62" s="117"/>
      <c r="AX62" s="123"/>
      <c r="AY62" s="147">
        <f>COUNTIFS('Raw Data'!$AN:$AN,"&lt;=" &amp;DATE(MID($AV$3, 15, 4), MONTH("1 " &amp; AY$6 &amp; " " &amp; MID($AV$3, 15, 4)) + 1, 0 ), 'Raw Data'!$AN:$AN,"&gt;" &amp;DATE(MID($AV$3, 15, 4), MONTH("1 " &amp; AY$6 &amp; " " &amp; MID($AV$3, 15, 4)), 0 ), 'Raw Data'!$H:$H, "Non*",  'Raw Data'!$J:$J, "Technical Committee Supp*", 'Raw Data'!$O:$O,""&amp;'Raw Data'!$B$1,'Raw Data'!$D:$D,"&lt;&gt;*ithdr*",'Raw Data'!$D:$D,"&lt;&gt;*ancel*",'Raw Data'!$P:$P,"--")
+
COUNTIFS('Raw Data'!$AN:$AN,"&lt;=" &amp;DATE(MID($AV$3, 15, 4), MONTH("1 " &amp; AY$6 &amp; " " &amp; MID($AV$3, 15, 4)) + 1, 0 ), 'Raw Data'!$AN:$AN,"&gt;" &amp;DATE(MID($AV$3, 15, 4), MONTH("1 " &amp; AY$6 &amp; " " &amp; MID($AV$3, 15, 4)), 0 ), 'Raw Data'!$H:$H, "Non*",  'Raw Data'!$J:$J, "Technical Committee Supp*", 'Raw Data'!$P:$P,""&amp;'Raw Data'!$B$1,'Raw Data'!$D:$D,"&lt;&gt;*ithdr*",'Raw Data'!$D:$D,"&lt;&gt;*ancel*")</f>
        <v>0</v>
      </c>
      <c r="AZ62" s="117"/>
      <c r="BA62" s="117"/>
      <c r="BB62" s="123"/>
      <c r="BC62" s="147">
        <f>COUNTIFS('Raw Data'!$AN:$AN,"&lt;=" &amp;DATE(MID($AV$3, 15, 4), MONTH("1 " &amp; BC$6 &amp; " " &amp; MID($AV$3, 15, 4)) + 1, 0 ), 'Raw Data'!$AN:$AN,"&gt;" &amp;DATE(MID($AV$3, 15, 4), MONTH("1 " &amp; BC$6 &amp; " " &amp; MID($AV$3, 15, 4)), 0 ), 'Raw Data'!$H:$H, "Non*",  'Raw Data'!$J:$J, "Technical Committee Supp*", 'Raw Data'!$O:$O,""&amp;'Raw Data'!$B$1,'Raw Data'!$D:$D,"&lt;&gt;*ithdr*",'Raw Data'!$D:$D,"&lt;&gt;*ancel*",'Raw Data'!$P:$P,"--")
+
COUNTIFS('Raw Data'!$AN:$AN,"&lt;=" &amp;DATE(MID($AV$3, 15, 4), MONTH("1 " &amp; BC$6 &amp; " " &amp; MID($AV$3, 15, 4)) + 1, 0 ), 'Raw Data'!$AN:$AN,"&gt;" &amp;DATE(MID($AV$3, 15, 4), MONTH("1 " &amp; BC$6 &amp; " " &amp; MID($AV$3, 15, 4)), 0 ), 'Raw Data'!$H:$H, "Non*",  'Raw Data'!$J:$J, "Technical Committee Supp*", 'Raw Data'!$P:$P,""&amp;'Raw Data'!$B$1,'Raw Data'!$D:$D,"&lt;&gt;*ithdr*",'Raw Data'!$D:$D,"&lt;&gt;*ancel*")</f>
        <v>0</v>
      </c>
      <c r="BD62" s="117"/>
      <c r="BE62" s="117"/>
      <c r="BF62" s="118"/>
    </row>
    <row r="63" spans="1:58" ht="12.75" customHeight="1" x14ac:dyDescent="0.2">
      <c r="A63" s="120" t="s">
        <v>150</v>
      </c>
      <c r="B63" s="117"/>
      <c r="C63" s="117"/>
      <c r="D63" s="117"/>
      <c r="E63" s="117"/>
      <c r="F63" s="117"/>
      <c r="G63" s="117"/>
      <c r="H63" s="117"/>
      <c r="I63" s="117"/>
      <c r="J63" s="123"/>
      <c r="K63" s="148">
        <f>COUNTIFS('Raw Data'!$AN:$AN,"&lt;="&amp;DATE(LEFT($AV$3,4),MONTH("1 "&amp;K$6&amp;" "&amp;LEFT($AV$3,4))+1,0),'Raw Data'!$AN:$AN,"&gt;"&amp;DATE(LEFT($AV$3,4),MONTH("1 "&amp;K$6&amp;" "&amp;LEFT($AV$3,4)),0),'Raw Data'!$I:$I,"*onsumer*",'Raw Data'!$O:$O,""&amp;'Raw Data'!$B$1,'Raw Data'!$D:$D,"&lt;&gt;*ithdr*",'Raw Data'!$D:$D,"&lt;&gt;*ancel*",'Raw Data'!$P:$P,"--")
+
COUNTIFS('Raw Data'!$AN:$AN,"&lt;="&amp;DATE(LEFT($AV$3,4),MONTH("1 "&amp;K$6&amp;" "&amp;LEFT($AV$3,4))+1,0),'Raw Data'!$AN:$AN,"&gt;"&amp;DATE(LEFT($AV$3,4),MONTH("1 "&amp;K$6&amp;" "&amp;LEFT($AV$3,4)),0),'Raw Data'!$I:$I,"*onsumer*",'Raw Data'!$P:$P,""&amp;'Raw Data'!$B$1,'Raw Data'!$D:$D,"&lt;&gt;*ithdr*",'Raw Data'!$D:$D,"&lt;&gt;*ancel*")</f>
        <v>0</v>
      </c>
      <c r="L63" s="117"/>
      <c r="M63" s="117"/>
      <c r="N63" s="123"/>
      <c r="O63" s="148">
        <f>COUNTIFS('Raw Data'!$AN:$AN,"&lt;="&amp;DATE(LEFT($AV$3,4),MONTH("1 "&amp;O$6&amp;" "&amp;LEFT($AV$3,4))+1,0),'Raw Data'!$AN:$AN,"&gt;"&amp;DATE(LEFT($AV$3,4),MONTH("1 "&amp;O$6&amp;" "&amp;LEFT($AV$3,4)),0),'Raw Data'!$I:$I,"*onsumer*",'Raw Data'!$O:$O,""&amp;'Raw Data'!$B$1,'Raw Data'!$D:$D,"&lt;&gt;*ithdr*",'Raw Data'!$D:$D,"&lt;&gt;*ancel*",'Raw Data'!$P:$P,"--")
+
COUNTIFS('Raw Data'!$AN:$AN,"&lt;="&amp;DATE(LEFT($AV$3,4),MONTH("1 "&amp;O$6&amp;" "&amp;LEFT($AV$3,4))+1,0),'Raw Data'!$AN:$AN,"&gt;"&amp;DATE(LEFT($AV$3,4),MONTH("1 "&amp;O$6&amp;" "&amp;LEFT($AV$3,4)),0),'Raw Data'!$I:$I,"*onsumer*",'Raw Data'!$P:$P,""&amp;'Raw Data'!$B$1,'Raw Data'!$D:$D,"&lt;&gt;*ithdr*",'Raw Data'!$D:$D,"&lt;&gt;*ancel*")</f>
        <v>0</v>
      </c>
      <c r="P63" s="117"/>
      <c r="Q63" s="117"/>
      <c r="R63" s="123"/>
      <c r="S63" s="148">
        <f>COUNTIFS('Raw Data'!$AN:$AN,"&lt;="&amp;DATE(LEFT($AV$3,4),MONTH("1 "&amp;S$6&amp;" "&amp;LEFT($AV$3,4))+1,0),'Raw Data'!$AN:$AN,"&gt;"&amp;DATE(LEFT($AV$3,4),MONTH("1 "&amp;S$6&amp;" "&amp;LEFT($AV$3,4)),0),'Raw Data'!$I:$I,"*onsumer*",'Raw Data'!$O:$O,""&amp;'Raw Data'!$B$1,'Raw Data'!$D:$D,"&lt;&gt;*ithdr*",'Raw Data'!$D:$D,"&lt;&gt;*ancel*",'Raw Data'!$P:$P,"--")
+
COUNTIFS('Raw Data'!$AN:$AN,"&lt;="&amp;DATE(LEFT($AV$3,4),MONTH("1 "&amp;S$6&amp;" "&amp;LEFT($AV$3,4))+1,0),'Raw Data'!$AN:$AN,"&gt;"&amp;DATE(LEFT($AV$3,4),MONTH("1 "&amp;S$6&amp;" "&amp;LEFT($AV$3,4)),0),'Raw Data'!$I:$I,"*onsumer*",'Raw Data'!$P:$P,""&amp;'Raw Data'!$B$1,'Raw Data'!$D:$D,"&lt;&gt;*ithdr*",'Raw Data'!$D:$D,"&lt;&gt;*ancel*")</f>
        <v>0</v>
      </c>
      <c r="T63" s="117"/>
      <c r="U63" s="117"/>
      <c r="V63" s="123"/>
      <c r="W63" s="148">
        <f>COUNTIFS('Raw Data'!$AN:$AN,"&lt;="&amp;DATE(LEFT($AV$3,4),MONTH("1 "&amp;W$6&amp;" "&amp;LEFT($AV$3,4))+1,0),'Raw Data'!$AN:$AN,"&gt;"&amp;DATE(LEFT($AV$3,4),MONTH("1 "&amp;W$6&amp;" "&amp;LEFT($AV$3,4)),0),'Raw Data'!$I:$I,"*onsumer*",'Raw Data'!$O:$O,""&amp;'Raw Data'!$B$1,'Raw Data'!$D:$D,"&lt;&gt;*ithdr*",'Raw Data'!$D:$D,"&lt;&gt;*ancel*",'Raw Data'!$P:$P,"--")
+
COUNTIFS('Raw Data'!$AN:$AN,"&lt;="&amp;DATE(LEFT($AV$3,4),MONTH("1 "&amp;W$6&amp;" "&amp;LEFT($AV$3,4))+1,0),'Raw Data'!$AN:$AN,"&gt;"&amp;DATE(LEFT($AV$3,4),MONTH("1 "&amp;W$6&amp;" "&amp;LEFT($AV$3,4)),0),'Raw Data'!$I:$I,"*onsumer*",'Raw Data'!$P:$P,""&amp;'Raw Data'!$B$1,'Raw Data'!$D:$D,"&lt;&gt;*ithdr*",'Raw Data'!$D:$D,"&lt;&gt;*ancel*")</f>
        <v>0</v>
      </c>
      <c r="X63" s="117"/>
      <c r="Y63" s="117"/>
      <c r="Z63" s="123"/>
      <c r="AA63" s="148">
        <f>COUNTIFS('Raw Data'!$AN:$AN,"&lt;="&amp;DATE(LEFT($AV$3,4),MONTH("1 "&amp;AA$6&amp;" "&amp;LEFT($AV$3,4))+1,0),'Raw Data'!$AN:$AN,"&gt;"&amp;DATE(LEFT($AV$3,4),MONTH("1 "&amp;AA$6&amp;" "&amp;LEFT($AV$3,4)),0),'Raw Data'!$I:$I,"*onsumer*",'Raw Data'!$O:$O,""&amp;'Raw Data'!$B$1,'Raw Data'!$D:$D,"&lt;&gt;*ithdr*",'Raw Data'!$D:$D,"&lt;&gt;*ancel*",'Raw Data'!$P:$P,"--")
+
COUNTIFS('Raw Data'!$AN:$AN,"&lt;="&amp;DATE(LEFT($AV$3,4),MONTH("1 "&amp;AA$6&amp;" "&amp;LEFT($AV$3,4))+1,0),'Raw Data'!$AN:$AN,"&gt;"&amp;DATE(LEFT($AV$3,4),MONTH("1 "&amp;AA$6&amp;" "&amp;LEFT($AV$3,4)),0),'Raw Data'!$I:$I,"*onsumer*",'Raw Data'!$P:$P,""&amp;'Raw Data'!$B$1,'Raw Data'!$D:$D,"&lt;&gt;*ithdr*",'Raw Data'!$D:$D,"&lt;&gt;*ancel*")</f>
        <v>0</v>
      </c>
      <c r="AB63" s="117"/>
      <c r="AC63" s="117"/>
      <c r="AD63" s="123"/>
      <c r="AE63" s="148">
        <f>COUNTIFS('Raw Data'!$AN:$AN,"&lt;="&amp;DATE(LEFT($AV$3,4),MONTH("1 "&amp;AE$6&amp;" "&amp;LEFT($AV$3,4))+1,0),'Raw Data'!$AN:$AN,"&gt;"&amp;DATE(LEFT($AV$3,4),MONTH("1 "&amp;AE$6&amp;" "&amp;LEFT($AV$3,4)),0),'Raw Data'!$I:$I,"*onsumer*",'Raw Data'!$O:$O,""&amp;'Raw Data'!$B$1,'Raw Data'!$D:$D,"&lt;&gt;*ithdr*",'Raw Data'!$D:$D,"&lt;&gt;*ancel*",'Raw Data'!$P:$P,"--")
+
COUNTIFS('Raw Data'!$AN:$AN,"&lt;="&amp;DATE(LEFT($AV$3,4),MONTH("1 "&amp;AE$6&amp;" "&amp;LEFT($AV$3,4))+1,0),'Raw Data'!$AN:$AN,"&gt;"&amp;DATE(LEFT($AV$3,4),MONTH("1 "&amp;AE$6&amp;" "&amp;LEFT($AV$3,4)),0),'Raw Data'!$I:$I,"*onsumer*",'Raw Data'!$P:$P,""&amp;'Raw Data'!$B$1,'Raw Data'!$D:$D,"&lt;&gt;*ithdr*",'Raw Data'!$D:$D,"&lt;&gt;*ancel*")</f>
        <v>0</v>
      </c>
      <c r="AF63" s="117"/>
      <c r="AG63" s="117"/>
      <c r="AH63" s="123"/>
      <c r="AI63" s="148">
        <f>COUNTIFS('Raw Data'!$AN:$AN,"&lt;="&amp;DATE(LEFT($AV$3,4),MONTH("1 "&amp;AI$6&amp;" "&amp;LEFT($AV$3,4))+1,0),'Raw Data'!$AN:$AN,"&gt;"&amp;DATE(LEFT($AV$3,4),MONTH("1 "&amp;AI$6&amp;" "&amp;LEFT($AV$3,4)),0),'Raw Data'!$I:$I,"*onsumer*",'Raw Data'!$O:$O,""&amp;'Raw Data'!$B$1,'Raw Data'!$D:$D,"&lt;&gt;*ithdr*",'Raw Data'!$D:$D,"&lt;&gt;*ancel*",'Raw Data'!$P:$P,"--")
+
COUNTIFS('Raw Data'!$AN:$AN,"&lt;="&amp;DATE(LEFT($AV$3,4),MONTH("1 "&amp;AI$6&amp;" "&amp;LEFT($AV$3,4))+1,0),'Raw Data'!$AN:$AN,"&gt;"&amp;DATE(LEFT($AV$3,4),MONTH("1 "&amp;AI$6&amp;" "&amp;LEFT($AV$3,4)),0),'Raw Data'!$I:$I,"*onsumer*",'Raw Data'!$P:$P,""&amp;'Raw Data'!$B$1,'Raw Data'!$D:$D,"&lt;&gt;*ithdr*",'Raw Data'!$D:$D,"&lt;&gt;*ancel*")</f>
        <v>0</v>
      </c>
      <c r="AJ63" s="117"/>
      <c r="AK63" s="117"/>
      <c r="AL63" s="123"/>
      <c r="AM63" s="148">
        <f>COUNTIFS('Raw Data'!$AN:$AN,"&lt;="&amp;DATE(LEFT($AV$3,4),MONTH("1 "&amp;AM$6&amp;" "&amp;LEFT($AV$3,4))+1,0),'Raw Data'!$AN:$AN,"&gt;"&amp;DATE(LEFT($AV$3,4),MONTH("1 "&amp;AM$6&amp;" "&amp;LEFT($AV$3,4)),0),'Raw Data'!$I:$I,"*onsumer*",'Raw Data'!$O:$O,""&amp;'Raw Data'!$B$1,'Raw Data'!$D:$D,"&lt;&gt;*ithdr*",'Raw Data'!$D:$D,"&lt;&gt;*ancel*",'Raw Data'!$P:$P,"--")
+
COUNTIFS('Raw Data'!$AN:$AN,"&lt;="&amp;DATE(LEFT($AV$3,4),MONTH("1 "&amp;AM$6&amp;" "&amp;LEFT($AV$3,4))+1,0),'Raw Data'!$AN:$AN,"&gt;"&amp;DATE(LEFT($AV$3,4),MONTH("1 "&amp;AM$6&amp;" "&amp;LEFT($AV$3,4)),0),'Raw Data'!$I:$I,"*onsumer*",'Raw Data'!$P:$P,""&amp;'Raw Data'!$B$1,'Raw Data'!$D:$D,"&lt;&gt;*ithdr*",'Raw Data'!$D:$D,"&lt;&gt;*ancel*")</f>
        <v>0</v>
      </c>
      <c r="AN63" s="117"/>
      <c r="AO63" s="117"/>
      <c r="AP63" s="123"/>
      <c r="AQ63" s="148">
        <f>COUNTIFS('Raw Data'!$AN:$AN,"&lt;="&amp;DATE(LEFT($AV$3,4),MONTH("1 "&amp;AQ$6&amp;" "&amp;LEFT($AV$3,4))+1,0),'Raw Data'!$AN:$AN,"&gt;"&amp;DATE(LEFT($AV$3,4),MONTH("1 "&amp;AQ$6&amp;" "&amp;LEFT($AV$3,4)),0),'Raw Data'!$I:$I,"*onsumer*",'Raw Data'!$O:$O,""&amp;'Raw Data'!$B$1,'Raw Data'!$D:$D,"&lt;&gt;*ithdr*",'Raw Data'!$D:$D,"&lt;&gt;*ancel*",'Raw Data'!$P:$P,"--")
+
COUNTIFS('Raw Data'!$AN:$AN,"&lt;="&amp;DATE(LEFT($AV$3,4),MONTH("1 "&amp;AQ$6&amp;" "&amp;LEFT($AV$3,4))+1,0),'Raw Data'!$AN:$AN,"&gt;"&amp;DATE(LEFT($AV$3,4),MONTH("1 "&amp;AQ$6&amp;" "&amp;LEFT($AV$3,4)),0),'Raw Data'!$I:$I,"*onsumer*",'Raw Data'!$P:$P,""&amp;'Raw Data'!$B$1,'Raw Data'!$D:$D,"&lt;&gt;*ithdr*",'Raw Data'!$D:$D,"&lt;&gt;*ancel*")</f>
        <v>0</v>
      </c>
      <c r="AR63" s="117"/>
      <c r="AS63" s="117"/>
      <c r="AT63" s="123"/>
      <c r="AU63" s="148">
        <f>COUNTIFS('Raw Data'!$AN:$AN,"&lt;="&amp;DATE(LEFT($AV$3,4),MONTH("1 "&amp;AU$6&amp;" "&amp;LEFT($AV$3,4))+1,0),'Raw Data'!$AN:$AN,"&gt;"&amp;DATE(LEFT($AV$3,4),MONTH("1 "&amp;AU$6&amp;" "&amp;LEFT($AV$3,4)),0),'Raw Data'!$I:$I,"*onsumer*",'Raw Data'!$O:$O,""&amp;'Raw Data'!$B$1,'Raw Data'!$D:$D,"&lt;&gt;*ithdr*",'Raw Data'!$D:$D,"&lt;&gt;*ancel*",'Raw Data'!$P:$P,"--")
+
COUNTIFS('Raw Data'!$AN:$AN,"&lt;="&amp;DATE(LEFT($AV$3,4),MONTH("1 "&amp;AU$6&amp;" "&amp;LEFT($AV$3,4))+1,0),'Raw Data'!$AN:$AN,"&gt;"&amp;DATE(LEFT($AV$3,4),MONTH("1 "&amp;AU$6&amp;" "&amp;LEFT($AV$3,4)),0),'Raw Data'!$I:$I,"*onsumer*",'Raw Data'!$P:$P,""&amp;'Raw Data'!$B$1,'Raw Data'!$D:$D,"&lt;&gt;*ithdr*",'Raw Data'!$D:$D,"&lt;&gt;*ancel*")</f>
        <v>0</v>
      </c>
      <c r="AV63" s="117"/>
      <c r="AW63" s="117"/>
      <c r="AX63" s="123"/>
      <c r="AY63" s="148">
        <f>COUNTIFS('Raw Data'!$AN:$AN,"&lt;="&amp;DATE(LEFT($AV$3,4),MONTH("1 "&amp;AY$6&amp;" "&amp;LEFT($AV$3,4))+1,0),'Raw Data'!$AN:$AN,"&gt;"&amp;DATE(LEFT($AV$3,4),MONTH("1 "&amp;AY$6&amp;" "&amp;LEFT($AV$3,4)),0),'Raw Data'!$I:$I,"*onsumer*",'Raw Data'!$O:$O,""&amp;'Raw Data'!$B$1,'Raw Data'!$D:$D,"&lt;&gt;*ithdr*",'Raw Data'!$D:$D,"&lt;&gt;*ancel*",'Raw Data'!$P:$P,"--")
+
COUNTIFS('Raw Data'!$AN:$AN,"&lt;="&amp;DATE(LEFT($AV$3,4),MONTH("1 "&amp;AY$6&amp;" "&amp;LEFT($AV$3,4))+1,0),'Raw Data'!$AN:$AN,"&gt;"&amp;DATE(LEFT($AV$3,4),MONTH("1 "&amp;AY$6&amp;" "&amp;LEFT($AV$3,4)),0),'Raw Data'!$I:$I,"*onsumer*",'Raw Data'!$P:$P,""&amp;'Raw Data'!$B$1,'Raw Data'!$D:$D,"&lt;&gt;*ithdr*",'Raw Data'!$D:$D,"&lt;&gt;*ancel*")</f>
        <v>0</v>
      </c>
      <c r="AZ63" s="117"/>
      <c r="BA63" s="117"/>
      <c r="BB63" s="123"/>
      <c r="BC63" s="148">
        <f>COUNTIFS('Raw Data'!$AN:$AN,"&lt;="&amp;DATE(LEFT($AV$3,4),MONTH("1 "&amp;BC$6&amp;" "&amp;LEFT($AV$3,4))+1,0),'Raw Data'!$AN:$AN,"&gt;"&amp;DATE(LEFT($AV$3,4),MONTH("1 "&amp;BC$6&amp;" "&amp;LEFT($AV$3,4)),0),'Raw Data'!$I:$I,"*onsumer*",'Raw Data'!$O:$O,""&amp;'Raw Data'!$B$1,'Raw Data'!$D:$D,"&lt;&gt;*ithdr*",'Raw Data'!$D:$D,"&lt;&gt;*ancel*",'Raw Data'!$P:$P,"--")
+
COUNTIFS('Raw Data'!$AN:$AN,"&lt;="&amp;DATE(LEFT($AV$3,4),MONTH("1 "&amp;BC$6&amp;" "&amp;LEFT($AV$3,4))+1,0),'Raw Data'!$AN:$AN,"&gt;"&amp;DATE(LEFT($AV$3,4),MONTH("1 "&amp;BC$6&amp;" "&amp;LEFT($AV$3,4)),0),'Raw Data'!$I:$I,"*onsumer*",'Raw Data'!$P:$P,""&amp;'Raw Data'!$B$1,'Raw Data'!$D:$D,"&lt;&gt;*ithdr*",'Raw Data'!$D:$D,"&lt;&gt;*ancel*")</f>
        <v>0</v>
      </c>
      <c r="BD63" s="117"/>
      <c r="BE63" s="117"/>
      <c r="BF63" s="118"/>
    </row>
    <row r="64" spans="1:58" ht="12.75" customHeight="1" x14ac:dyDescent="0.2">
      <c r="A64" s="120" t="s">
        <v>152</v>
      </c>
      <c r="B64" s="117"/>
      <c r="C64" s="117"/>
      <c r="D64" s="117"/>
      <c r="E64" s="117"/>
      <c r="F64" s="117"/>
      <c r="G64" s="117"/>
      <c r="H64" s="117"/>
      <c r="I64" s="117"/>
      <c r="J64" s="123"/>
      <c r="K64" s="148">
        <f>COUNTIFS('Raw Data'!$AN:$AN,"&lt;="&amp;DATE(LEFT($AV$3,4),MONTH("1 "&amp;K$6&amp;" "&amp;LEFT($AV$3,4))+1,0),'Raw Data'!$AN:$AN,"&gt;"&amp;DATE(LEFT($AV$3,4),MONTH("1 "&amp;K$6&amp;" "&amp;LEFT($AV$3,4)),0),'Raw Data'!$I:$I,"*omplianc*",'Raw Data'!$O:$O,""&amp;'Raw Data'!$B$1,'Raw Data'!$D:$D,"&lt;&gt;*ithdr*",'Raw Data'!$D:$D,"&lt;&gt;*ancel*",'Raw Data'!$P:$P,"--")
+
COUNTIFS('Raw Data'!$AN:$AN,"&lt;="&amp;DATE(LEFT($AV$3,4),MONTH("1 "&amp;K$6&amp;" "&amp;LEFT($AV$3,4))+1,0),'Raw Data'!$AN:$AN,"&gt;"&amp;DATE(LEFT($AV$3,4),MONTH("1 "&amp;K$6&amp;" "&amp;LEFT($AV$3,4)),0),'Raw Data'!$I:$I,"*omplianc*",'Raw Data'!$P:$P,""&amp;'Raw Data'!$B$1,'Raw Data'!$D:$D,"&lt;&gt;*ithdr*",'Raw Data'!$D:$D,"&lt;&gt;*ancel*")</f>
        <v>0</v>
      </c>
      <c r="L64" s="117"/>
      <c r="M64" s="117"/>
      <c r="N64" s="123"/>
      <c r="O64" s="148">
        <f>COUNTIFS('Raw Data'!$AN:$AN,"&lt;="&amp;DATE(LEFT($AV$3,4),MONTH("1 "&amp;O$6&amp;" "&amp;LEFT($AV$3,4))+1,0),'Raw Data'!$AN:$AN,"&gt;"&amp;DATE(LEFT($AV$3,4),MONTH("1 "&amp;O$6&amp;" "&amp;LEFT($AV$3,4)),0),'Raw Data'!$I:$I,"*omplianc*",'Raw Data'!$O:$O,""&amp;'Raw Data'!$B$1,'Raw Data'!$D:$D,"&lt;&gt;*ithdr*",'Raw Data'!$D:$D,"&lt;&gt;*ancel*",'Raw Data'!$P:$P,"--")
+
COUNTIFS('Raw Data'!$AN:$AN,"&lt;="&amp;DATE(LEFT($AV$3,4),MONTH("1 "&amp;O$6&amp;" "&amp;LEFT($AV$3,4))+1,0),'Raw Data'!$AN:$AN,"&gt;"&amp;DATE(LEFT($AV$3,4),MONTH("1 "&amp;O$6&amp;" "&amp;LEFT($AV$3,4)),0),'Raw Data'!$I:$I,"*omplianc*",'Raw Data'!$P:$P,""&amp;'Raw Data'!$B$1,'Raw Data'!$D:$D,"&lt;&gt;*ithdr*",'Raw Data'!$D:$D,"&lt;&gt;*ancel*")</f>
        <v>0</v>
      </c>
      <c r="P64" s="117"/>
      <c r="Q64" s="117"/>
      <c r="R64" s="123"/>
      <c r="S64" s="148">
        <f>COUNTIFS('Raw Data'!$AN:$AN,"&lt;="&amp;DATE(LEFT($AV$3,4),MONTH("1 "&amp;S$6&amp;" "&amp;LEFT($AV$3,4))+1,0),'Raw Data'!$AN:$AN,"&gt;"&amp;DATE(LEFT($AV$3,4),MONTH("1 "&amp;S$6&amp;" "&amp;LEFT($AV$3,4)),0),'Raw Data'!$I:$I,"*omplianc*",'Raw Data'!$O:$O,""&amp;'Raw Data'!$B$1,'Raw Data'!$D:$D,"&lt;&gt;*ithdr*",'Raw Data'!$D:$D,"&lt;&gt;*ancel*",'Raw Data'!$P:$P,"--")
+
COUNTIFS('Raw Data'!$AN:$AN,"&lt;="&amp;DATE(LEFT($AV$3,4),MONTH("1 "&amp;S$6&amp;" "&amp;LEFT($AV$3,4))+1,0),'Raw Data'!$AN:$AN,"&gt;"&amp;DATE(LEFT($AV$3,4),MONTH("1 "&amp;S$6&amp;" "&amp;LEFT($AV$3,4)),0),'Raw Data'!$I:$I,"*omplianc*",'Raw Data'!$P:$P,""&amp;'Raw Data'!$B$1,'Raw Data'!$D:$D,"&lt;&gt;*ithdr*",'Raw Data'!$D:$D,"&lt;&gt;*ancel*")</f>
        <v>0</v>
      </c>
      <c r="T64" s="117"/>
      <c r="U64" s="117"/>
      <c r="V64" s="123"/>
      <c r="W64" s="148">
        <f>COUNTIFS('Raw Data'!$AN:$AN,"&lt;="&amp;DATE(LEFT($AV$3,4),MONTH("1 "&amp;W$6&amp;" "&amp;LEFT($AV$3,4))+1,0),'Raw Data'!$AN:$AN,"&gt;"&amp;DATE(LEFT($AV$3,4),MONTH("1 "&amp;W$6&amp;" "&amp;LEFT($AV$3,4)),0),'Raw Data'!$I:$I,"*omplianc*",'Raw Data'!$O:$O,""&amp;'Raw Data'!$B$1,'Raw Data'!$D:$D,"&lt;&gt;*ithdr*",'Raw Data'!$D:$D,"&lt;&gt;*ancel*",'Raw Data'!$P:$P,"--")
+
COUNTIFS('Raw Data'!$AN:$AN,"&lt;="&amp;DATE(LEFT($AV$3,4),MONTH("1 "&amp;W$6&amp;" "&amp;LEFT($AV$3,4))+1,0),'Raw Data'!$AN:$AN,"&gt;"&amp;DATE(LEFT($AV$3,4),MONTH("1 "&amp;W$6&amp;" "&amp;LEFT($AV$3,4)),0),'Raw Data'!$I:$I,"*omplianc*",'Raw Data'!$P:$P,""&amp;'Raw Data'!$B$1,'Raw Data'!$D:$D,"&lt;&gt;*ithdr*",'Raw Data'!$D:$D,"&lt;&gt;*ancel*")</f>
        <v>0</v>
      </c>
      <c r="X64" s="117"/>
      <c r="Y64" s="117"/>
      <c r="Z64" s="123"/>
      <c r="AA64" s="148">
        <f>COUNTIFS('Raw Data'!$AN:$AN,"&lt;="&amp;DATE(LEFT($AV$3,4),MONTH("1 "&amp;AA$6&amp;" "&amp;LEFT($AV$3,4))+1,0),'Raw Data'!$AN:$AN,"&gt;"&amp;DATE(LEFT($AV$3,4),MONTH("1 "&amp;AA$6&amp;" "&amp;LEFT($AV$3,4)),0),'Raw Data'!$I:$I,"*omplianc*",'Raw Data'!$O:$O,""&amp;'Raw Data'!$B$1,'Raw Data'!$D:$D,"&lt;&gt;*ithdr*",'Raw Data'!$D:$D,"&lt;&gt;*ancel*",'Raw Data'!$P:$P,"--")
+
COUNTIFS('Raw Data'!$AN:$AN,"&lt;="&amp;DATE(LEFT($AV$3,4),MONTH("1 "&amp;AA$6&amp;" "&amp;LEFT($AV$3,4))+1,0),'Raw Data'!$AN:$AN,"&gt;"&amp;DATE(LEFT($AV$3,4),MONTH("1 "&amp;AA$6&amp;" "&amp;LEFT($AV$3,4)),0),'Raw Data'!$I:$I,"*omplianc*",'Raw Data'!$P:$P,""&amp;'Raw Data'!$B$1,'Raw Data'!$D:$D,"&lt;&gt;*ithdr*",'Raw Data'!$D:$D,"&lt;&gt;*ancel*")</f>
        <v>0</v>
      </c>
      <c r="AB64" s="117"/>
      <c r="AC64" s="117"/>
      <c r="AD64" s="123"/>
      <c r="AE64" s="148">
        <f>COUNTIFS('Raw Data'!$AN:$AN,"&lt;="&amp;DATE(LEFT($AV$3,4),MONTH("1 "&amp;AE$6&amp;" "&amp;LEFT($AV$3,4))+1,0),'Raw Data'!$AN:$AN,"&gt;"&amp;DATE(LEFT($AV$3,4),MONTH("1 "&amp;AE$6&amp;" "&amp;LEFT($AV$3,4)),0),'Raw Data'!$I:$I,"*omplianc*",'Raw Data'!$O:$O,""&amp;'Raw Data'!$B$1,'Raw Data'!$D:$D,"&lt;&gt;*ithdr*",'Raw Data'!$D:$D,"&lt;&gt;*ancel*",'Raw Data'!$P:$P,"--")
+
COUNTIFS('Raw Data'!$AN:$AN,"&lt;="&amp;DATE(LEFT($AV$3,4),MONTH("1 "&amp;AE$6&amp;" "&amp;LEFT($AV$3,4))+1,0),'Raw Data'!$AN:$AN,"&gt;"&amp;DATE(LEFT($AV$3,4),MONTH("1 "&amp;AE$6&amp;" "&amp;LEFT($AV$3,4)),0),'Raw Data'!$I:$I,"*omplianc*",'Raw Data'!$P:$P,""&amp;'Raw Data'!$B$1,'Raw Data'!$D:$D,"&lt;&gt;*ithdr*",'Raw Data'!$D:$D,"&lt;&gt;*ancel*")</f>
        <v>0</v>
      </c>
      <c r="AF64" s="117"/>
      <c r="AG64" s="117"/>
      <c r="AH64" s="123"/>
      <c r="AI64" s="148">
        <f>COUNTIFS('Raw Data'!$AN:$AN,"&lt;="&amp;DATE(LEFT($AV$3,4),MONTH("1 "&amp;AI$6&amp;" "&amp;LEFT($AV$3,4))+1,0),'Raw Data'!$AN:$AN,"&gt;"&amp;DATE(LEFT($AV$3,4),MONTH("1 "&amp;AI$6&amp;" "&amp;LEFT($AV$3,4)),0),'Raw Data'!$I:$I,"*omplianc*",'Raw Data'!$O:$O,""&amp;'Raw Data'!$B$1,'Raw Data'!$D:$D,"&lt;&gt;*ithdr*",'Raw Data'!$D:$D,"&lt;&gt;*ancel*",'Raw Data'!$P:$P,"--")
+
COUNTIFS('Raw Data'!$AN:$AN,"&lt;="&amp;DATE(LEFT($AV$3,4),MONTH("1 "&amp;AI$6&amp;" "&amp;LEFT($AV$3,4))+1,0),'Raw Data'!$AN:$AN,"&gt;"&amp;DATE(LEFT($AV$3,4),MONTH("1 "&amp;AI$6&amp;" "&amp;LEFT($AV$3,4)),0),'Raw Data'!$I:$I,"*omplianc*",'Raw Data'!$P:$P,""&amp;'Raw Data'!$B$1,'Raw Data'!$D:$D,"&lt;&gt;*ithdr*",'Raw Data'!$D:$D,"&lt;&gt;*ancel*")</f>
        <v>0</v>
      </c>
      <c r="AJ64" s="117"/>
      <c r="AK64" s="117"/>
      <c r="AL64" s="123"/>
      <c r="AM64" s="148">
        <f>COUNTIFS('Raw Data'!$AN:$AN,"&lt;="&amp;DATE(LEFT($AV$3,4),MONTH("1 "&amp;AM$6&amp;" "&amp;LEFT($AV$3,4))+1,0),'Raw Data'!$AN:$AN,"&gt;"&amp;DATE(LEFT($AV$3,4),MONTH("1 "&amp;AM$6&amp;" "&amp;LEFT($AV$3,4)),0),'Raw Data'!$I:$I,"*omplianc*",'Raw Data'!$O:$O,""&amp;'Raw Data'!$B$1,'Raw Data'!$D:$D,"&lt;&gt;*ithdr*",'Raw Data'!$D:$D,"&lt;&gt;*ancel*",'Raw Data'!$P:$P,"--")
+
COUNTIFS('Raw Data'!$AN:$AN,"&lt;="&amp;DATE(LEFT($AV$3,4),MONTH("1 "&amp;AM$6&amp;" "&amp;LEFT($AV$3,4))+1,0),'Raw Data'!$AN:$AN,"&gt;"&amp;DATE(LEFT($AV$3,4),MONTH("1 "&amp;AM$6&amp;" "&amp;LEFT($AV$3,4)),0),'Raw Data'!$I:$I,"*omplianc*",'Raw Data'!$P:$P,""&amp;'Raw Data'!$B$1,'Raw Data'!$D:$D,"&lt;&gt;*ithdr*",'Raw Data'!$D:$D,"&lt;&gt;*ancel*")</f>
        <v>0</v>
      </c>
      <c r="AN64" s="117"/>
      <c r="AO64" s="117"/>
      <c r="AP64" s="123"/>
      <c r="AQ64" s="148">
        <f>COUNTIFS('Raw Data'!$AN:$AN,"&lt;="&amp;DATE(LEFT($AV$3,4),MONTH("1 "&amp;AQ$6&amp;" "&amp;LEFT($AV$3,4))+1,0),'Raw Data'!$AN:$AN,"&gt;"&amp;DATE(LEFT($AV$3,4),MONTH("1 "&amp;AQ$6&amp;" "&amp;LEFT($AV$3,4)),0),'Raw Data'!$I:$I,"*omplianc*",'Raw Data'!$O:$O,""&amp;'Raw Data'!$B$1,'Raw Data'!$D:$D,"&lt;&gt;*ithdr*",'Raw Data'!$D:$D,"&lt;&gt;*ancel*",'Raw Data'!$P:$P,"--")
+
COUNTIFS('Raw Data'!$AN:$AN,"&lt;="&amp;DATE(LEFT($AV$3,4),MONTH("1 "&amp;AQ$6&amp;" "&amp;LEFT($AV$3,4))+1,0),'Raw Data'!$AN:$AN,"&gt;"&amp;DATE(LEFT($AV$3,4),MONTH("1 "&amp;AQ$6&amp;" "&amp;LEFT($AV$3,4)),0),'Raw Data'!$I:$I,"*omplianc*",'Raw Data'!$P:$P,""&amp;'Raw Data'!$B$1,'Raw Data'!$D:$D,"&lt;&gt;*ithdr*",'Raw Data'!$D:$D,"&lt;&gt;*ancel*")</f>
        <v>0</v>
      </c>
      <c r="AR64" s="117"/>
      <c r="AS64" s="117"/>
      <c r="AT64" s="123"/>
      <c r="AU64" s="148">
        <f>COUNTIFS('Raw Data'!$AN:$AN,"&lt;="&amp;DATE(LEFT($AV$3,4),MONTH("1 "&amp;AU$6&amp;" "&amp;LEFT($AV$3,4))+1,0),'Raw Data'!$AN:$AN,"&gt;"&amp;DATE(LEFT($AV$3,4),MONTH("1 "&amp;AU$6&amp;" "&amp;LEFT($AV$3,4)),0),'Raw Data'!$I:$I,"*omplianc*",'Raw Data'!$O:$O,""&amp;'Raw Data'!$B$1,'Raw Data'!$D:$D,"&lt;&gt;*ithdr*",'Raw Data'!$D:$D,"&lt;&gt;*ancel*",'Raw Data'!$P:$P,"--")
+
COUNTIFS('Raw Data'!$AN:$AN,"&lt;="&amp;DATE(LEFT($AV$3,4),MONTH("1 "&amp;AU$6&amp;" "&amp;LEFT($AV$3,4))+1,0),'Raw Data'!$AN:$AN,"&gt;"&amp;DATE(LEFT($AV$3,4),MONTH("1 "&amp;AU$6&amp;" "&amp;LEFT($AV$3,4)),0),'Raw Data'!$I:$I,"*omplianc*",'Raw Data'!$P:$P,""&amp;'Raw Data'!$B$1,'Raw Data'!$D:$D,"&lt;&gt;*ithdr*",'Raw Data'!$D:$D,"&lt;&gt;*ancel*")</f>
        <v>0</v>
      </c>
      <c r="AV64" s="117"/>
      <c r="AW64" s="117"/>
      <c r="AX64" s="123"/>
      <c r="AY64" s="148">
        <f>COUNTIFS('Raw Data'!$AN:$AN,"&lt;="&amp;DATE(LEFT($AV$3,4),MONTH("1 "&amp;AY$6&amp;" "&amp;LEFT($AV$3,4))+1,0),'Raw Data'!$AN:$AN,"&gt;"&amp;DATE(LEFT($AV$3,4),MONTH("1 "&amp;AY$6&amp;" "&amp;LEFT($AV$3,4)),0),'Raw Data'!$I:$I,"*omplianc*",'Raw Data'!$O:$O,""&amp;'Raw Data'!$B$1,'Raw Data'!$D:$D,"&lt;&gt;*ithdr*",'Raw Data'!$D:$D,"&lt;&gt;*ancel*",'Raw Data'!$P:$P,"--")
+
COUNTIFS('Raw Data'!$AN:$AN,"&lt;="&amp;DATE(LEFT($AV$3,4),MONTH("1 "&amp;AY$6&amp;" "&amp;LEFT($AV$3,4))+1,0),'Raw Data'!$AN:$AN,"&gt;"&amp;DATE(LEFT($AV$3,4),MONTH("1 "&amp;AY$6&amp;" "&amp;LEFT($AV$3,4)),0),'Raw Data'!$I:$I,"*omplianc*",'Raw Data'!$P:$P,""&amp;'Raw Data'!$B$1,'Raw Data'!$D:$D,"&lt;&gt;*ithdr*",'Raw Data'!$D:$D,"&lt;&gt;*ancel*")</f>
        <v>0</v>
      </c>
      <c r="AZ64" s="117"/>
      <c r="BA64" s="117"/>
      <c r="BB64" s="123"/>
      <c r="BC64" s="148">
        <f>COUNTIFS('Raw Data'!$AN:$AN,"&lt;="&amp;DATE(LEFT($AV$3,4),MONTH("1 "&amp;BC$6&amp;" "&amp;LEFT($AV$3,4))+1,0),'Raw Data'!$AN:$AN,"&gt;"&amp;DATE(LEFT($AV$3,4),MONTH("1 "&amp;BC$6&amp;" "&amp;LEFT($AV$3,4)),0),'Raw Data'!$I:$I,"*omplianc*",'Raw Data'!$O:$O,""&amp;'Raw Data'!$B$1,'Raw Data'!$D:$D,"&lt;&gt;*ithdr*",'Raw Data'!$D:$D,"&lt;&gt;*ancel*",'Raw Data'!$P:$P,"--")
+
COUNTIFS('Raw Data'!$AN:$AN,"&lt;="&amp;DATE(LEFT($AV$3,4),MONTH("1 "&amp;BC$6&amp;" "&amp;LEFT($AV$3,4))+1,0),'Raw Data'!$AN:$AN,"&gt;"&amp;DATE(LEFT($AV$3,4),MONTH("1 "&amp;BC$6&amp;" "&amp;LEFT($AV$3,4)),0),'Raw Data'!$I:$I,"*omplianc*",'Raw Data'!$P:$P,""&amp;'Raw Data'!$B$1,'Raw Data'!$D:$D,"&lt;&gt;*ithdr*",'Raw Data'!$D:$D,"&lt;&gt;*ancel*")</f>
        <v>0</v>
      </c>
      <c r="BD64" s="117"/>
      <c r="BE64" s="117"/>
      <c r="BF64" s="118"/>
    </row>
    <row r="65" spans="1:58" ht="12.75" customHeight="1" x14ac:dyDescent="0.2">
      <c r="A65" s="146" t="s">
        <v>741</v>
      </c>
      <c r="B65" s="117"/>
      <c r="C65" s="117"/>
      <c r="D65" s="117"/>
      <c r="E65" s="117"/>
      <c r="F65" s="117"/>
      <c r="G65" s="117"/>
      <c r="H65" s="117"/>
      <c r="I65" s="117"/>
      <c r="J65" s="123"/>
      <c r="K65" s="149">
        <f>COUNTIFS('Raw Data'!$AL:$AL,"&lt;=" &amp;DATE(LEFT($AV$3, 4), MONTH("1 " &amp; K$6 &amp; " " &amp; LEFT($AV$3, 4)) + 1, 0 ), 'Raw Data'!$AL:$AL,"&gt;" &amp;DATE(LEFT($AV$3, 4), MONTH("1 " &amp; K$6 &amp; " " &amp; LEFT($AV$3, 4)), 0 ), 'Raw Data'!$O:$O,""&amp;'Raw Data'!$B$1,'Raw Data'!$D:$D,"&lt;&gt;*ithdr*",'Raw Data'!$D:$D,"&lt;&gt;*ancel*",'Raw Data'!$P:$P,"--")
+
COUNTIFS('Raw Data'!$AL:$AL,"&lt;=" &amp;DATE(LEFT($AV$3, 4), MONTH("1 " &amp; K$6 &amp; " " &amp; LEFT($AV$3, 4)) + 1, 0 ), 'Raw Data'!$AL:$AL,"&gt;" &amp;DATE(LEFT($AV$3, 4), MONTH("1 " &amp; K$6 &amp; " " &amp; LEFT($AV$3, 4)), 0 ), 'Raw Data'!$P:$P,""&amp;'Raw Data'!$B$1,'Raw Data'!$D:$D,"&lt;&gt;*ithdr*",'Raw Data'!$D:$D,"&lt;&gt;*ancel*")</f>
        <v>0</v>
      </c>
      <c r="L65" s="117"/>
      <c r="M65" s="117"/>
      <c r="N65" s="123"/>
      <c r="O65" s="149">
        <f>COUNTIFS('Raw Data'!$AL:$AL,"&lt;=" &amp;DATE(LEFT($AV$3, 4), MONTH("1 " &amp; O$6 &amp; " " &amp; LEFT($AV$3, 4)) + 1, 0 ), 'Raw Data'!$AL:$AL,"&gt;" &amp;DATE(LEFT($AV$3, 4), MONTH("1 " &amp; O$6 &amp; " " &amp; LEFT($AV$3, 4)), 0 ), 'Raw Data'!$O:$O,""&amp;'Raw Data'!$B$1,'Raw Data'!$D:$D,"&lt;&gt;*ithdr*",'Raw Data'!$D:$D,"&lt;&gt;*ancel*",'Raw Data'!$P:$P,"--")
+
COUNTIFS('Raw Data'!$AL:$AL,"&lt;=" &amp;DATE(LEFT($AV$3, 4), MONTH("1 " &amp; O$6 &amp; " " &amp; LEFT($AV$3, 4)) + 1, 0 ), 'Raw Data'!$AL:$AL,"&gt;" &amp;DATE(LEFT($AV$3, 4), MONTH("1 " &amp; O$6 &amp; " " &amp; LEFT($AV$3, 4)), 0 ), 'Raw Data'!$P:$P,""&amp;'Raw Data'!$B$1,'Raw Data'!$D:$D,"&lt;&gt;*ithdr*",'Raw Data'!$D:$D,"&lt;&gt;*ancel*")</f>
        <v>0</v>
      </c>
      <c r="P65" s="117"/>
      <c r="Q65" s="117"/>
      <c r="R65" s="123"/>
      <c r="S65" s="149">
        <f>COUNTIFS('Raw Data'!$AL:$AL,"&lt;=" &amp;DATE(LEFT($AV$3, 4), MONTH("1 " &amp; S$6 &amp; " " &amp; LEFT($AV$3, 4)) + 1, 0 ), 'Raw Data'!$AL:$AL,"&gt;" &amp;DATE(LEFT($AV$3, 4), MONTH("1 " &amp; S$6 &amp; " " &amp; LEFT($AV$3, 4)), 0 ), 'Raw Data'!$O:$O,""&amp;'Raw Data'!$B$1,'Raw Data'!$D:$D,"&lt;&gt;*ithdr*",'Raw Data'!$D:$D,"&lt;&gt;*ancel*",'Raw Data'!$P:$P,"--")
+
COUNTIFS('Raw Data'!$AL:$AL,"&lt;=" &amp;DATE(LEFT($AV$3, 4), MONTH("1 " &amp; S$6 &amp; " " &amp; LEFT($AV$3, 4)) + 1, 0 ), 'Raw Data'!$AL:$AL,"&gt;" &amp;DATE(LEFT($AV$3, 4), MONTH("1 " &amp; S$6 &amp; " " &amp; LEFT($AV$3, 4)), 0 ), 'Raw Data'!$P:$P,""&amp;'Raw Data'!$B$1,'Raw Data'!$D:$D,"&lt;&gt;*ithdr*",'Raw Data'!$D:$D,"&lt;&gt;*ancel*")</f>
        <v>0</v>
      </c>
      <c r="T65" s="117"/>
      <c r="U65" s="117"/>
      <c r="V65" s="123"/>
      <c r="W65" s="149">
        <f>COUNTIFS('Raw Data'!$AL:$AL,"&lt;=" &amp;DATE(LEFT($AV$3, 4), MONTH("1 " &amp; W$6 &amp; " " &amp; LEFT($AV$3, 4)) + 1, 0 ), 'Raw Data'!$AL:$AL,"&gt;" &amp;DATE(LEFT($AV$3, 4), MONTH("1 " &amp; W$6 &amp; " " &amp; LEFT($AV$3, 4)), 0 ), 'Raw Data'!$O:$O,""&amp;'Raw Data'!$B$1,'Raw Data'!$D:$D,"&lt;&gt;*ithdr*",'Raw Data'!$D:$D,"&lt;&gt;*ancel*",'Raw Data'!$P:$P,"--")
+
COUNTIFS('Raw Data'!$AL:$AL,"&lt;=" &amp;DATE(LEFT($AV$3, 4), MONTH("1 " &amp; W$6 &amp; " " &amp; LEFT($AV$3, 4)) + 1, 0 ), 'Raw Data'!$AL:$AL,"&gt;" &amp;DATE(LEFT($AV$3, 4), MONTH("1 " &amp; W$6 &amp; " " &amp; LEFT($AV$3, 4)), 0 ), 'Raw Data'!$P:$P,""&amp;'Raw Data'!$B$1,'Raw Data'!$D:$D,"&lt;&gt;*ithdr*",'Raw Data'!$D:$D,"&lt;&gt;*ancel*")</f>
        <v>0</v>
      </c>
      <c r="X65" s="117"/>
      <c r="Y65" s="117"/>
      <c r="Z65" s="123"/>
      <c r="AA65" s="149">
        <f>COUNTIFS('Raw Data'!$AL:$AL,"&lt;=" &amp;DATE(LEFT($AV$3, 4), MONTH("1 " &amp; AA$6 &amp; " " &amp; LEFT($AV$3, 4)) + 1, 0 ), 'Raw Data'!$AL:$AL,"&gt;" &amp;DATE(LEFT($AV$3, 4), MONTH("1 " &amp; AA$6 &amp; " " &amp; LEFT($AV$3, 4)), 0 ), 'Raw Data'!$O:$O,""&amp;'Raw Data'!$B$1,'Raw Data'!$D:$D,"&lt;&gt;*ithdr*",'Raw Data'!$D:$D,"&lt;&gt;*ancel*",'Raw Data'!$P:$P,"--")
+
COUNTIFS('Raw Data'!$AL:$AL,"&lt;=" &amp;DATE(LEFT($AV$3, 4), MONTH("1 " &amp; AA$6 &amp; " " &amp; LEFT($AV$3, 4)) + 1, 0 ), 'Raw Data'!$AL:$AL,"&gt;" &amp;DATE(LEFT($AV$3, 4), MONTH("1 " &amp; AA$6 &amp; " " &amp; LEFT($AV$3, 4)), 0 ), 'Raw Data'!$P:$P,""&amp;'Raw Data'!$B$1,'Raw Data'!$D:$D,"&lt;&gt;*ithdr*",'Raw Data'!$D:$D,"&lt;&gt;*ancel*")</f>
        <v>0</v>
      </c>
      <c r="AB65" s="117"/>
      <c r="AC65" s="117"/>
      <c r="AD65" s="123"/>
      <c r="AE65" s="149">
        <f>COUNTIFS('Raw Data'!$AL:$AL,"&lt;=" &amp;DATE(LEFT($AV$3, 4), MONTH("1 " &amp; AE$6 &amp; " " &amp; LEFT($AV$3, 4)) + 1, 0 ), 'Raw Data'!$AL:$AL,"&gt;" &amp;DATE(LEFT($AV$3, 4), MONTH("1 " &amp; AE$6 &amp; " " &amp; LEFT($AV$3, 4)), 0 ), 'Raw Data'!$O:$O,""&amp;'Raw Data'!$B$1,'Raw Data'!$D:$D,"&lt;&gt;*ithdr*",'Raw Data'!$D:$D,"&lt;&gt;*ancel*",'Raw Data'!$P:$P,"--")
+
COUNTIFS('Raw Data'!$AL:$AL,"&lt;=" &amp;DATE(LEFT($AV$3, 4), MONTH("1 " &amp; AE$6 &amp; " " &amp; LEFT($AV$3, 4)) + 1, 0 ), 'Raw Data'!$AL:$AL,"&gt;" &amp;DATE(LEFT($AV$3, 4), MONTH("1 " &amp; AE$6 &amp; " " &amp; LEFT($AV$3, 4)), 0 ), 'Raw Data'!$P:$P,""&amp;'Raw Data'!$B$1,'Raw Data'!$D:$D,"&lt;&gt;*ithdr*",'Raw Data'!$D:$D,"&lt;&gt;*ancel*")</f>
        <v>0</v>
      </c>
      <c r="AF65" s="117"/>
      <c r="AG65" s="117"/>
      <c r="AH65" s="123"/>
      <c r="AI65" s="149">
        <f>COUNTIFS('Raw Data'!$AL:$AL,"&lt;=" &amp;DATE(LEFT($AV$3, 4), MONTH("1 " &amp; AI$6 &amp; " " &amp; LEFT($AV$3, 4)) + 1, 0 ), 'Raw Data'!$AL:$AL,"&gt;" &amp;DATE(LEFT($AV$3, 4), MONTH("1 " &amp; AI$6 &amp; " " &amp; LEFT($AV$3, 4)), 0 ), 'Raw Data'!$O:$O,""&amp;'Raw Data'!$B$1,'Raw Data'!$D:$D,"&lt;&gt;*ithdr*",'Raw Data'!$D:$D,"&lt;&gt;*ancel*",'Raw Data'!$P:$P,"--")
+
COUNTIFS('Raw Data'!$AL:$AL,"&lt;=" &amp;DATE(LEFT($AV$3, 4), MONTH("1 " &amp; AI$6 &amp; " " &amp; LEFT($AV$3, 4)) + 1, 0 ), 'Raw Data'!$AL:$AL,"&gt;" &amp;DATE(LEFT($AV$3, 4), MONTH("1 " &amp; AI$6 &amp; " " &amp; LEFT($AV$3, 4)), 0 ), 'Raw Data'!$P:$P,""&amp;'Raw Data'!$B$1,'Raw Data'!$D:$D,"&lt;&gt;*ithdr*",'Raw Data'!$D:$D,"&lt;&gt;*ancel*")</f>
        <v>0</v>
      </c>
      <c r="AJ65" s="117"/>
      <c r="AK65" s="117"/>
      <c r="AL65" s="123"/>
      <c r="AM65" s="149">
        <f>COUNTIFS('Raw Data'!$AL:$AL,"&lt;=" &amp;DATE(LEFT($AV$3, 4), MONTH("1 " &amp; AM$6 &amp; " " &amp; LEFT($AV$3, 4)) + 1, 0 ), 'Raw Data'!$AL:$AL,"&gt;" &amp;DATE(LEFT($AV$3, 4), MONTH("1 " &amp; AM$6 &amp; " " &amp; LEFT($AV$3, 4)), 0 ), 'Raw Data'!$O:$O,""&amp;'Raw Data'!$B$1,'Raw Data'!$D:$D,"&lt;&gt;*ithdr*",'Raw Data'!$D:$D,"&lt;&gt;*ancel*",'Raw Data'!$P:$P,"--")
+
COUNTIFS('Raw Data'!$AL:$AL,"&lt;=" &amp;DATE(LEFT($AV$3, 4), MONTH("1 " &amp; AM$6 &amp; " " &amp; LEFT($AV$3, 4)) + 1, 0 ), 'Raw Data'!$AL:$AL,"&gt;" &amp;DATE(LEFT($AV$3, 4), MONTH("1 " &amp; AM$6 &amp; " " &amp; LEFT($AV$3, 4)), 0 ), 'Raw Data'!$P:$P,""&amp;'Raw Data'!$B$1,'Raw Data'!$D:$D,"&lt;&gt;*ithdr*",'Raw Data'!$D:$D,"&lt;&gt;*ancel*")</f>
        <v>0</v>
      </c>
      <c r="AN65" s="117"/>
      <c r="AO65" s="117"/>
      <c r="AP65" s="123"/>
      <c r="AQ65" s="149">
        <f>COUNTIFS('Raw Data'!$AL:$AL,"&lt;=" &amp;DATE(LEFT($AV$3, 4), MONTH("1 " &amp; AQ$6 &amp; " " &amp; LEFT($AV$3, 4)) + 1, 0 ), 'Raw Data'!$AL:$AL,"&gt;" &amp;DATE(LEFT($AV$3, 4), MONTH("1 " &amp; AQ$6 &amp; " " &amp; LEFT($AV$3, 4)), 0 ), 'Raw Data'!$O:$O,""&amp;'Raw Data'!$B$1,'Raw Data'!$D:$D,"&lt;&gt;*ithdr*",'Raw Data'!$D:$D,"&lt;&gt;*ancel*",'Raw Data'!$P:$P,"--")
+
COUNTIFS('Raw Data'!$AL:$AL,"&lt;=" &amp;DATE(LEFT($AV$3, 4), MONTH("1 " &amp; AQ$6 &amp; " " &amp; LEFT($AV$3, 4)) + 1, 0 ), 'Raw Data'!$AL:$AL,"&gt;" &amp;DATE(LEFT($AV$3, 4), MONTH("1 " &amp; AQ$6 &amp; " " &amp; LEFT($AV$3, 4)), 0 ), 'Raw Data'!$P:$P,""&amp;'Raw Data'!$B$1,'Raw Data'!$D:$D,"&lt;&gt;*ithdr*",'Raw Data'!$D:$D,"&lt;&gt;*ancel*")</f>
        <v>0</v>
      </c>
      <c r="AR65" s="117"/>
      <c r="AS65" s="117"/>
      <c r="AT65" s="123"/>
      <c r="AU65" s="149">
        <f>COUNTIFS('Raw Data'!$AL:$AL,"&lt;=" &amp;DATE(MID($AV$3, 15, 4), MONTH("1 " &amp; AU$6 &amp; " " &amp; MID($AV$3, 15, 4)) + 1, 0 ), 'Raw Data'!$AL:$AL,"&gt;" &amp;DATE(MID($AV$3, 15, 4), MONTH("1 " &amp; AU$6 &amp; " " &amp; MID($AV$3, 15, 4)), 0 ), 'Raw Data'!$O:$O,""&amp;'Raw Data'!$B$1,'Raw Data'!$D:$D,"&lt;&gt;*ithdr*",'Raw Data'!$D:$D,"&lt;&gt;*ancel*",'Raw Data'!$P:$P,"--")
+
COUNTIFS('Raw Data'!$AL:$AL,"&lt;=" &amp;DATE(MID($AV$3, 15, 4), MONTH("1 " &amp; AU$6 &amp; " " &amp; MID($AV$3, 15, 4)) + 1, 0 ), 'Raw Data'!$AL:$AL,"&gt;" &amp;DATE(MID($AV$3, 15, 4), MONTH("1 " &amp; AU$6 &amp; " " &amp; MID($AV$3, 15, 4)), 0 ), 'Raw Data'!$P:$P,""&amp;'Raw Data'!$B$1,'Raw Data'!$D:$D,"&lt;&gt;*ithdr*",'Raw Data'!$D:$D,"&lt;&gt;*ancel*")</f>
        <v>0</v>
      </c>
      <c r="AV65" s="117"/>
      <c r="AW65" s="117"/>
      <c r="AX65" s="123"/>
      <c r="AY65" s="149">
        <f>COUNTIFS('Raw Data'!$AL:$AL,"&lt;=" &amp;DATE(MID($AV$3, 15, 4), MONTH("1 " &amp; AY$6 &amp; " " &amp; MID($AV$3, 15, 4)) + 1, 0 ), 'Raw Data'!$AL:$AL,"&gt;" &amp;DATE(MID($AV$3, 15, 4), MONTH("1 " &amp; AY$6 &amp; " " &amp; MID($AV$3, 15, 4)), 0 ), 'Raw Data'!$O:$O,""&amp;'Raw Data'!$B$1,'Raw Data'!$D:$D,"&lt;&gt;*ithdr*",'Raw Data'!$D:$D,"&lt;&gt;*ancel*",'Raw Data'!$P:$P,"--")
+
COUNTIFS('Raw Data'!$AL:$AL,"&lt;=" &amp;DATE(MID($AV$3, 15, 4), MONTH("1 " &amp; AY$6 &amp; " " &amp; MID($AV$3, 15, 4)) + 1, 0 ), 'Raw Data'!$AL:$AL,"&gt;" &amp;DATE(MID($AV$3, 15, 4), MONTH("1 " &amp; AY$6 &amp; " " &amp; MID($AV$3, 15, 4)), 0 ), 'Raw Data'!$P:$P,""&amp;'Raw Data'!$B$1,'Raw Data'!$D:$D,"&lt;&gt;*ithdr*",'Raw Data'!$D:$D,"&lt;&gt;*ancel*")</f>
        <v>0</v>
      </c>
      <c r="AZ65" s="117"/>
      <c r="BA65" s="117"/>
      <c r="BB65" s="123"/>
      <c r="BC65" s="149">
        <f>COUNTIFS('Raw Data'!$AL:$AL,"&lt;=" &amp;DATE(MID($AV$3, 15, 4), MONTH("1 " &amp; BC$6 &amp; " " &amp; MID($AV$3, 15, 4)) + 1, 0 ), 'Raw Data'!$AL:$AL,"&gt;" &amp;DATE(MID($AV$3, 15, 4), MONTH("1 " &amp; BC$6 &amp; " " &amp; MID($AV$3, 15, 4)), 0 ), 'Raw Data'!$O:$O,""&amp;'Raw Data'!$B$1,'Raw Data'!$D:$D,"&lt;&gt;*ithdr*",'Raw Data'!$D:$D,"&lt;&gt;*ancel*",'Raw Data'!$P:$P,"--")
+
COUNTIFS('Raw Data'!$AL:$AL,"&lt;=" &amp;DATE(MID($AV$3, 15, 4), MONTH("1 " &amp; BC$6 &amp; " " &amp; MID($AV$3, 15, 4)) + 1, 0 ), 'Raw Data'!$AL:$AL,"&gt;" &amp;DATE(MID($AV$3, 15, 4), MONTH("1 " &amp; BC$6 &amp; " " &amp; MID($AV$3, 15, 4)), 0 ), 'Raw Data'!$P:$P,""&amp;'Raw Data'!$B$1,'Raw Data'!$D:$D,"&lt;&gt;*ithdr*",'Raw Data'!$D:$D,"&lt;&gt;*ancel*")</f>
        <v>0</v>
      </c>
      <c r="BD65" s="117"/>
      <c r="BE65" s="117"/>
      <c r="BF65" s="118"/>
    </row>
    <row r="66" spans="1:58" ht="12.75" customHeight="1" x14ac:dyDescent="0.2">
      <c r="A66" s="120" t="s">
        <v>743</v>
      </c>
      <c r="B66" s="117"/>
      <c r="C66" s="117"/>
      <c r="D66" s="117"/>
      <c r="E66" s="117"/>
      <c r="F66" s="117"/>
      <c r="G66" s="117"/>
      <c r="H66" s="117"/>
      <c r="I66" s="117"/>
      <c r="J66" s="123"/>
      <c r="K66" s="148">
        <f>COUNTIFS('Raw Data'!$AL:$AL,"&lt;=" &amp;DATE(LEFT($AV$3, 4), MONTH("1 " &amp; K$6 &amp; " " &amp; LEFT($AV$3, 4)) + 1, 0 ), 'Raw Data'!$AL:$AL,"&gt;" &amp;DATE(LEFT($AV$3, 4), MONTH("1 " &amp; K$6 &amp; " " &amp; LEFT($AV$3, 4)), 0 ),  'Raw Data'!$D:$D,"*ause*", 'Raw Data'!$O:$O,""&amp;'Raw Data'!$B$1,'Raw Data'!$D:$D,"&lt;&gt;*ithdr*",'Raw Data'!$D:$D,"&lt;&gt;*ancel*",'Raw Data'!$P:$P,"--")
+
COUNTIFS('Raw Data'!$AL:$AL,"&lt;=" &amp;DATE(LEFT($AV$3, 4), MONTH("1 " &amp; K$6 &amp; " " &amp; LEFT($AV$3, 4)) + 1, 0 ), 'Raw Data'!$AL:$AL,"&gt;" &amp;DATE(LEFT($AV$3, 4), MONTH("1 " &amp; K$6 &amp; " " &amp; LEFT($AV$3, 4)), 0 ),  'Raw Data'!$D:$D,"*aiting on clien*", 'Raw Data'!$O:$O,""&amp;'Raw Data'!$B$1,'Raw Data'!$D:$D,"&lt;&gt;*ithdr*",'Raw Data'!$D:$D,"&lt;&gt;*ancel*",'Raw Data'!$P:$P,"--")
+
COUNTIFS('Raw Data'!$AL:$AL,"&lt;=" &amp;DATE(LEFT($AV$3, 4), MONTH("1 " &amp; K$6 &amp; " " &amp; LEFT($AV$3, 4)) + 1, 0 ), 'Raw Data'!$AL:$AL,"&gt;" &amp;DATE(LEFT($AV$3, 4), MONTH("1 " &amp; K$6 &amp; " " &amp; LEFT($AV$3, 4)), 0 ),  'Raw Data'!$D:$D,"*ause*", 'Raw Data'!$P:$P,""&amp;'Raw Data'!$B$1,'Raw Data'!$D:$D,"&lt;&gt;*ithdr*",'Raw Data'!$D:$D,"&lt;&gt;*ancel*")
+
COUNTIFS('Raw Data'!$AL:$AL,"&lt;=" &amp;DATE(LEFT($AV$3, 4), MONTH("1 " &amp; K$6 &amp; " " &amp; LEFT($AV$3, 4)) + 1, 0 ), 'Raw Data'!$AL:$AL,"&gt;" &amp;DATE(LEFT($AV$3, 4), MONTH("1 " &amp; K$6 &amp; " " &amp; LEFT($AV$3, 4)), 0 ),  'Raw Data'!$D:$D,"*aiting on clien*", 'Raw Data'!$P:$P,""&amp;'Raw Data'!$B$1,'Raw Data'!$D:$D,"&lt;&gt;*ithdr*",'Raw Data'!$D:$D,"&lt;&gt;*ancel*")</f>
        <v>0</v>
      </c>
      <c r="L66" s="117"/>
      <c r="M66" s="117"/>
      <c r="N66" s="123"/>
      <c r="O66" s="148">
        <f>COUNTIFS('Raw Data'!$AL:$AL,"&lt;=" &amp;DATE(LEFT($AV$3, 4), MONTH("1 " &amp; O$6 &amp; " " &amp; LEFT($AV$3, 4)) + 1, 0 ), 'Raw Data'!$AL:$AL,"&gt;" &amp;DATE(LEFT($AV$3, 4), MONTH("1 " &amp; O$6 &amp; " " &amp; LEFT($AV$3, 4)), 0 ),  'Raw Data'!$D:$D,"*ause*", 'Raw Data'!$O:$O,""&amp;'Raw Data'!$B$1,'Raw Data'!$D:$D,"&lt;&gt;*ithdr*",'Raw Data'!$D:$D,"&lt;&gt;*ancel*",'Raw Data'!$P:$P,"--")
+
COUNTIFS('Raw Data'!$AL:$AL,"&lt;=" &amp;DATE(LEFT($AV$3, 4), MONTH("1 " &amp; O$6 &amp; " " &amp; LEFT($AV$3, 4)) + 1, 0 ), 'Raw Data'!$AL:$AL,"&gt;" &amp;DATE(LEFT($AV$3, 4), MONTH("1 " &amp; O$6 &amp; " " &amp; LEFT($AV$3, 4)), 0 ),  'Raw Data'!$D:$D,"*aiting on clien*", 'Raw Data'!$O:$O,""&amp;'Raw Data'!$B$1,'Raw Data'!$D:$D,"&lt;&gt;*ithdr*",'Raw Data'!$D:$D,"&lt;&gt;*ancel*",'Raw Data'!$P:$P,"--")
+
COUNTIFS('Raw Data'!$AL:$AL,"&lt;=" &amp;DATE(LEFT($AV$3, 4), MONTH("1 " &amp; O$6 &amp; " " &amp; LEFT($AV$3, 4)) + 1, 0 ), 'Raw Data'!$AL:$AL,"&gt;" &amp;DATE(LEFT($AV$3, 4), MONTH("1 " &amp; O$6 &amp; " " &amp; LEFT($AV$3, 4)), 0 ),  'Raw Data'!$D:$D,"*ause*", 'Raw Data'!$P:$P,""&amp;'Raw Data'!$B$1,'Raw Data'!$D:$D,"&lt;&gt;*ithdr*",'Raw Data'!$D:$D,"&lt;&gt;*ancel*")
+
COUNTIFS('Raw Data'!$AL:$AL,"&lt;=" &amp;DATE(LEFT($AV$3, 4), MONTH("1 " &amp; O$6 &amp; " " &amp; LEFT($AV$3, 4)) + 1, 0 ), 'Raw Data'!$AL:$AL,"&gt;" &amp;DATE(LEFT($AV$3, 4), MONTH("1 " &amp; O$6 &amp; " " &amp; LEFT($AV$3, 4)), 0 ),  'Raw Data'!$D:$D,"*aiting on clien*", 'Raw Data'!$P:$P,""&amp;'Raw Data'!$B$1,'Raw Data'!$D:$D,"&lt;&gt;*ithdr*",'Raw Data'!$D:$D,"&lt;&gt;*ancel*")</f>
        <v>0</v>
      </c>
      <c r="P66" s="117"/>
      <c r="Q66" s="117"/>
      <c r="R66" s="123"/>
      <c r="S66" s="148">
        <f>COUNTIFS('Raw Data'!$AL:$AL,"&lt;=" &amp;DATE(LEFT($AV$3, 4), MONTH("1 " &amp; S$6 &amp; " " &amp; LEFT($AV$3, 4)) + 1, 0 ), 'Raw Data'!$AL:$AL,"&gt;" &amp;DATE(LEFT($AV$3, 4), MONTH("1 " &amp; S$6 &amp; " " &amp; LEFT($AV$3, 4)), 0 ),  'Raw Data'!$D:$D,"*ause*", 'Raw Data'!$O:$O,""&amp;'Raw Data'!$B$1,'Raw Data'!$D:$D,"&lt;&gt;*ithdr*",'Raw Data'!$D:$D,"&lt;&gt;*ancel*",'Raw Data'!$P:$P,"--")
+
COUNTIFS('Raw Data'!$AL:$AL,"&lt;=" &amp;DATE(LEFT($AV$3, 4), MONTH("1 " &amp; S$6 &amp; " " &amp; LEFT($AV$3, 4)) + 1, 0 ), 'Raw Data'!$AL:$AL,"&gt;" &amp;DATE(LEFT($AV$3, 4), MONTH("1 " &amp; S$6 &amp; " " &amp; LEFT($AV$3, 4)), 0 ),  'Raw Data'!$D:$D,"*aiting on clien*", 'Raw Data'!$O:$O,""&amp;'Raw Data'!$B$1,'Raw Data'!$D:$D,"&lt;&gt;*ithdr*",'Raw Data'!$D:$D,"&lt;&gt;*ancel*",'Raw Data'!$P:$P,"--")
+
COUNTIFS('Raw Data'!$AL:$AL,"&lt;=" &amp;DATE(LEFT($AV$3, 4), MONTH("1 " &amp; S$6 &amp; " " &amp; LEFT($AV$3, 4)) + 1, 0 ), 'Raw Data'!$AL:$AL,"&gt;" &amp;DATE(LEFT($AV$3, 4), MONTH("1 " &amp; S$6 &amp; " " &amp; LEFT($AV$3, 4)), 0 ),  'Raw Data'!$D:$D,"*ause*", 'Raw Data'!$P:$P,""&amp;'Raw Data'!$B$1,'Raw Data'!$D:$D,"&lt;&gt;*ithdr*",'Raw Data'!$D:$D,"&lt;&gt;*ancel*")
+
COUNTIFS('Raw Data'!$AL:$AL,"&lt;=" &amp;DATE(LEFT($AV$3, 4), MONTH("1 " &amp; S$6 &amp; " " &amp; LEFT($AV$3, 4)) + 1, 0 ), 'Raw Data'!$AL:$AL,"&gt;" &amp;DATE(LEFT($AV$3, 4), MONTH("1 " &amp; S$6 &amp; " " &amp; LEFT($AV$3, 4)), 0 ),  'Raw Data'!$D:$D,"*aiting on clien*", 'Raw Data'!$P:$P,""&amp;'Raw Data'!$B$1,'Raw Data'!$D:$D,"&lt;&gt;*ithdr*",'Raw Data'!$D:$D,"&lt;&gt;*ancel*")</f>
        <v>0</v>
      </c>
      <c r="T66" s="117"/>
      <c r="U66" s="117"/>
      <c r="V66" s="123"/>
      <c r="W66" s="148">
        <f>COUNTIFS('Raw Data'!$AL:$AL,"&lt;=" &amp;DATE(LEFT($AV$3, 4), MONTH("1 " &amp; W$6 &amp; " " &amp; LEFT($AV$3, 4)) + 1, 0 ), 'Raw Data'!$AL:$AL,"&gt;" &amp;DATE(LEFT($AV$3, 4), MONTH("1 " &amp; W$6 &amp; " " &amp; LEFT($AV$3, 4)), 0 ),  'Raw Data'!$D:$D,"*ause*", 'Raw Data'!$O:$O,""&amp;'Raw Data'!$B$1,'Raw Data'!$D:$D,"&lt;&gt;*ithdr*",'Raw Data'!$D:$D,"&lt;&gt;*ancel*",'Raw Data'!$P:$P,"--")
+
COUNTIFS('Raw Data'!$AL:$AL,"&lt;=" &amp;DATE(LEFT($AV$3, 4), MONTH("1 " &amp; W$6 &amp; " " &amp; LEFT($AV$3, 4)) + 1, 0 ), 'Raw Data'!$AL:$AL,"&gt;" &amp;DATE(LEFT($AV$3, 4), MONTH("1 " &amp; W$6 &amp; " " &amp; LEFT($AV$3, 4)), 0 ),  'Raw Data'!$D:$D,"*aiting on clien*", 'Raw Data'!$O:$O,""&amp;'Raw Data'!$B$1,'Raw Data'!$D:$D,"&lt;&gt;*ithdr*",'Raw Data'!$D:$D,"&lt;&gt;*ancel*",'Raw Data'!$P:$P,"--")
+
COUNTIFS('Raw Data'!$AL:$AL,"&lt;=" &amp;DATE(LEFT($AV$3, 4), MONTH("1 " &amp; W$6 &amp; " " &amp; LEFT($AV$3, 4)) + 1, 0 ), 'Raw Data'!$AL:$AL,"&gt;" &amp;DATE(LEFT($AV$3, 4), MONTH("1 " &amp; W$6 &amp; " " &amp; LEFT($AV$3, 4)), 0 ),  'Raw Data'!$D:$D,"*ause*", 'Raw Data'!$P:$P,""&amp;'Raw Data'!$B$1,'Raw Data'!$D:$D,"&lt;&gt;*ithdr*",'Raw Data'!$D:$D,"&lt;&gt;*ancel*")
+
COUNTIFS('Raw Data'!$AL:$AL,"&lt;=" &amp;DATE(LEFT($AV$3, 4), MONTH("1 " &amp; W$6 &amp; " " &amp; LEFT($AV$3, 4)) + 1, 0 ), 'Raw Data'!$AL:$AL,"&gt;" &amp;DATE(LEFT($AV$3, 4), MONTH("1 " &amp; W$6 &amp; " " &amp; LEFT($AV$3, 4)), 0 ),  'Raw Data'!$D:$D,"*aiting on clien*", 'Raw Data'!$P:$P,""&amp;'Raw Data'!$B$1,'Raw Data'!$D:$D,"&lt;&gt;*ithdr*",'Raw Data'!$D:$D,"&lt;&gt;*ancel*")</f>
        <v>0</v>
      </c>
      <c r="X66" s="117"/>
      <c r="Y66" s="117"/>
      <c r="Z66" s="123"/>
      <c r="AA66" s="148">
        <f>COUNTIFS('Raw Data'!$AL:$AL,"&lt;=" &amp;DATE(LEFT($AV$3, 4), MONTH("1 " &amp; AA$6 &amp; " " &amp; LEFT($AV$3, 4)) + 1, 0 ), 'Raw Data'!$AL:$AL,"&gt;" &amp;DATE(LEFT($AV$3, 4), MONTH("1 " &amp; AA$6 &amp; " " &amp; LEFT($AV$3, 4)), 0 ),  'Raw Data'!$D:$D,"*ause*", 'Raw Data'!$O:$O,""&amp;'Raw Data'!$B$1,'Raw Data'!$D:$D,"&lt;&gt;*ithdr*",'Raw Data'!$D:$D,"&lt;&gt;*ancel*",'Raw Data'!$P:$P,"--")
+
COUNTIFS('Raw Data'!$AL:$AL,"&lt;=" &amp;DATE(LEFT($AV$3, 4), MONTH("1 " &amp; AA$6 &amp; " " &amp; LEFT($AV$3, 4)) + 1, 0 ), 'Raw Data'!$AL:$AL,"&gt;" &amp;DATE(LEFT($AV$3, 4), MONTH("1 " &amp; AA$6 &amp; " " &amp; LEFT($AV$3, 4)), 0 ),  'Raw Data'!$D:$D,"*aiting on clien*", 'Raw Data'!$O:$O,""&amp;'Raw Data'!$B$1,'Raw Data'!$D:$D,"&lt;&gt;*ithdr*",'Raw Data'!$D:$D,"&lt;&gt;*ancel*",'Raw Data'!$P:$P,"--")
+
COUNTIFS('Raw Data'!$AL:$AL,"&lt;=" &amp;DATE(LEFT($AV$3, 4), MONTH("1 " &amp; AA$6 &amp; " " &amp; LEFT($AV$3, 4)) + 1, 0 ), 'Raw Data'!$AL:$AL,"&gt;" &amp;DATE(LEFT($AV$3, 4), MONTH("1 " &amp; AA$6 &amp; " " &amp; LEFT($AV$3, 4)), 0 ),  'Raw Data'!$D:$D,"*ause*", 'Raw Data'!$P:$P,""&amp;'Raw Data'!$B$1,'Raw Data'!$D:$D,"&lt;&gt;*ithdr*",'Raw Data'!$D:$D,"&lt;&gt;*ancel*")
+
COUNTIFS('Raw Data'!$AL:$AL,"&lt;=" &amp;DATE(LEFT($AV$3, 4), MONTH("1 " &amp; AA$6 &amp; " " &amp; LEFT($AV$3, 4)) + 1, 0 ), 'Raw Data'!$AL:$AL,"&gt;" &amp;DATE(LEFT($AV$3, 4), MONTH("1 " &amp; AA$6 &amp; " " &amp; LEFT($AV$3, 4)), 0 ),  'Raw Data'!$D:$D,"*aiting on clien*", 'Raw Data'!$P:$P,""&amp;'Raw Data'!$B$1,'Raw Data'!$D:$D,"&lt;&gt;*ithdr*",'Raw Data'!$D:$D,"&lt;&gt;*ancel*")</f>
        <v>0</v>
      </c>
      <c r="AB66" s="117"/>
      <c r="AC66" s="117"/>
      <c r="AD66" s="123"/>
      <c r="AE66" s="148">
        <f>COUNTIFS('Raw Data'!$AL:$AL,"&lt;=" &amp;DATE(LEFT($AV$3, 4), MONTH("1 " &amp; AE$6 &amp; " " &amp; LEFT($AV$3, 4)) + 1, 0 ), 'Raw Data'!$AL:$AL,"&gt;" &amp;DATE(LEFT($AV$3, 4), MONTH("1 " &amp; AE$6 &amp; " " &amp; LEFT($AV$3, 4)), 0 ),  'Raw Data'!$D:$D,"*ause*", 'Raw Data'!$O:$O,""&amp;'Raw Data'!$B$1,'Raw Data'!$D:$D,"&lt;&gt;*ithdr*",'Raw Data'!$D:$D,"&lt;&gt;*ancel*",'Raw Data'!$P:$P,"--")
+
COUNTIFS('Raw Data'!$AL:$AL,"&lt;=" &amp;DATE(LEFT($AV$3, 4), MONTH("1 " &amp; AE$6 &amp; " " &amp; LEFT($AV$3, 4)) + 1, 0 ), 'Raw Data'!$AL:$AL,"&gt;" &amp;DATE(LEFT($AV$3, 4), MONTH("1 " &amp; AE$6 &amp; " " &amp; LEFT($AV$3, 4)), 0 ),  'Raw Data'!$D:$D,"*aiting on clien*", 'Raw Data'!$O:$O,""&amp;'Raw Data'!$B$1,'Raw Data'!$D:$D,"&lt;&gt;*ithdr*",'Raw Data'!$D:$D,"&lt;&gt;*ancel*",'Raw Data'!$P:$P,"--")
+
COUNTIFS('Raw Data'!$AL:$AL,"&lt;=" &amp;DATE(LEFT($AV$3, 4), MONTH("1 " &amp; AE$6 &amp; " " &amp; LEFT($AV$3, 4)) + 1, 0 ), 'Raw Data'!$AL:$AL,"&gt;" &amp;DATE(LEFT($AV$3, 4), MONTH("1 " &amp; AE$6 &amp; " " &amp; LEFT($AV$3, 4)), 0 ),  'Raw Data'!$D:$D,"*ause*", 'Raw Data'!$P:$P,""&amp;'Raw Data'!$B$1,'Raw Data'!$D:$D,"&lt;&gt;*ithdr*",'Raw Data'!$D:$D,"&lt;&gt;*ancel*")
+
COUNTIFS('Raw Data'!$AL:$AL,"&lt;=" &amp;DATE(LEFT($AV$3, 4), MONTH("1 " &amp; AE$6 &amp; " " &amp; LEFT($AV$3, 4)) + 1, 0 ), 'Raw Data'!$AL:$AL,"&gt;" &amp;DATE(LEFT($AV$3, 4), MONTH("1 " &amp; AE$6 &amp; " " &amp; LEFT($AV$3, 4)), 0 ),  'Raw Data'!$D:$D,"*aiting on clien*", 'Raw Data'!$P:$P,""&amp;'Raw Data'!$B$1,'Raw Data'!$D:$D,"&lt;&gt;*ithdr*",'Raw Data'!$D:$D,"&lt;&gt;*ancel*")</f>
        <v>0</v>
      </c>
      <c r="AF66" s="117"/>
      <c r="AG66" s="117"/>
      <c r="AH66" s="123"/>
      <c r="AI66" s="148">
        <f>COUNTIFS('Raw Data'!$AL:$AL,"&lt;=" &amp;DATE(LEFT($AV$3, 4), MONTH("1 " &amp; AI$6 &amp; " " &amp; LEFT($AV$3, 4)) + 1, 0 ), 'Raw Data'!$AL:$AL,"&gt;" &amp;DATE(LEFT($AV$3, 4), MONTH("1 " &amp; AI$6 &amp; " " &amp; LEFT($AV$3, 4)), 0 ),  'Raw Data'!$D:$D,"*ause*", 'Raw Data'!$O:$O,""&amp;'Raw Data'!$B$1,'Raw Data'!$D:$D,"&lt;&gt;*ithdr*",'Raw Data'!$D:$D,"&lt;&gt;*ancel*",'Raw Data'!$P:$P,"--")
+
COUNTIFS('Raw Data'!$AL:$AL,"&lt;=" &amp;DATE(LEFT($AV$3, 4), MONTH("1 " &amp; AI$6 &amp; " " &amp; LEFT($AV$3, 4)) + 1, 0 ), 'Raw Data'!$AL:$AL,"&gt;" &amp;DATE(LEFT($AV$3, 4), MONTH("1 " &amp; AI$6 &amp; " " &amp; LEFT($AV$3, 4)), 0 ),  'Raw Data'!$D:$D,"*aiting on clien*", 'Raw Data'!$O:$O,""&amp;'Raw Data'!$B$1,'Raw Data'!$D:$D,"&lt;&gt;*ithdr*",'Raw Data'!$D:$D,"&lt;&gt;*ancel*",'Raw Data'!$P:$P,"--")
+
COUNTIFS('Raw Data'!$AL:$AL,"&lt;=" &amp;DATE(LEFT($AV$3, 4), MONTH("1 " &amp; AI$6 &amp; " " &amp; LEFT($AV$3, 4)) + 1, 0 ), 'Raw Data'!$AL:$AL,"&gt;" &amp;DATE(LEFT($AV$3, 4), MONTH("1 " &amp; AI$6 &amp; " " &amp; LEFT($AV$3, 4)), 0 ),  'Raw Data'!$D:$D,"*ause*", 'Raw Data'!$P:$P,""&amp;'Raw Data'!$B$1,'Raw Data'!$D:$D,"&lt;&gt;*ithdr*",'Raw Data'!$D:$D,"&lt;&gt;*ancel*")
+
COUNTIFS('Raw Data'!$AL:$AL,"&lt;=" &amp;DATE(LEFT($AV$3, 4), MONTH("1 " &amp; AI$6 &amp; " " &amp; LEFT($AV$3, 4)) + 1, 0 ), 'Raw Data'!$AL:$AL,"&gt;" &amp;DATE(LEFT($AV$3, 4), MONTH("1 " &amp; AI$6 &amp; " " &amp; LEFT($AV$3, 4)), 0 ),  'Raw Data'!$D:$D,"*aiting on clien*", 'Raw Data'!$P:$P,""&amp;'Raw Data'!$B$1,'Raw Data'!$D:$D,"&lt;&gt;*ithdr*",'Raw Data'!$D:$D,"&lt;&gt;*ancel*")</f>
        <v>0</v>
      </c>
      <c r="AJ66" s="117"/>
      <c r="AK66" s="117"/>
      <c r="AL66" s="123"/>
      <c r="AM66" s="148">
        <f>COUNTIFS('Raw Data'!$AL:$AL,"&lt;=" &amp;DATE(LEFT($AV$3, 4), MONTH("1 " &amp; AM$6 &amp; " " &amp; LEFT($AV$3, 4)) + 1, 0 ), 'Raw Data'!$AL:$AL,"&gt;" &amp;DATE(LEFT($AV$3, 4), MONTH("1 " &amp; AM$6 &amp; " " &amp; LEFT($AV$3, 4)), 0 ),  'Raw Data'!$D:$D,"*ause*", 'Raw Data'!$O:$O,""&amp;'Raw Data'!$B$1,'Raw Data'!$D:$D,"&lt;&gt;*ithdr*",'Raw Data'!$D:$D,"&lt;&gt;*ancel*",'Raw Data'!$P:$P,"--")
+
COUNTIFS('Raw Data'!$AL:$AL,"&lt;=" &amp;DATE(LEFT($AV$3, 4), MONTH("1 " &amp; AM$6 &amp; " " &amp; LEFT($AV$3, 4)) + 1, 0 ), 'Raw Data'!$AL:$AL,"&gt;" &amp;DATE(LEFT($AV$3, 4), MONTH("1 " &amp; AM$6 &amp; " " &amp; LEFT($AV$3, 4)), 0 ),  'Raw Data'!$D:$D,"*aiting on clien*", 'Raw Data'!$O:$O,""&amp;'Raw Data'!$B$1,'Raw Data'!$D:$D,"&lt;&gt;*ithdr*",'Raw Data'!$D:$D,"&lt;&gt;*ancel*",'Raw Data'!$P:$P,"--")
+
COUNTIFS('Raw Data'!$AL:$AL,"&lt;=" &amp;DATE(LEFT($AV$3, 4), MONTH("1 " &amp; AM$6 &amp; " " &amp; LEFT($AV$3, 4)) + 1, 0 ), 'Raw Data'!$AL:$AL,"&gt;" &amp;DATE(LEFT($AV$3, 4), MONTH("1 " &amp; AM$6 &amp; " " &amp; LEFT($AV$3, 4)), 0 ),  'Raw Data'!$D:$D,"*ause*", 'Raw Data'!$P:$P,""&amp;'Raw Data'!$B$1,'Raw Data'!$D:$D,"&lt;&gt;*ithdr*",'Raw Data'!$D:$D,"&lt;&gt;*ancel*")
+
COUNTIFS('Raw Data'!$AL:$AL,"&lt;=" &amp;DATE(LEFT($AV$3, 4), MONTH("1 " &amp; AM$6 &amp; " " &amp; LEFT($AV$3, 4)) + 1, 0 ), 'Raw Data'!$AL:$AL,"&gt;" &amp;DATE(LEFT($AV$3, 4), MONTH("1 " &amp; AM$6 &amp; " " &amp; LEFT($AV$3, 4)), 0 ),  'Raw Data'!$D:$D,"*aiting on clien*", 'Raw Data'!$P:$P,""&amp;'Raw Data'!$B$1,'Raw Data'!$D:$D,"&lt;&gt;*ithdr*",'Raw Data'!$D:$D,"&lt;&gt;*ancel*")</f>
        <v>0</v>
      </c>
      <c r="AN66" s="117"/>
      <c r="AO66" s="117"/>
      <c r="AP66" s="123"/>
      <c r="AQ66" s="148">
        <f>COUNTIFS('Raw Data'!$AL:$AL,"&lt;=" &amp;DATE(LEFT($AV$3, 4), MONTH("1 " &amp; AQ$6 &amp; " " &amp; LEFT($AV$3, 4)) + 1, 0 ), 'Raw Data'!$AL:$AL,"&gt;" &amp;DATE(LEFT($AV$3, 4), MONTH("1 " &amp; AQ$6 &amp; " " &amp; LEFT($AV$3, 4)), 0 ),  'Raw Data'!$D:$D,"*ause*", 'Raw Data'!$O:$O,""&amp;'Raw Data'!$B$1,'Raw Data'!$D:$D,"&lt;&gt;*ithdr*",'Raw Data'!$D:$D,"&lt;&gt;*ancel*",'Raw Data'!$P:$P,"--")
+
COUNTIFS('Raw Data'!$AL:$AL,"&lt;=" &amp;DATE(LEFT($AV$3, 4), MONTH("1 " &amp; AQ$6 &amp; " " &amp; LEFT($AV$3, 4)) + 1, 0 ), 'Raw Data'!$AL:$AL,"&gt;" &amp;DATE(LEFT($AV$3, 4), MONTH("1 " &amp; AQ$6 &amp; " " &amp; LEFT($AV$3, 4)), 0 ),  'Raw Data'!$D:$D,"*aiting on clien*", 'Raw Data'!$O:$O,""&amp;'Raw Data'!$B$1,'Raw Data'!$D:$D,"&lt;&gt;*ithdr*",'Raw Data'!$D:$D,"&lt;&gt;*ancel*",'Raw Data'!$P:$P,"--")
+
COUNTIFS('Raw Data'!$AL:$AL,"&lt;=" &amp;DATE(LEFT($AV$3, 4), MONTH("1 " &amp; AQ$6 &amp; " " &amp; LEFT($AV$3, 4)) + 1, 0 ), 'Raw Data'!$AL:$AL,"&gt;" &amp;DATE(LEFT($AV$3, 4), MONTH("1 " &amp; AQ$6 &amp; " " &amp; LEFT($AV$3, 4)), 0 ),  'Raw Data'!$D:$D,"*ause*", 'Raw Data'!$P:$P,""&amp;'Raw Data'!$B$1,'Raw Data'!$D:$D,"&lt;&gt;*ithdr*",'Raw Data'!$D:$D,"&lt;&gt;*ancel*")
+
COUNTIFS('Raw Data'!$AL:$AL,"&lt;=" &amp;DATE(LEFT($AV$3, 4), MONTH("1 " &amp; AQ$6 &amp; " " &amp; LEFT($AV$3, 4)) + 1, 0 ), 'Raw Data'!$AL:$AL,"&gt;" &amp;DATE(LEFT($AV$3, 4), MONTH("1 " &amp; AQ$6 &amp; " " &amp; LEFT($AV$3, 4)), 0 ),  'Raw Data'!$D:$D,"*aiting on clien*", 'Raw Data'!$P:$P,""&amp;'Raw Data'!$B$1,'Raw Data'!$D:$D,"&lt;&gt;*ithdr*",'Raw Data'!$D:$D,"&lt;&gt;*ancel*")</f>
        <v>0</v>
      </c>
      <c r="AR66" s="117"/>
      <c r="AS66" s="117"/>
      <c r="AT66" s="123"/>
      <c r="AU66" s="148">
        <f>COUNTIFS('Raw Data'!$AL:$AL,"&lt;=" &amp;DATE(MID($AV$3, 15, 4), MONTH("1 " &amp; AU$6 &amp; " " &amp; MID($AV$3, 15, 4)) + 1, 0 ), 'Raw Data'!$AL:$AL,"&gt;" &amp;DATE(MID($AV$3, 15, 4), MONTH("1 " &amp; AU$6 &amp; " " &amp; MID($AV$3, 15, 4)), 0 ),  'Raw Data'!$D:$D,"*ause*", 'Raw Data'!$O:$O,""&amp;'Raw Data'!$B$1,'Raw Data'!$D:$D,"&lt;&gt;*ithdr*",'Raw Data'!$D:$D,"&lt;&gt;*ancel*",'Raw Data'!$P:$P,"--")
+
COUNTIFS('Raw Data'!$AL:$AL,"&lt;=" &amp;DATE(MID($AV$3, 15, 4), MONTH("1 " &amp; AU$6 &amp; " " &amp; MID($AV$3, 15, 4)) + 1, 0 ), 'Raw Data'!$AL:$AL,"&gt;" &amp;DATE(MID($AV$3, 15, 4), MONTH("1 " &amp; AU$6 &amp; " " &amp; MID($AV$3, 15, 4)), 0 ),  'Raw Data'!$D:$D,"*aiting on clien*", 'Raw Data'!$O:$O,""&amp;'Raw Data'!$B$1,'Raw Data'!$D:$D,"&lt;&gt;*ithdr*",'Raw Data'!$D:$D,"&lt;&gt;*ancel*",'Raw Data'!$P:$P,"--")
+
COUNTIFS('Raw Data'!$AL:$AL,"&lt;=" &amp;DATE(MID($AV$3, 15, 4), MONTH("1 " &amp; AU$6 &amp; " " &amp; MID($AV$3, 15, 4)) + 1, 0 ), 'Raw Data'!$AL:$AL,"&gt;" &amp;DATE(MID($AV$3, 15, 4), MONTH("1 " &amp; AU$6 &amp; " " &amp; MID($AV$3, 15, 4)), 0 ),  'Raw Data'!$D:$D,"*ause*", 'Raw Data'!$P:$P,""&amp;'Raw Data'!$B$1,'Raw Data'!$D:$D,"&lt;&gt;*ithdr*",'Raw Data'!$D:$D,"&lt;&gt;*ancel*")
+
COUNTIFS('Raw Data'!$AL:$AL,"&lt;=" &amp;DATE(MID($AV$3, 15, 4), MONTH("1 " &amp; AU$6 &amp; " " &amp; MID($AV$3, 15, 4)) + 1, 0 ), 'Raw Data'!$AL:$AL,"&gt;" &amp;DATE(MID($AV$3, 15, 4), MONTH("1 " &amp; AU$6 &amp; " " &amp; MID($AV$3, 15, 4)), 0 ),  'Raw Data'!$D:$D,"*aiting on clien*", 'Raw Data'!$P:$P,""&amp;'Raw Data'!$B$1,'Raw Data'!$D:$D,"&lt;&gt;*ithdr*",'Raw Data'!$D:$D,"&lt;&gt;*ancel*")</f>
        <v>0</v>
      </c>
      <c r="AV66" s="117"/>
      <c r="AW66" s="117"/>
      <c r="AX66" s="123"/>
      <c r="AY66" s="148">
        <f>COUNTIFS('Raw Data'!$AL:$AL,"&lt;=" &amp;DATE(MID($AV$3, 15, 4), MONTH("1 " &amp; AY$6 &amp; " " &amp; MID($AV$3, 15, 4)) + 1, 0 ), 'Raw Data'!$AL:$AL,"&gt;" &amp;DATE(MID($AV$3, 15, 4), MONTH("1 " &amp; AY$6 &amp; " " &amp; MID($AV$3, 15, 4)), 0 ),  'Raw Data'!$D:$D,"*ause*", 'Raw Data'!$O:$O,""&amp;'Raw Data'!$B$1,'Raw Data'!$D:$D,"&lt;&gt;*ithdr*",'Raw Data'!$D:$D,"&lt;&gt;*ancel*",'Raw Data'!$P:$P,"--")
+
COUNTIFS('Raw Data'!$AL:$AL,"&lt;=" &amp;DATE(MID($AV$3, 15, 4), MONTH("1 " &amp; AY$6 &amp; " " &amp; MID($AV$3, 15, 4)) + 1, 0 ), 'Raw Data'!$AL:$AL,"&gt;" &amp;DATE(MID($AV$3, 15, 4), MONTH("1 " &amp; AY$6 &amp; " " &amp; MID($AV$3, 15, 4)), 0 ),  'Raw Data'!$D:$D,"*aiting on clien*", 'Raw Data'!$O:$O,""&amp;'Raw Data'!$B$1,'Raw Data'!$D:$D,"&lt;&gt;*ithdr*",'Raw Data'!$D:$D,"&lt;&gt;*ancel*",'Raw Data'!$P:$P,"--")
+
COUNTIFS('Raw Data'!$AL:$AL,"&lt;=" &amp;DATE(MID($AV$3, 15, 4), MONTH("1 " &amp; AY$6 &amp; " " &amp; MID($AV$3, 15, 4)) + 1, 0 ), 'Raw Data'!$AL:$AL,"&gt;" &amp;DATE(MID($AV$3, 15, 4), MONTH("1 " &amp; AY$6 &amp; " " &amp; MID($AV$3, 15, 4)), 0 ),  'Raw Data'!$D:$D,"*ause*", 'Raw Data'!$P:$P,""&amp;'Raw Data'!$B$1,'Raw Data'!$D:$D,"&lt;&gt;*ithdr*",'Raw Data'!$D:$D,"&lt;&gt;*ancel*")
+
COUNTIFS('Raw Data'!$AL:$AL,"&lt;=" &amp;DATE(MID($AV$3, 15, 4), MONTH("1 " &amp; AY$6 &amp; " " &amp; MID($AV$3, 15, 4)) + 1, 0 ), 'Raw Data'!$AL:$AL,"&gt;" &amp;DATE(MID($AV$3, 15, 4), MONTH("1 " &amp; AY$6 &amp; " " &amp; MID($AV$3, 15, 4)), 0 ),  'Raw Data'!$D:$D,"*aiting on clien*", 'Raw Data'!$P:$P,""&amp;'Raw Data'!$B$1,'Raw Data'!$D:$D,"&lt;&gt;*ithdr*",'Raw Data'!$D:$D,"&lt;&gt;*ancel*")</f>
        <v>0</v>
      </c>
      <c r="AZ66" s="117"/>
      <c r="BA66" s="117"/>
      <c r="BB66" s="123"/>
      <c r="BC66" s="148">
        <f>COUNTIFS('Raw Data'!$AL:$AL,"&lt;=" &amp;DATE(MID($AV$3, 15, 4), MONTH("1 " &amp; BC$6 &amp; " " &amp; MID($AV$3, 15, 4)) + 1, 0 ), 'Raw Data'!$AL:$AL,"&gt;" &amp;DATE(MID($AV$3, 15, 4), MONTH("1 " &amp; BC$6 &amp; " " &amp; MID($AV$3, 15, 4)), 0 ),  'Raw Data'!$D:$D,"*ause*", 'Raw Data'!$O:$O,""&amp;'Raw Data'!$B$1,'Raw Data'!$D:$D,"&lt;&gt;*ithdr*",'Raw Data'!$D:$D,"&lt;&gt;*ancel*",'Raw Data'!$P:$P,"--")
+
COUNTIFS('Raw Data'!$AL:$AL,"&lt;=" &amp;DATE(MID($AV$3, 15, 4), MONTH("1 " &amp; BC$6 &amp; " " &amp; MID($AV$3, 15, 4)) + 1, 0 ), 'Raw Data'!$AL:$AL,"&gt;" &amp;DATE(MID($AV$3, 15, 4), MONTH("1 " &amp; BC$6 &amp; " " &amp; MID($AV$3, 15, 4)), 0 ),  'Raw Data'!$D:$D,"*aiting on clien*", 'Raw Data'!$O:$O,""&amp;'Raw Data'!$B$1,'Raw Data'!$D:$D,"&lt;&gt;*ithdr*",'Raw Data'!$D:$D,"&lt;&gt;*ancel*",'Raw Data'!$P:$P,"--")
+
COUNTIFS('Raw Data'!$AL:$AL,"&lt;=" &amp;DATE(MID($AV$3, 15, 4), MONTH("1 " &amp; BC$6 &amp; " " &amp; MID($AV$3, 15, 4)) + 1, 0 ), 'Raw Data'!$AL:$AL,"&gt;" &amp;DATE(MID($AV$3, 15, 4), MONTH("1 " &amp; BC$6 &amp; " " &amp; MID($AV$3, 15, 4)), 0 ),  'Raw Data'!$D:$D,"*ause*", 'Raw Data'!$P:$P,""&amp;'Raw Data'!$B$1,'Raw Data'!$D:$D,"&lt;&gt;*ithdr*",'Raw Data'!$D:$D,"&lt;&gt;*ancel*")
+
COUNTIFS('Raw Data'!$AL:$AL,"&lt;=" &amp;DATE(MID($AV$3, 15, 4), MONTH("1 " &amp; BC$6 &amp; " " &amp; MID($AV$3, 15, 4)) + 1, 0 ), 'Raw Data'!$AL:$AL,"&gt;" &amp;DATE(MID($AV$3, 15, 4), MONTH("1 " &amp; BC$6 &amp; " " &amp; MID($AV$3, 15, 4)), 0 ),  'Raw Data'!$D:$D,"*aiting on clien*", 'Raw Data'!$P:$P,""&amp;'Raw Data'!$B$1,'Raw Data'!$D:$D,"&lt;&gt;*ithdr*",'Raw Data'!$D:$D,"&lt;&gt;*ancel*")</f>
        <v>0</v>
      </c>
      <c r="BD66" s="117"/>
      <c r="BE66" s="117"/>
      <c r="BF66" s="118"/>
    </row>
    <row r="67" spans="1:58" ht="12.75" customHeight="1" x14ac:dyDescent="0.2">
      <c r="A67" s="141" t="s">
        <v>744</v>
      </c>
      <c r="B67" s="117"/>
      <c r="C67" s="117"/>
      <c r="D67" s="117"/>
      <c r="E67" s="117"/>
      <c r="F67" s="117"/>
      <c r="G67" s="117"/>
      <c r="H67" s="117"/>
      <c r="I67" s="117"/>
      <c r="J67" s="123"/>
      <c r="K67" s="150">
        <f>COUNTIFS('Raw Data'!$AL:$AL,"&lt;=" &amp;DATE(LEFT($AV$3, 4), MONTH("1 " &amp; K$6 &amp; " " &amp; LEFT($AV$3, 4)) + 1, 0 ), 'Raw Data'!$AL:$AL,"&gt;" &amp;DATE(LEFT($AV$3, 4), MONTH("1 " &amp; K$6 &amp; " " &amp; LEFT($AV$3, 4)), 0 ),  'Raw Data'!$D:$D,"*ause*",  'Raw Data'!$H:$H,"Ear*", 'Raw Data'!$O:$O,""&amp;'Raw Data'!$B$1,'Raw Data'!$D:$D,"&lt;&gt;*ithdr*",'Raw Data'!$D:$D,"&lt;&gt;*ancel*",'Raw Data'!$P:$P,"--")
+
COUNTIFS('Raw Data'!$AL:$AL,"&lt;=" &amp;DATE(LEFT($AV$3, 4), MONTH("1 " &amp; K$6 &amp; " " &amp; LEFT($AV$3, 4)) + 1, 0 ), 'Raw Data'!$AL:$AL,"&gt;" &amp;DATE(LEFT($AV$3, 4), MONTH("1 " &amp; K$6 &amp; " " &amp; LEFT($AV$3, 4)), 0 ),  'Raw Data'!$D:$D,"*aiting on clien*",  'Raw Data'!$H:$H,"Ear*", 'Raw Data'!$O:$O,""&amp;'Raw Data'!$B$1,'Raw Data'!$D:$D,"&lt;&gt;*ithdr*",'Raw Data'!$D:$D,"&lt;&gt;*ancel*",'Raw Data'!$P:$P,"--")
+
COUNTIFS('Raw Data'!$AL:$AL,"&lt;=" &amp;DATE(LEFT($AV$3, 4), MONTH("1 " &amp; K$6 &amp; " " &amp; LEFT($AV$3, 4)) + 1, 0 ), 'Raw Data'!$AL:$AL,"&gt;" &amp;DATE(LEFT($AV$3, 4), MONTH("1 " &amp; K$6 &amp; " " &amp; LEFT($AV$3, 4)), 0 ),  'Raw Data'!$D:$D,"*ause*",  'Raw Data'!$H:$H,"Ear*", 'Raw Data'!$P:$P,""&amp;'Raw Data'!$B$1,'Raw Data'!$D:$D,"&lt;&gt;*ithdr*",'Raw Data'!$D:$D,"&lt;&gt;*ancel*")
+
COUNTIFS('Raw Data'!$AL:$AL,"&lt;=" &amp;DATE(LEFT($AV$3, 4), MONTH("1 " &amp; K$6 &amp; " " &amp; LEFT($AV$3, 4)) + 1, 0 ), 'Raw Data'!$AL:$AL,"&gt;" &amp;DATE(LEFT($AV$3, 4), MONTH("1 " &amp; K$6 &amp; " " &amp; LEFT($AV$3, 4)), 0 ),  'Raw Data'!$D:$D,"*aiting on clien*",  'Raw Data'!$H:$H,"Ear*", 'Raw Data'!$P:$P,""&amp;'Raw Data'!$B$1,'Raw Data'!$D:$D,"&lt;&gt;*ithdr*",'Raw Data'!$D:$D,"&lt;&gt;*ancel*")</f>
        <v>0</v>
      </c>
      <c r="L67" s="117"/>
      <c r="M67" s="117"/>
      <c r="N67" s="123"/>
      <c r="O67" s="150">
        <f>COUNTIFS('Raw Data'!$AL:$AL,"&lt;=" &amp;DATE(LEFT($AV$3, 4), MONTH("1 " &amp; O$6 &amp; " " &amp; LEFT($AV$3, 4)) + 1, 0 ), 'Raw Data'!$AL:$AL,"&gt;" &amp;DATE(LEFT($AV$3, 4), MONTH("1 " &amp; O$6 &amp; " " &amp; LEFT($AV$3, 4)), 0 ),  'Raw Data'!$D:$D,"*ause*",  'Raw Data'!$H:$H,"Ear*", 'Raw Data'!$O:$O,""&amp;'Raw Data'!$B$1,'Raw Data'!$D:$D,"&lt;&gt;*ithdr*",'Raw Data'!$D:$D,"&lt;&gt;*ancel*",'Raw Data'!$P:$P,"--")
+
COUNTIFS('Raw Data'!$AL:$AL,"&lt;=" &amp;DATE(LEFT($AV$3, 4), MONTH("1 " &amp; O$6 &amp; " " &amp; LEFT($AV$3, 4)) + 1, 0 ), 'Raw Data'!$AL:$AL,"&gt;" &amp;DATE(LEFT($AV$3, 4), MONTH("1 " &amp; O$6 &amp; " " &amp; LEFT($AV$3, 4)), 0 ),  'Raw Data'!$D:$D,"*aiting on clien*",  'Raw Data'!$H:$H,"Ear*", 'Raw Data'!$O:$O,""&amp;'Raw Data'!$B$1,'Raw Data'!$D:$D,"&lt;&gt;*ithdr*",'Raw Data'!$D:$D,"&lt;&gt;*ancel*",'Raw Data'!$P:$P,"--")
+
COUNTIFS('Raw Data'!$AL:$AL,"&lt;=" &amp;DATE(LEFT($AV$3, 4), MONTH("1 " &amp; O$6 &amp; " " &amp; LEFT($AV$3, 4)) + 1, 0 ), 'Raw Data'!$AL:$AL,"&gt;" &amp;DATE(LEFT($AV$3, 4), MONTH("1 " &amp; O$6 &amp; " " &amp; LEFT($AV$3, 4)), 0 ),  'Raw Data'!$D:$D,"*ause*",  'Raw Data'!$H:$H,"Ear*", 'Raw Data'!$P:$P,""&amp;'Raw Data'!$B$1,'Raw Data'!$D:$D,"&lt;&gt;*ithdr*",'Raw Data'!$D:$D,"&lt;&gt;*ancel*")
+
COUNTIFS('Raw Data'!$AL:$AL,"&lt;=" &amp;DATE(LEFT($AV$3, 4), MONTH("1 " &amp; O$6 &amp; " " &amp; LEFT($AV$3, 4)) + 1, 0 ), 'Raw Data'!$AL:$AL,"&gt;" &amp;DATE(LEFT($AV$3, 4), MONTH("1 " &amp; O$6 &amp; " " &amp; LEFT($AV$3, 4)), 0 ),  'Raw Data'!$D:$D,"*aiting on clien*",  'Raw Data'!$H:$H,"Ear*", 'Raw Data'!$P:$P,""&amp;'Raw Data'!$B$1,'Raw Data'!$D:$D,"&lt;&gt;*ithdr*",'Raw Data'!$D:$D,"&lt;&gt;*ancel*")</f>
        <v>0</v>
      </c>
      <c r="P67" s="117"/>
      <c r="Q67" s="117"/>
      <c r="R67" s="123"/>
      <c r="S67" s="150">
        <f>COUNTIFS('Raw Data'!$AL:$AL,"&lt;=" &amp;DATE(LEFT($AV$3, 4), MONTH("1 " &amp; S$6 &amp; " " &amp; LEFT($AV$3, 4)) + 1, 0 ), 'Raw Data'!$AL:$AL,"&gt;" &amp;DATE(LEFT($AV$3, 4), MONTH("1 " &amp; S$6 &amp; " " &amp; LEFT($AV$3, 4)), 0 ),  'Raw Data'!$D:$D,"*ause*",  'Raw Data'!$H:$H,"Ear*", 'Raw Data'!$O:$O,""&amp;'Raw Data'!$B$1,'Raw Data'!$D:$D,"&lt;&gt;*ithdr*",'Raw Data'!$D:$D,"&lt;&gt;*ancel*",'Raw Data'!$P:$P,"--")
+
COUNTIFS('Raw Data'!$AL:$AL,"&lt;=" &amp;DATE(LEFT($AV$3, 4), MONTH("1 " &amp; S$6 &amp; " " &amp; LEFT($AV$3, 4)) + 1, 0 ), 'Raw Data'!$AL:$AL,"&gt;" &amp;DATE(LEFT($AV$3, 4), MONTH("1 " &amp; S$6 &amp; " " &amp; LEFT($AV$3, 4)), 0 ),  'Raw Data'!$D:$D,"*aiting on clien*",  'Raw Data'!$H:$H,"Ear*", 'Raw Data'!$O:$O,""&amp;'Raw Data'!$B$1,'Raw Data'!$D:$D,"&lt;&gt;*ithdr*",'Raw Data'!$D:$D,"&lt;&gt;*ancel*",'Raw Data'!$P:$P,"--")
+
COUNTIFS('Raw Data'!$AL:$AL,"&lt;=" &amp;DATE(LEFT($AV$3, 4), MONTH("1 " &amp; S$6 &amp; " " &amp; LEFT($AV$3, 4)) + 1, 0 ), 'Raw Data'!$AL:$AL,"&gt;" &amp;DATE(LEFT($AV$3, 4), MONTH("1 " &amp; S$6 &amp; " " &amp; LEFT($AV$3, 4)), 0 ),  'Raw Data'!$D:$D,"*ause*",  'Raw Data'!$H:$H,"Ear*", 'Raw Data'!$P:$P,""&amp;'Raw Data'!$B$1,'Raw Data'!$D:$D,"&lt;&gt;*ithdr*",'Raw Data'!$D:$D,"&lt;&gt;*ancel*")
+
COUNTIFS('Raw Data'!$AL:$AL,"&lt;=" &amp;DATE(LEFT($AV$3, 4), MONTH("1 " &amp; S$6 &amp; " " &amp; LEFT($AV$3, 4)) + 1, 0 ), 'Raw Data'!$AL:$AL,"&gt;" &amp;DATE(LEFT($AV$3, 4), MONTH("1 " &amp; S$6 &amp; " " &amp; LEFT($AV$3, 4)), 0 ),  'Raw Data'!$D:$D,"*aiting on clien*",  'Raw Data'!$H:$H,"Ear*", 'Raw Data'!$P:$P,""&amp;'Raw Data'!$B$1,'Raw Data'!$D:$D,"&lt;&gt;*ithdr*",'Raw Data'!$D:$D,"&lt;&gt;*ancel*")</f>
        <v>0</v>
      </c>
      <c r="T67" s="117"/>
      <c r="U67" s="117"/>
      <c r="V67" s="123"/>
      <c r="W67" s="150">
        <f>COUNTIFS('Raw Data'!$AL:$AL,"&lt;=" &amp;DATE(LEFT($AV$3, 4), MONTH("1 " &amp; W$6 &amp; " " &amp; LEFT($AV$3, 4)) + 1, 0 ), 'Raw Data'!$AL:$AL,"&gt;" &amp;DATE(LEFT($AV$3, 4), MONTH("1 " &amp; W$6 &amp; " " &amp; LEFT($AV$3, 4)), 0 ),  'Raw Data'!$D:$D,"*ause*",  'Raw Data'!$H:$H,"Ear*", 'Raw Data'!$O:$O,""&amp;'Raw Data'!$B$1,'Raw Data'!$D:$D,"&lt;&gt;*ithdr*",'Raw Data'!$D:$D,"&lt;&gt;*ancel*",'Raw Data'!$P:$P,"--")
+
COUNTIFS('Raw Data'!$AL:$AL,"&lt;=" &amp;DATE(LEFT($AV$3, 4), MONTH("1 " &amp; W$6 &amp; " " &amp; LEFT($AV$3, 4)) + 1, 0 ), 'Raw Data'!$AL:$AL,"&gt;" &amp;DATE(LEFT($AV$3, 4), MONTH("1 " &amp; W$6 &amp; " " &amp; LEFT($AV$3, 4)), 0 ),  'Raw Data'!$D:$D,"*aiting on clien*",  'Raw Data'!$H:$H,"Ear*", 'Raw Data'!$O:$O,""&amp;'Raw Data'!$B$1,'Raw Data'!$D:$D,"&lt;&gt;*ithdr*",'Raw Data'!$D:$D,"&lt;&gt;*ancel*",'Raw Data'!$P:$P,"--")
+
COUNTIFS('Raw Data'!$AL:$AL,"&lt;=" &amp;DATE(LEFT($AV$3, 4), MONTH("1 " &amp; W$6 &amp; " " &amp; LEFT($AV$3, 4)) + 1, 0 ), 'Raw Data'!$AL:$AL,"&gt;" &amp;DATE(LEFT($AV$3, 4), MONTH("1 " &amp; W$6 &amp; " " &amp; LEFT($AV$3, 4)), 0 ),  'Raw Data'!$D:$D,"*ause*",  'Raw Data'!$H:$H,"Ear*", 'Raw Data'!$P:$P,""&amp;'Raw Data'!$B$1,'Raw Data'!$D:$D,"&lt;&gt;*ithdr*",'Raw Data'!$D:$D,"&lt;&gt;*ancel*")
+
COUNTIFS('Raw Data'!$AL:$AL,"&lt;=" &amp;DATE(LEFT($AV$3, 4), MONTH("1 " &amp; W$6 &amp; " " &amp; LEFT($AV$3, 4)) + 1, 0 ), 'Raw Data'!$AL:$AL,"&gt;" &amp;DATE(LEFT($AV$3, 4), MONTH("1 " &amp; W$6 &amp; " " &amp; LEFT($AV$3, 4)), 0 ),  'Raw Data'!$D:$D,"*aiting on clien*",  'Raw Data'!$H:$H,"Ear*", 'Raw Data'!$P:$P,""&amp;'Raw Data'!$B$1,'Raw Data'!$D:$D,"&lt;&gt;*ithdr*",'Raw Data'!$D:$D,"&lt;&gt;*ancel*")</f>
        <v>0</v>
      </c>
      <c r="X67" s="117"/>
      <c r="Y67" s="117"/>
      <c r="Z67" s="123"/>
      <c r="AA67" s="150">
        <f>COUNTIFS('Raw Data'!$AL:$AL,"&lt;=" &amp;DATE(LEFT($AV$3, 4), MONTH("1 " &amp; AA$6 &amp; " " &amp; LEFT($AV$3, 4)) + 1, 0 ), 'Raw Data'!$AL:$AL,"&gt;" &amp;DATE(LEFT($AV$3, 4), MONTH("1 " &amp; AA$6 &amp; " " &amp; LEFT($AV$3, 4)), 0 ),  'Raw Data'!$D:$D,"*ause*",  'Raw Data'!$H:$H,"Ear*", 'Raw Data'!$O:$O,""&amp;'Raw Data'!$B$1,'Raw Data'!$D:$D,"&lt;&gt;*ithdr*",'Raw Data'!$D:$D,"&lt;&gt;*ancel*",'Raw Data'!$P:$P,"--")
+
COUNTIFS('Raw Data'!$AL:$AL,"&lt;=" &amp;DATE(LEFT($AV$3, 4), MONTH("1 " &amp; AA$6 &amp; " " &amp; LEFT($AV$3, 4)) + 1, 0 ), 'Raw Data'!$AL:$AL,"&gt;" &amp;DATE(LEFT($AV$3, 4), MONTH("1 " &amp; AA$6 &amp; " " &amp; LEFT($AV$3, 4)), 0 ),  'Raw Data'!$D:$D,"*aiting on clien*",  'Raw Data'!$H:$H,"Ear*", 'Raw Data'!$O:$O,""&amp;'Raw Data'!$B$1,'Raw Data'!$D:$D,"&lt;&gt;*ithdr*",'Raw Data'!$D:$D,"&lt;&gt;*ancel*",'Raw Data'!$P:$P,"--")
+
COUNTIFS('Raw Data'!$AL:$AL,"&lt;=" &amp;DATE(LEFT($AV$3, 4), MONTH("1 " &amp; AA$6 &amp; " " &amp; LEFT($AV$3, 4)) + 1, 0 ), 'Raw Data'!$AL:$AL,"&gt;" &amp;DATE(LEFT($AV$3, 4), MONTH("1 " &amp; AA$6 &amp; " " &amp; LEFT($AV$3, 4)), 0 ),  'Raw Data'!$D:$D,"*ause*",  'Raw Data'!$H:$H,"Ear*", 'Raw Data'!$P:$P,""&amp;'Raw Data'!$B$1,'Raw Data'!$D:$D,"&lt;&gt;*ithdr*",'Raw Data'!$D:$D,"&lt;&gt;*ancel*")
+
COUNTIFS('Raw Data'!$AL:$AL,"&lt;=" &amp;DATE(LEFT($AV$3, 4), MONTH("1 " &amp; AA$6 &amp; " " &amp; LEFT($AV$3, 4)) + 1, 0 ), 'Raw Data'!$AL:$AL,"&gt;" &amp;DATE(LEFT($AV$3, 4), MONTH("1 " &amp; AA$6 &amp; " " &amp; LEFT($AV$3, 4)), 0 ),  'Raw Data'!$D:$D,"*aiting on clien*",  'Raw Data'!$H:$H,"Ear*", 'Raw Data'!$P:$P,""&amp;'Raw Data'!$B$1,'Raw Data'!$D:$D,"&lt;&gt;*ithdr*",'Raw Data'!$D:$D,"&lt;&gt;*ancel*")</f>
        <v>0</v>
      </c>
      <c r="AB67" s="117"/>
      <c r="AC67" s="117"/>
      <c r="AD67" s="123"/>
      <c r="AE67" s="150">
        <f>COUNTIFS('Raw Data'!$AL:$AL,"&lt;=" &amp;DATE(LEFT($AV$3, 4), MONTH("1 " &amp; AE$6 &amp; " " &amp; LEFT($AV$3, 4)) + 1, 0 ), 'Raw Data'!$AL:$AL,"&gt;" &amp;DATE(LEFT($AV$3, 4), MONTH("1 " &amp; AE$6 &amp; " " &amp; LEFT($AV$3, 4)), 0 ),  'Raw Data'!$D:$D,"*ause*",  'Raw Data'!$H:$H,"Ear*", 'Raw Data'!$O:$O,""&amp;'Raw Data'!$B$1,'Raw Data'!$D:$D,"&lt;&gt;*ithdr*",'Raw Data'!$D:$D,"&lt;&gt;*ancel*",'Raw Data'!$P:$P,"--")
+
COUNTIFS('Raw Data'!$AL:$AL,"&lt;=" &amp;DATE(LEFT($AV$3, 4), MONTH("1 " &amp; AE$6 &amp; " " &amp; LEFT($AV$3, 4)) + 1, 0 ), 'Raw Data'!$AL:$AL,"&gt;" &amp;DATE(LEFT($AV$3, 4), MONTH("1 " &amp; AE$6 &amp; " " &amp; LEFT($AV$3, 4)), 0 ),  'Raw Data'!$D:$D,"*aiting on clien*",  'Raw Data'!$H:$H,"Ear*", 'Raw Data'!$O:$O,""&amp;'Raw Data'!$B$1,'Raw Data'!$D:$D,"&lt;&gt;*ithdr*",'Raw Data'!$D:$D,"&lt;&gt;*ancel*",'Raw Data'!$P:$P,"--")
+
COUNTIFS('Raw Data'!$AL:$AL,"&lt;=" &amp;DATE(LEFT($AV$3, 4), MONTH("1 " &amp; AE$6 &amp; " " &amp; LEFT($AV$3, 4)) + 1, 0 ), 'Raw Data'!$AL:$AL,"&gt;" &amp;DATE(LEFT($AV$3, 4), MONTH("1 " &amp; AE$6 &amp; " " &amp; LEFT($AV$3, 4)), 0 ),  'Raw Data'!$D:$D,"*ause*",  'Raw Data'!$H:$H,"Ear*", 'Raw Data'!$P:$P,""&amp;'Raw Data'!$B$1,'Raw Data'!$D:$D,"&lt;&gt;*ithdr*",'Raw Data'!$D:$D,"&lt;&gt;*ancel*")
+
COUNTIFS('Raw Data'!$AL:$AL,"&lt;=" &amp;DATE(LEFT($AV$3, 4), MONTH("1 " &amp; AE$6 &amp; " " &amp; LEFT($AV$3, 4)) + 1, 0 ), 'Raw Data'!$AL:$AL,"&gt;" &amp;DATE(LEFT($AV$3, 4), MONTH("1 " &amp; AE$6 &amp; " " &amp; LEFT($AV$3, 4)), 0 ),  'Raw Data'!$D:$D,"*aiting on clien*",  'Raw Data'!$H:$H,"Ear*", 'Raw Data'!$P:$P,""&amp;'Raw Data'!$B$1,'Raw Data'!$D:$D,"&lt;&gt;*ithdr*",'Raw Data'!$D:$D,"&lt;&gt;*ancel*")</f>
        <v>0</v>
      </c>
      <c r="AF67" s="117"/>
      <c r="AG67" s="117"/>
      <c r="AH67" s="123"/>
      <c r="AI67" s="150">
        <f>COUNTIFS('Raw Data'!$AL:$AL,"&lt;=" &amp;DATE(LEFT($AV$3, 4), MONTH("1 " &amp; AI$6 &amp; " " &amp; LEFT($AV$3, 4)) + 1, 0 ), 'Raw Data'!$AL:$AL,"&gt;" &amp;DATE(LEFT($AV$3, 4), MONTH("1 " &amp; AI$6 &amp; " " &amp; LEFT($AV$3, 4)), 0 ),  'Raw Data'!$D:$D,"*ause*",  'Raw Data'!$H:$H,"Ear*", 'Raw Data'!$O:$O,""&amp;'Raw Data'!$B$1,'Raw Data'!$D:$D,"&lt;&gt;*ithdr*",'Raw Data'!$D:$D,"&lt;&gt;*ancel*",'Raw Data'!$P:$P,"--")
+
COUNTIFS('Raw Data'!$AL:$AL,"&lt;=" &amp;DATE(LEFT($AV$3, 4), MONTH("1 " &amp; AI$6 &amp; " " &amp; LEFT($AV$3, 4)) + 1, 0 ), 'Raw Data'!$AL:$AL,"&gt;" &amp;DATE(LEFT($AV$3, 4), MONTH("1 " &amp; AI$6 &amp; " " &amp; LEFT($AV$3, 4)), 0 ),  'Raw Data'!$D:$D,"*aiting on clien*",  'Raw Data'!$H:$H,"Ear*", 'Raw Data'!$O:$O,""&amp;'Raw Data'!$B$1,'Raw Data'!$D:$D,"&lt;&gt;*ithdr*",'Raw Data'!$D:$D,"&lt;&gt;*ancel*",'Raw Data'!$P:$P,"--")
+
COUNTIFS('Raw Data'!$AL:$AL,"&lt;=" &amp;DATE(LEFT($AV$3, 4), MONTH("1 " &amp; AI$6 &amp; " " &amp; LEFT($AV$3, 4)) + 1, 0 ), 'Raw Data'!$AL:$AL,"&gt;" &amp;DATE(LEFT($AV$3, 4), MONTH("1 " &amp; AI$6 &amp; " " &amp; LEFT($AV$3, 4)), 0 ),  'Raw Data'!$D:$D,"*ause*",  'Raw Data'!$H:$H,"Ear*", 'Raw Data'!$P:$P,""&amp;'Raw Data'!$B$1,'Raw Data'!$D:$D,"&lt;&gt;*ithdr*",'Raw Data'!$D:$D,"&lt;&gt;*ancel*")
+
COUNTIFS('Raw Data'!$AL:$AL,"&lt;=" &amp;DATE(LEFT($AV$3, 4), MONTH("1 " &amp; AI$6 &amp; " " &amp; LEFT($AV$3, 4)) + 1, 0 ), 'Raw Data'!$AL:$AL,"&gt;" &amp;DATE(LEFT($AV$3, 4), MONTH("1 " &amp; AI$6 &amp; " " &amp; LEFT($AV$3, 4)), 0 ),  'Raw Data'!$D:$D,"*aiting on clien*",  'Raw Data'!$H:$H,"Ear*", 'Raw Data'!$P:$P,""&amp;'Raw Data'!$B$1,'Raw Data'!$D:$D,"&lt;&gt;*ithdr*",'Raw Data'!$D:$D,"&lt;&gt;*ancel*")</f>
        <v>0</v>
      </c>
      <c r="AJ67" s="117"/>
      <c r="AK67" s="117"/>
      <c r="AL67" s="123"/>
      <c r="AM67" s="150">
        <f>COUNTIFS('Raw Data'!$AL:$AL,"&lt;=" &amp;DATE(LEFT($AV$3, 4), MONTH("1 " &amp; AM$6 &amp; " " &amp; LEFT($AV$3, 4)) + 1, 0 ), 'Raw Data'!$AL:$AL,"&gt;" &amp;DATE(LEFT($AV$3, 4), MONTH("1 " &amp; AM$6 &amp; " " &amp; LEFT($AV$3, 4)), 0 ),  'Raw Data'!$D:$D,"*ause*",  'Raw Data'!$H:$H,"Ear*", 'Raw Data'!$O:$O,""&amp;'Raw Data'!$B$1,'Raw Data'!$D:$D,"&lt;&gt;*ithdr*",'Raw Data'!$D:$D,"&lt;&gt;*ancel*",'Raw Data'!$P:$P,"--")
+
COUNTIFS('Raw Data'!$AL:$AL,"&lt;=" &amp;DATE(LEFT($AV$3, 4), MONTH("1 " &amp; AM$6 &amp; " " &amp; LEFT($AV$3, 4)) + 1, 0 ), 'Raw Data'!$AL:$AL,"&gt;" &amp;DATE(LEFT($AV$3, 4), MONTH("1 " &amp; AM$6 &amp; " " &amp; LEFT($AV$3, 4)), 0 ),  'Raw Data'!$D:$D,"*aiting on clien*",  'Raw Data'!$H:$H,"Ear*", 'Raw Data'!$O:$O,""&amp;'Raw Data'!$B$1,'Raw Data'!$D:$D,"&lt;&gt;*ithdr*",'Raw Data'!$D:$D,"&lt;&gt;*ancel*",'Raw Data'!$P:$P,"--")
+
COUNTIFS('Raw Data'!$AL:$AL,"&lt;=" &amp;DATE(LEFT($AV$3, 4), MONTH("1 " &amp; AM$6 &amp; " " &amp; LEFT($AV$3, 4)) + 1, 0 ), 'Raw Data'!$AL:$AL,"&gt;" &amp;DATE(LEFT($AV$3, 4), MONTH("1 " &amp; AM$6 &amp; " " &amp; LEFT($AV$3, 4)), 0 ),  'Raw Data'!$D:$D,"*ause*",  'Raw Data'!$H:$H,"Ear*", 'Raw Data'!$P:$P,""&amp;'Raw Data'!$B$1,'Raw Data'!$D:$D,"&lt;&gt;*ithdr*",'Raw Data'!$D:$D,"&lt;&gt;*ancel*")
+
COUNTIFS('Raw Data'!$AL:$AL,"&lt;=" &amp;DATE(LEFT($AV$3, 4), MONTH("1 " &amp; AM$6 &amp; " " &amp; LEFT($AV$3, 4)) + 1, 0 ), 'Raw Data'!$AL:$AL,"&gt;" &amp;DATE(LEFT($AV$3, 4), MONTH("1 " &amp; AM$6 &amp; " " &amp; LEFT($AV$3, 4)), 0 ),  'Raw Data'!$D:$D,"*aiting on clien*",  'Raw Data'!$H:$H,"Ear*", 'Raw Data'!$P:$P,""&amp;'Raw Data'!$B$1,'Raw Data'!$D:$D,"&lt;&gt;*ithdr*",'Raw Data'!$D:$D,"&lt;&gt;*ancel*")</f>
        <v>0</v>
      </c>
      <c r="AN67" s="117"/>
      <c r="AO67" s="117"/>
      <c r="AP67" s="123"/>
      <c r="AQ67" s="150">
        <f>COUNTIFS('Raw Data'!$AL:$AL,"&lt;=" &amp;DATE(LEFT($AV$3, 4), MONTH("1 " &amp; AQ$6 &amp; " " &amp; LEFT($AV$3, 4)) + 1, 0 ), 'Raw Data'!$AL:$AL,"&gt;" &amp;DATE(LEFT($AV$3, 4), MONTH("1 " &amp; AQ$6 &amp; " " &amp; LEFT($AV$3, 4)), 0 ),  'Raw Data'!$D:$D,"*ause*",  'Raw Data'!$H:$H,"Ear*", 'Raw Data'!$O:$O,""&amp;'Raw Data'!$B$1,'Raw Data'!$D:$D,"&lt;&gt;*ithdr*",'Raw Data'!$D:$D,"&lt;&gt;*ancel*",'Raw Data'!$P:$P,"--")
+
COUNTIFS('Raw Data'!$AL:$AL,"&lt;=" &amp;DATE(LEFT($AV$3, 4), MONTH("1 " &amp; AQ$6 &amp; " " &amp; LEFT($AV$3, 4)) + 1, 0 ), 'Raw Data'!$AL:$AL,"&gt;" &amp;DATE(LEFT($AV$3, 4), MONTH("1 " &amp; AQ$6 &amp; " " &amp; LEFT($AV$3, 4)), 0 ),  'Raw Data'!$D:$D,"*aiting on clien*",  'Raw Data'!$H:$H,"Ear*", 'Raw Data'!$O:$O,""&amp;'Raw Data'!$B$1,'Raw Data'!$D:$D,"&lt;&gt;*ithdr*",'Raw Data'!$D:$D,"&lt;&gt;*ancel*",'Raw Data'!$P:$P,"--")
+
COUNTIFS('Raw Data'!$AL:$AL,"&lt;=" &amp;DATE(LEFT($AV$3, 4), MONTH("1 " &amp; AQ$6 &amp; " " &amp; LEFT($AV$3, 4)) + 1, 0 ), 'Raw Data'!$AL:$AL,"&gt;" &amp;DATE(LEFT($AV$3, 4), MONTH("1 " &amp; AQ$6 &amp; " " &amp; LEFT($AV$3, 4)), 0 ),  'Raw Data'!$D:$D,"*ause*",  'Raw Data'!$H:$H,"Ear*", 'Raw Data'!$P:$P,""&amp;'Raw Data'!$B$1,'Raw Data'!$D:$D,"&lt;&gt;*ithdr*",'Raw Data'!$D:$D,"&lt;&gt;*ancel*")
+
COUNTIFS('Raw Data'!$AL:$AL,"&lt;=" &amp;DATE(LEFT($AV$3, 4), MONTH("1 " &amp; AQ$6 &amp; " " &amp; LEFT($AV$3, 4)) + 1, 0 ), 'Raw Data'!$AL:$AL,"&gt;" &amp;DATE(LEFT($AV$3, 4), MONTH("1 " &amp; AQ$6 &amp; " " &amp; LEFT($AV$3, 4)), 0 ),  'Raw Data'!$D:$D,"*aiting on clien*",  'Raw Data'!$H:$H,"Ear*", 'Raw Data'!$P:$P,""&amp;'Raw Data'!$B$1,'Raw Data'!$D:$D,"&lt;&gt;*ithdr*",'Raw Data'!$D:$D,"&lt;&gt;*ancel*")</f>
        <v>0</v>
      </c>
      <c r="AR67" s="117"/>
      <c r="AS67" s="117"/>
      <c r="AT67" s="123"/>
      <c r="AU67" s="150">
        <f>COUNTIFS('Raw Data'!$AL:$AL,"&lt;=" &amp;DATE(MID($AV$3, 15, 4), MONTH("1 " &amp; AU$6 &amp; " " &amp; MID($AV$3, 15, 4)) + 1, 0 ), 'Raw Data'!$AL:$AL,"&gt;" &amp;DATE(MID($AV$3, 15, 4), MONTH("1 " &amp; AU$6 &amp; " " &amp; MID($AV$3, 15, 4)), 0 ),  'Raw Data'!$D:$D,"*ause*",  'Raw Data'!$H:$H,"Ear*", 'Raw Data'!$O:$O,""&amp;'Raw Data'!$B$1,'Raw Data'!$D:$D,"&lt;&gt;*ithdr*",'Raw Data'!$D:$D,"&lt;&gt;*ancel*",'Raw Data'!$P:$P,"--")
+
COUNTIFS('Raw Data'!$AL:$AL,"&lt;=" &amp;DATE(MID($AV$3, 15, 4), MONTH("1 " &amp; AU$6 &amp; " " &amp; MID($AV$3, 15, 4)) + 1, 0 ), 'Raw Data'!$AL:$AL,"&gt;" &amp;DATE(MID($AV$3, 15, 4), MONTH("1 " &amp; AU$6 &amp; " " &amp; MID($AV$3, 15, 4)), 0 ),  'Raw Data'!$D:$D,"*aiting on clien*",  'Raw Data'!$H:$H,"Ear*", 'Raw Data'!$O:$O,""&amp;'Raw Data'!$B$1,'Raw Data'!$D:$D,"&lt;&gt;*ithdr*",'Raw Data'!$D:$D,"&lt;&gt;*ancel*",'Raw Data'!$P:$P,"--")
+
COUNTIFS('Raw Data'!$AL:$AL,"&lt;=" &amp;DATE(MID($AV$3, 15, 4), MONTH("1 " &amp; AU$6 &amp; " " &amp; MID($AV$3, 15, 4)) + 1, 0 ), 'Raw Data'!$AL:$AL,"&gt;" &amp;DATE(MID($AV$3, 15, 4), MONTH("1 " &amp; AU$6 &amp; " " &amp; MID($AV$3, 15, 4)), 0 ),  'Raw Data'!$D:$D,"*ause*",  'Raw Data'!$H:$H,"Ear*", 'Raw Data'!$P:$P,""&amp;'Raw Data'!$B$1,'Raw Data'!$D:$D,"&lt;&gt;*ithdr*",'Raw Data'!$D:$D,"&lt;&gt;*ancel*")
+
COUNTIFS('Raw Data'!$AL:$AL,"&lt;=" &amp;DATE(MID($AV$3, 15, 4), MONTH("1 " &amp; AU$6 &amp; " " &amp; MID($AV$3, 15, 4)) + 1, 0 ), 'Raw Data'!$AL:$AL,"&gt;" &amp;DATE(MID($AV$3, 15, 4), MONTH("1 " &amp; AU$6 &amp; " " &amp; MID($AV$3, 15, 4)), 0 ),  'Raw Data'!$D:$D,"*aiting on clien*",  'Raw Data'!$H:$H,"Ear*", 'Raw Data'!$P:$P,""&amp;'Raw Data'!$B$1,'Raw Data'!$D:$D,"&lt;&gt;*ithdr*",'Raw Data'!$D:$D,"&lt;&gt;*ancel*")</f>
        <v>0</v>
      </c>
      <c r="AV67" s="117"/>
      <c r="AW67" s="117"/>
      <c r="AX67" s="123"/>
      <c r="AY67" s="150">
        <f>COUNTIFS('Raw Data'!$AL:$AL,"&lt;=" &amp;DATE(MID($AV$3, 15, 4), MONTH("1 " &amp; AY$6 &amp; " " &amp; MID($AV$3, 15, 4)) + 1, 0 ), 'Raw Data'!$AL:$AL,"&gt;" &amp;DATE(MID($AV$3, 15, 4), MONTH("1 " &amp; AY$6 &amp; " " &amp; MID($AV$3, 15, 4)), 0 ),  'Raw Data'!$D:$D,"*ause*",  'Raw Data'!$H:$H,"Ear*", 'Raw Data'!$O:$O,""&amp;'Raw Data'!$B$1,'Raw Data'!$D:$D,"&lt;&gt;*ithdr*",'Raw Data'!$D:$D,"&lt;&gt;*ancel*",'Raw Data'!$P:$P,"--")
+
COUNTIFS('Raw Data'!$AL:$AL,"&lt;=" &amp;DATE(MID($AV$3, 15, 4), MONTH("1 " &amp; AY$6 &amp; " " &amp; MID($AV$3, 15, 4)) + 1, 0 ), 'Raw Data'!$AL:$AL,"&gt;" &amp;DATE(MID($AV$3, 15, 4), MONTH("1 " &amp; AY$6 &amp; " " &amp; MID($AV$3, 15, 4)), 0 ),  'Raw Data'!$D:$D,"*aiting on clien*",  'Raw Data'!$H:$H,"Ear*", 'Raw Data'!$O:$O,""&amp;'Raw Data'!$B$1,'Raw Data'!$D:$D,"&lt;&gt;*ithdr*",'Raw Data'!$D:$D,"&lt;&gt;*ancel*",'Raw Data'!$P:$P,"--")
+
COUNTIFS('Raw Data'!$AL:$AL,"&lt;=" &amp;DATE(MID($AV$3, 15, 4), MONTH("1 " &amp; AY$6 &amp; " " &amp; MID($AV$3, 15, 4)) + 1, 0 ), 'Raw Data'!$AL:$AL,"&gt;" &amp;DATE(MID($AV$3, 15, 4), MONTH("1 " &amp; AY$6 &amp; " " &amp; MID($AV$3, 15, 4)), 0 ),  'Raw Data'!$D:$D,"*ause*",  'Raw Data'!$H:$H,"Ear*", 'Raw Data'!$P:$P,""&amp;'Raw Data'!$B$1,'Raw Data'!$D:$D,"&lt;&gt;*ithdr*",'Raw Data'!$D:$D,"&lt;&gt;*ancel*")
+
COUNTIFS('Raw Data'!$AL:$AL,"&lt;=" &amp;DATE(MID($AV$3, 15, 4), MONTH("1 " &amp; AY$6 &amp; " " &amp; MID($AV$3, 15, 4)) + 1, 0 ), 'Raw Data'!$AL:$AL,"&gt;" &amp;DATE(MID($AV$3, 15, 4), MONTH("1 " &amp; AY$6 &amp; " " &amp; MID($AV$3, 15, 4)), 0 ),  'Raw Data'!$D:$D,"*aiting on clien*",  'Raw Data'!$H:$H,"Ear*", 'Raw Data'!$P:$P,""&amp;'Raw Data'!$B$1,'Raw Data'!$D:$D,"&lt;&gt;*ithdr*",'Raw Data'!$D:$D,"&lt;&gt;*ancel*")</f>
        <v>0</v>
      </c>
      <c r="AZ67" s="117"/>
      <c r="BA67" s="117"/>
      <c r="BB67" s="123"/>
      <c r="BC67" s="150">
        <f>COUNTIFS('Raw Data'!$AL:$AL,"&lt;=" &amp;DATE(MID($AV$3, 15, 4), MONTH("1 " &amp; BC$6 &amp; " " &amp; MID($AV$3, 15, 4)) + 1, 0 ), 'Raw Data'!$AL:$AL,"&gt;" &amp;DATE(MID($AV$3, 15, 4), MONTH("1 " &amp; BC$6 &amp; " " &amp; MID($AV$3, 15, 4)), 0 ),  'Raw Data'!$D:$D,"*ause*",  'Raw Data'!$H:$H,"Ear*", 'Raw Data'!$O:$O,""&amp;'Raw Data'!$B$1,'Raw Data'!$D:$D,"&lt;&gt;*ithdr*",'Raw Data'!$D:$D,"&lt;&gt;*ancel*",'Raw Data'!$P:$P,"--")
+
COUNTIFS('Raw Data'!$AL:$AL,"&lt;=" &amp;DATE(MID($AV$3, 15, 4), MONTH("1 " &amp; BC$6 &amp; " " &amp; MID($AV$3, 15, 4)) + 1, 0 ), 'Raw Data'!$AL:$AL,"&gt;" &amp;DATE(MID($AV$3, 15, 4), MONTH("1 " &amp; BC$6 &amp; " " &amp; MID($AV$3, 15, 4)), 0 ),  'Raw Data'!$D:$D,"*aiting on clien*",  'Raw Data'!$H:$H,"Ear*", 'Raw Data'!$O:$O,""&amp;'Raw Data'!$B$1,'Raw Data'!$D:$D,"&lt;&gt;*ithdr*",'Raw Data'!$D:$D,"&lt;&gt;*ancel*",'Raw Data'!$P:$P,"--")
+
COUNTIFS('Raw Data'!$AL:$AL,"&lt;=" &amp;DATE(MID($AV$3, 15, 4), MONTH("1 " &amp; BC$6 &amp; " " &amp; MID($AV$3, 15, 4)) + 1, 0 ), 'Raw Data'!$AL:$AL,"&gt;" &amp;DATE(MID($AV$3, 15, 4), MONTH("1 " &amp; BC$6 &amp; " " &amp; MID($AV$3, 15, 4)), 0 ),  'Raw Data'!$D:$D,"*ause*",  'Raw Data'!$H:$H,"Ear*", 'Raw Data'!$P:$P,""&amp;'Raw Data'!$B$1,'Raw Data'!$D:$D,"&lt;&gt;*ithdr*",'Raw Data'!$D:$D,"&lt;&gt;*ancel*")
+
COUNTIFS('Raw Data'!$AL:$AL,"&lt;=" &amp;DATE(MID($AV$3, 15, 4), MONTH("1 " &amp; BC$6 &amp; " " &amp; MID($AV$3, 15, 4)) + 1, 0 ), 'Raw Data'!$AL:$AL,"&gt;" &amp;DATE(MID($AV$3, 15, 4), MONTH("1 " &amp; BC$6 &amp; " " &amp; MID($AV$3, 15, 4)), 0 ),  'Raw Data'!$D:$D,"*aiting on clien*",  'Raw Data'!$H:$H,"Ear*", 'Raw Data'!$P:$P,""&amp;'Raw Data'!$B$1,'Raw Data'!$D:$D,"&lt;&gt;*ithdr*",'Raw Data'!$D:$D,"&lt;&gt;*ancel*")</f>
        <v>0</v>
      </c>
      <c r="BD67" s="117"/>
      <c r="BE67" s="117"/>
      <c r="BF67" s="118"/>
    </row>
    <row r="68" spans="1:58" ht="12.75" customHeight="1" x14ac:dyDescent="0.2">
      <c r="A68" s="141" t="s">
        <v>745</v>
      </c>
      <c r="B68" s="117"/>
      <c r="C68" s="117"/>
      <c r="D68" s="117"/>
      <c r="E68" s="117"/>
      <c r="F68" s="117"/>
      <c r="G68" s="117"/>
      <c r="H68" s="117"/>
      <c r="I68" s="117"/>
      <c r="J68" s="123"/>
      <c r="K68" s="150">
        <f>COUNTIFS('Raw Data'!$AL:$AL,"&lt;=" &amp;DATE(LEFT($AV$3, 4), MONTH("1 " &amp; K$6 &amp; " " &amp; LEFT($AV$3, 4)) + 1, 0 ), 'Raw Data'!$AL:$AL,"&gt;" &amp;DATE(LEFT($AV$3, 4), MONTH("1 " &amp; K$6 &amp; " " &amp; LEFT($AV$3, 4)), 0 ),  'Raw Data'!$D:$D,"*ause*",  'Raw Data'!$H:$H,"Non*", 'Raw Data'!$O:$O,""&amp;'Raw Data'!$B$1,'Raw Data'!$D:$D,"&lt;&gt;*ithdr*",'Raw Data'!$D:$D,"&lt;&gt;*ancel*",'Raw Data'!$P:$P,"--")
+
COUNTIFS('Raw Data'!$AL:$AL,"&lt;=" &amp;DATE(LEFT($AV$3, 4), MONTH("1 " &amp; K$6 &amp; " " &amp; LEFT($AV$3, 4)) + 1, 0 ), 'Raw Data'!$AL:$AL,"&gt;" &amp;DATE(LEFT($AV$3, 4), MONTH("1 " &amp; K$6 &amp; " " &amp; LEFT($AV$3, 4)), 0 ),  'Raw Data'!$D:$D,"*aiting on clien*",  'Raw Data'!$H:$H,"Non*", 'Raw Data'!$O:$O,""&amp;'Raw Data'!$B$1,'Raw Data'!$D:$D,"&lt;&gt;*ithdr*",'Raw Data'!$D:$D,"&lt;&gt;*ancel*",'Raw Data'!$P:$P,"--")
+
COUNTIFS('Raw Data'!$AL:$AL,"&lt;=" &amp;DATE(LEFT($AV$3, 4), MONTH("1 " &amp; K$6 &amp; " " &amp; LEFT($AV$3, 4)) + 1, 0 ), 'Raw Data'!$AL:$AL,"&gt;" &amp;DATE(LEFT($AV$3, 4), MONTH("1 " &amp; K$6 &amp; " " &amp; LEFT($AV$3, 4)), 0 ),  'Raw Data'!$D:$D,"*ause*",  'Raw Data'!$H:$H,"Non*", 'Raw Data'!$P:$P,""&amp;'Raw Data'!$B$1,'Raw Data'!$D:$D,"&lt;&gt;*ithdr*",'Raw Data'!$D:$D,"&lt;&gt;*ancel*")
+
COUNTIFS('Raw Data'!$AL:$AL,"&lt;=" &amp;DATE(LEFT($AV$3, 4), MONTH("1 " &amp; K$6 &amp; " " &amp; LEFT($AV$3, 4)) + 1, 0 ), 'Raw Data'!$AL:$AL,"&gt;" &amp;DATE(LEFT($AV$3, 4), MONTH("1 " &amp; K$6 &amp; " " &amp; LEFT($AV$3, 4)), 0 ),  'Raw Data'!$D:$D,"*aiting on clien*",  'Raw Data'!$H:$H,"Non*", 'Raw Data'!$P:$P,""&amp;'Raw Data'!$B$1,'Raw Data'!$D:$D,"&lt;&gt;*ithdr*",'Raw Data'!$D:$D,"&lt;&gt;*ancel*")</f>
        <v>0</v>
      </c>
      <c r="L68" s="117"/>
      <c r="M68" s="117"/>
      <c r="N68" s="123"/>
      <c r="O68" s="150">
        <f>COUNTIFS('Raw Data'!$AL:$AL,"&lt;=" &amp;DATE(LEFT($AV$3, 4), MONTH("1 " &amp; O$6 &amp; " " &amp; LEFT($AV$3, 4)) + 1, 0 ), 'Raw Data'!$AL:$AL,"&gt;" &amp;DATE(LEFT($AV$3, 4), MONTH("1 " &amp; O$6 &amp; " " &amp; LEFT($AV$3, 4)), 0 ),  'Raw Data'!$D:$D,"*ause*",  'Raw Data'!$H:$H,"Non*", 'Raw Data'!$O:$O,""&amp;'Raw Data'!$B$1,'Raw Data'!$D:$D,"&lt;&gt;*ithdr*",'Raw Data'!$D:$D,"&lt;&gt;*ancel*",'Raw Data'!$P:$P,"--")
+
COUNTIFS('Raw Data'!$AL:$AL,"&lt;=" &amp;DATE(LEFT($AV$3, 4), MONTH("1 " &amp; O$6 &amp; " " &amp; LEFT($AV$3, 4)) + 1, 0 ), 'Raw Data'!$AL:$AL,"&gt;" &amp;DATE(LEFT($AV$3, 4), MONTH("1 " &amp; O$6 &amp; " " &amp; LEFT($AV$3, 4)), 0 ),  'Raw Data'!$D:$D,"*aiting on clien*",  'Raw Data'!$H:$H,"Non*", 'Raw Data'!$O:$O,""&amp;'Raw Data'!$B$1,'Raw Data'!$D:$D,"&lt;&gt;*ithdr*",'Raw Data'!$D:$D,"&lt;&gt;*ancel*",'Raw Data'!$P:$P,"--")
+
COUNTIFS('Raw Data'!$AL:$AL,"&lt;=" &amp;DATE(LEFT($AV$3, 4), MONTH("1 " &amp; O$6 &amp; " " &amp; LEFT($AV$3, 4)) + 1, 0 ), 'Raw Data'!$AL:$AL,"&gt;" &amp;DATE(LEFT($AV$3, 4), MONTH("1 " &amp; O$6 &amp; " " &amp; LEFT($AV$3, 4)), 0 ),  'Raw Data'!$D:$D,"*ause*",  'Raw Data'!$H:$H,"Non*", 'Raw Data'!$P:$P,""&amp;'Raw Data'!$B$1,'Raw Data'!$D:$D,"&lt;&gt;*ithdr*",'Raw Data'!$D:$D,"&lt;&gt;*ancel*")
+
COUNTIFS('Raw Data'!$AL:$AL,"&lt;=" &amp;DATE(LEFT($AV$3, 4), MONTH("1 " &amp; O$6 &amp; " " &amp; LEFT($AV$3, 4)) + 1, 0 ), 'Raw Data'!$AL:$AL,"&gt;" &amp;DATE(LEFT($AV$3, 4), MONTH("1 " &amp; O$6 &amp; " " &amp; LEFT($AV$3, 4)), 0 ),  'Raw Data'!$D:$D,"*aiting on clien*",  'Raw Data'!$H:$H,"Non*", 'Raw Data'!$P:$P,""&amp;'Raw Data'!$B$1,'Raw Data'!$D:$D,"&lt;&gt;*ithdr*",'Raw Data'!$D:$D,"&lt;&gt;*ancel*")</f>
        <v>0</v>
      </c>
      <c r="P68" s="117"/>
      <c r="Q68" s="117"/>
      <c r="R68" s="123"/>
      <c r="S68" s="150">
        <f>COUNTIFS('Raw Data'!$AL:$AL,"&lt;=" &amp;DATE(LEFT($AV$3, 4), MONTH("1 " &amp; S$6 &amp; " " &amp; LEFT($AV$3, 4)) + 1, 0 ), 'Raw Data'!$AL:$AL,"&gt;" &amp;DATE(LEFT($AV$3, 4), MONTH("1 " &amp; S$6 &amp; " " &amp; LEFT($AV$3, 4)), 0 ),  'Raw Data'!$D:$D,"*ause*",  'Raw Data'!$H:$H,"Non*", 'Raw Data'!$O:$O,""&amp;'Raw Data'!$B$1,'Raw Data'!$D:$D,"&lt;&gt;*ithdr*",'Raw Data'!$D:$D,"&lt;&gt;*ancel*",'Raw Data'!$P:$P,"--")
+
COUNTIFS('Raw Data'!$AL:$AL,"&lt;=" &amp;DATE(LEFT($AV$3, 4), MONTH("1 " &amp; S$6 &amp; " " &amp; LEFT($AV$3, 4)) + 1, 0 ), 'Raw Data'!$AL:$AL,"&gt;" &amp;DATE(LEFT($AV$3, 4), MONTH("1 " &amp; S$6 &amp; " " &amp; LEFT($AV$3, 4)), 0 ),  'Raw Data'!$D:$D,"*aiting on clien*",  'Raw Data'!$H:$H,"Non*", 'Raw Data'!$O:$O,""&amp;'Raw Data'!$B$1,'Raw Data'!$D:$D,"&lt;&gt;*ithdr*",'Raw Data'!$D:$D,"&lt;&gt;*ancel*",'Raw Data'!$P:$P,"--")
+
COUNTIFS('Raw Data'!$AL:$AL,"&lt;=" &amp;DATE(LEFT($AV$3, 4), MONTH("1 " &amp; S$6 &amp; " " &amp; LEFT($AV$3, 4)) + 1, 0 ), 'Raw Data'!$AL:$AL,"&gt;" &amp;DATE(LEFT($AV$3, 4), MONTH("1 " &amp; S$6 &amp; " " &amp; LEFT($AV$3, 4)), 0 ),  'Raw Data'!$D:$D,"*ause*",  'Raw Data'!$H:$H,"Non*", 'Raw Data'!$P:$P,""&amp;'Raw Data'!$B$1,'Raw Data'!$D:$D,"&lt;&gt;*ithdr*",'Raw Data'!$D:$D,"&lt;&gt;*ancel*")
+
COUNTIFS('Raw Data'!$AL:$AL,"&lt;=" &amp;DATE(LEFT($AV$3, 4), MONTH("1 " &amp; S$6 &amp; " " &amp; LEFT($AV$3, 4)) + 1, 0 ), 'Raw Data'!$AL:$AL,"&gt;" &amp;DATE(LEFT($AV$3, 4), MONTH("1 " &amp; S$6 &amp; " " &amp; LEFT($AV$3, 4)), 0 ),  'Raw Data'!$D:$D,"*aiting on clien*",  'Raw Data'!$H:$H,"Non*", 'Raw Data'!$P:$P,""&amp;'Raw Data'!$B$1,'Raw Data'!$D:$D,"&lt;&gt;*ithdr*",'Raw Data'!$D:$D,"&lt;&gt;*ancel*")</f>
        <v>0</v>
      </c>
      <c r="T68" s="117"/>
      <c r="U68" s="117"/>
      <c r="V68" s="123"/>
      <c r="W68" s="150">
        <f>COUNTIFS('Raw Data'!$AL:$AL,"&lt;=" &amp;DATE(LEFT($AV$3, 4), MONTH("1 " &amp; W$6 &amp; " " &amp; LEFT($AV$3, 4)) + 1, 0 ), 'Raw Data'!$AL:$AL,"&gt;" &amp;DATE(LEFT($AV$3, 4), MONTH("1 " &amp; W$6 &amp; " " &amp; LEFT($AV$3, 4)), 0 ),  'Raw Data'!$D:$D,"*ause*",  'Raw Data'!$H:$H,"Non*", 'Raw Data'!$O:$O,""&amp;'Raw Data'!$B$1,'Raw Data'!$D:$D,"&lt;&gt;*ithdr*",'Raw Data'!$D:$D,"&lt;&gt;*ancel*",'Raw Data'!$P:$P,"--")
+
COUNTIFS('Raw Data'!$AL:$AL,"&lt;=" &amp;DATE(LEFT($AV$3, 4), MONTH("1 " &amp; W$6 &amp; " " &amp; LEFT($AV$3, 4)) + 1, 0 ), 'Raw Data'!$AL:$AL,"&gt;" &amp;DATE(LEFT($AV$3, 4), MONTH("1 " &amp; W$6 &amp; " " &amp; LEFT($AV$3, 4)), 0 ),  'Raw Data'!$D:$D,"*aiting on clien*",  'Raw Data'!$H:$H,"Non*", 'Raw Data'!$O:$O,""&amp;'Raw Data'!$B$1,'Raw Data'!$D:$D,"&lt;&gt;*ithdr*",'Raw Data'!$D:$D,"&lt;&gt;*ancel*",'Raw Data'!$P:$P,"--")
+
COUNTIFS('Raw Data'!$AL:$AL,"&lt;=" &amp;DATE(LEFT($AV$3, 4), MONTH("1 " &amp; W$6 &amp; " " &amp; LEFT($AV$3, 4)) + 1, 0 ), 'Raw Data'!$AL:$AL,"&gt;" &amp;DATE(LEFT($AV$3, 4), MONTH("1 " &amp; W$6 &amp; " " &amp; LEFT($AV$3, 4)), 0 ),  'Raw Data'!$D:$D,"*ause*",  'Raw Data'!$H:$H,"Non*", 'Raw Data'!$P:$P,""&amp;'Raw Data'!$B$1,'Raw Data'!$D:$D,"&lt;&gt;*ithdr*",'Raw Data'!$D:$D,"&lt;&gt;*ancel*")
+
COUNTIFS('Raw Data'!$AL:$AL,"&lt;=" &amp;DATE(LEFT($AV$3, 4), MONTH("1 " &amp; W$6 &amp; " " &amp; LEFT($AV$3, 4)) + 1, 0 ), 'Raw Data'!$AL:$AL,"&gt;" &amp;DATE(LEFT($AV$3, 4), MONTH("1 " &amp; W$6 &amp; " " &amp; LEFT($AV$3, 4)), 0 ),  'Raw Data'!$D:$D,"*aiting on clien*",  'Raw Data'!$H:$H,"Non*", 'Raw Data'!$P:$P,""&amp;'Raw Data'!$B$1,'Raw Data'!$D:$D,"&lt;&gt;*ithdr*",'Raw Data'!$D:$D,"&lt;&gt;*ancel*")</f>
        <v>0</v>
      </c>
      <c r="X68" s="117"/>
      <c r="Y68" s="117"/>
      <c r="Z68" s="123"/>
      <c r="AA68" s="150">
        <f>COUNTIFS('Raw Data'!$AL:$AL,"&lt;=" &amp;DATE(LEFT($AV$3, 4), MONTH("1 " &amp; AA$6 &amp; " " &amp; LEFT($AV$3, 4)) + 1, 0 ), 'Raw Data'!$AL:$AL,"&gt;" &amp;DATE(LEFT($AV$3, 4), MONTH("1 " &amp; AA$6 &amp; " " &amp; LEFT($AV$3, 4)), 0 ),  'Raw Data'!$D:$D,"*ause*",  'Raw Data'!$H:$H,"Non*", 'Raw Data'!$O:$O,""&amp;'Raw Data'!$B$1,'Raw Data'!$D:$D,"&lt;&gt;*ithdr*",'Raw Data'!$D:$D,"&lt;&gt;*ancel*",'Raw Data'!$P:$P,"--")
+
COUNTIFS('Raw Data'!$AL:$AL,"&lt;=" &amp;DATE(LEFT($AV$3, 4), MONTH("1 " &amp; AA$6 &amp; " " &amp; LEFT($AV$3, 4)) + 1, 0 ), 'Raw Data'!$AL:$AL,"&gt;" &amp;DATE(LEFT($AV$3, 4), MONTH("1 " &amp; AA$6 &amp; " " &amp; LEFT($AV$3, 4)), 0 ),  'Raw Data'!$D:$D,"*aiting on clien*",  'Raw Data'!$H:$H,"Non*", 'Raw Data'!$O:$O,""&amp;'Raw Data'!$B$1,'Raw Data'!$D:$D,"&lt;&gt;*ithdr*",'Raw Data'!$D:$D,"&lt;&gt;*ancel*",'Raw Data'!$P:$P,"--")
+
COUNTIFS('Raw Data'!$AL:$AL,"&lt;=" &amp;DATE(LEFT($AV$3, 4), MONTH("1 " &amp; AA$6 &amp; " " &amp; LEFT($AV$3, 4)) + 1, 0 ), 'Raw Data'!$AL:$AL,"&gt;" &amp;DATE(LEFT($AV$3, 4), MONTH("1 " &amp; AA$6 &amp; " " &amp; LEFT($AV$3, 4)), 0 ),  'Raw Data'!$D:$D,"*ause*",  'Raw Data'!$H:$H,"Non*", 'Raw Data'!$P:$P,""&amp;'Raw Data'!$B$1,'Raw Data'!$D:$D,"&lt;&gt;*ithdr*",'Raw Data'!$D:$D,"&lt;&gt;*ancel*")
+
COUNTIFS('Raw Data'!$AL:$AL,"&lt;=" &amp;DATE(LEFT($AV$3, 4), MONTH("1 " &amp; AA$6 &amp; " " &amp; LEFT($AV$3, 4)) + 1, 0 ), 'Raw Data'!$AL:$AL,"&gt;" &amp;DATE(LEFT($AV$3, 4), MONTH("1 " &amp; AA$6 &amp; " " &amp; LEFT($AV$3, 4)), 0 ),  'Raw Data'!$D:$D,"*aiting on clien*",  'Raw Data'!$H:$H,"Non*", 'Raw Data'!$P:$P,""&amp;'Raw Data'!$B$1,'Raw Data'!$D:$D,"&lt;&gt;*ithdr*",'Raw Data'!$D:$D,"&lt;&gt;*ancel*")</f>
        <v>0</v>
      </c>
      <c r="AB68" s="117"/>
      <c r="AC68" s="117"/>
      <c r="AD68" s="123"/>
      <c r="AE68" s="150">
        <f>COUNTIFS('Raw Data'!$AL:$AL,"&lt;=" &amp;DATE(LEFT($AV$3, 4), MONTH("1 " &amp; AE$6 &amp; " " &amp; LEFT($AV$3, 4)) + 1, 0 ), 'Raw Data'!$AL:$AL,"&gt;" &amp;DATE(LEFT($AV$3, 4), MONTH("1 " &amp; AE$6 &amp; " " &amp; LEFT($AV$3, 4)), 0 ),  'Raw Data'!$D:$D,"*ause*",  'Raw Data'!$H:$H,"Non*", 'Raw Data'!$O:$O,""&amp;'Raw Data'!$B$1,'Raw Data'!$D:$D,"&lt;&gt;*ithdr*",'Raw Data'!$D:$D,"&lt;&gt;*ancel*",'Raw Data'!$P:$P,"--")
+
COUNTIFS('Raw Data'!$AL:$AL,"&lt;=" &amp;DATE(LEFT($AV$3, 4), MONTH("1 " &amp; AE$6 &amp; " " &amp; LEFT($AV$3, 4)) + 1, 0 ), 'Raw Data'!$AL:$AL,"&gt;" &amp;DATE(LEFT($AV$3, 4), MONTH("1 " &amp; AE$6 &amp; " " &amp; LEFT($AV$3, 4)), 0 ),  'Raw Data'!$D:$D,"*aiting on clien*",  'Raw Data'!$H:$H,"Non*", 'Raw Data'!$O:$O,""&amp;'Raw Data'!$B$1,'Raw Data'!$D:$D,"&lt;&gt;*ithdr*",'Raw Data'!$D:$D,"&lt;&gt;*ancel*",'Raw Data'!$P:$P,"--")
+
COUNTIFS('Raw Data'!$AL:$AL,"&lt;=" &amp;DATE(LEFT($AV$3, 4), MONTH("1 " &amp; AE$6 &amp; " " &amp; LEFT($AV$3, 4)) + 1, 0 ), 'Raw Data'!$AL:$AL,"&gt;" &amp;DATE(LEFT($AV$3, 4), MONTH("1 " &amp; AE$6 &amp; " " &amp; LEFT($AV$3, 4)), 0 ),  'Raw Data'!$D:$D,"*ause*",  'Raw Data'!$H:$H,"Non*", 'Raw Data'!$P:$P,""&amp;'Raw Data'!$B$1,'Raw Data'!$D:$D,"&lt;&gt;*ithdr*",'Raw Data'!$D:$D,"&lt;&gt;*ancel*")
+
COUNTIFS('Raw Data'!$AL:$AL,"&lt;=" &amp;DATE(LEFT($AV$3, 4), MONTH("1 " &amp; AE$6 &amp; " " &amp; LEFT($AV$3, 4)) + 1, 0 ), 'Raw Data'!$AL:$AL,"&gt;" &amp;DATE(LEFT($AV$3, 4), MONTH("1 " &amp; AE$6 &amp; " " &amp; LEFT($AV$3, 4)), 0 ),  'Raw Data'!$D:$D,"*aiting on clien*",  'Raw Data'!$H:$H,"Non*", 'Raw Data'!$P:$P,""&amp;'Raw Data'!$B$1,'Raw Data'!$D:$D,"&lt;&gt;*ithdr*",'Raw Data'!$D:$D,"&lt;&gt;*ancel*")</f>
        <v>0</v>
      </c>
      <c r="AF68" s="117"/>
      <c r="AG68" s="117"/>
      <c r="AH68" s="123"/>
      <c r="AI68" s="150">
        <f>COUNTIFS('Raw Data'!$AL:$AL,"&lt;=" &amp;DATE(LEFT($AV$3, 4), MONTH("1 " &amp; AI$6 &amp; " " &amp; LEFT($AV$3, 4)) + 1, 0 ), 'Raw Data'!$AL:$AL,"&gt;" &amp;DATE(LEFT($AV$3, 4), MONTH("1 " &amp; AI$6 &amp; " " &amp; LEFT($AV$3, 4)), 0 ),  'Raw Data'!$D:$D,"*ause*",  'Raw Data'!$H:$H,"Non*", 'Raw Data'!$O:$O,""&amp;'Raw Data'!$B$1,'Raw Data'!$D:$D,"&lt;&gt;*ithdr*",'Raw Data'!$D:$D,"&lt;&gt;*ancel*",'Raw Data'!$P:$P,"--")
+
COUNTIFS('Raw Data'!$AL:$AL,"&lt;=" &amp;DATE(LEFT($AV$3, 4), MONTH("1 " &amp; AI$6 &amp; " " &amp; LEFT($AV$3, 4)) + 1, 0 ), 'Raw Data'!$AL:$AL,"&gt;" &amp;DATE(LEFT($AV$3, 4), MONTH("1 " &amp; AI$6 &amp; " " &amp; LEFT($AV$3, 4)), 0 ),  'Raw Data'!$D:$D,"*aiting on clien*",  'Raw Data'!$H:$H,"Non*", 'Raw Data'!$O:$O,""&amp;'Raw Data'!$B$1,'Raw Data'!$D:$D,"&lt;&gt;*ithdr*",'Raw Data'!$D:$D,"&lt;&gt;*ancel*",'Raw Data'!$P:$P,"--")
+
COUNTIFS('Raw Data'!$AL:$AL,"&lt;=" &amp;DATE(LEFT($AV$3, 4), MONTH("1 " &amp; AI$6 &amp; " " &amp; LEFT($AV$3, 4)) + 1, 0 ), 'Raw Data'!$AL:$AL,"&gt;" &amp;DATE(LEFT($AV$3, 4), MONTH("1 " &amp; AI$6 &amp; " " &amp; LEFT($AV$3, 4)), 0 ),  'Raw Data'!$D:$D,"*ause*",  'Raw Data'!$H:$H,"Non*", 'Raw Data'!$P:$P,""&amp;'Raw Data'!$B$1,'Raw Data'!$D:$D,"&lt;&gt;*ithdr*",'Raw Data'!$D:$D,"&lt;&gt;*ancel*")
+
COUNTIFS('Raw Data'!$AL:$AL,"&lt;=" &amp;DATE(LEFT($AV$3, 4), MONTH("1 " &amp; AI$6 &amp; " " &amp; LEFT($AV$3, 4)) + 1, 0 ), 'Raw Data'!$AL:$AL,"&gt;" &amp;DATE(LEFT($AV$3, 4), MONTH("1 " &amp; AI$6 &amp; " " &amp; LEFT($AV$3, 4)), 0 ),  'Raw Data'!$D:$D,"*aiting on clien*",  'Raw Data'!$H:$H,"Non*", 'Raw Data'!$P:$P,""&amp;'Raw Data'!$B$1,'Raw Data'!$D:$D,"&lt;&gt;*ithdr*",'Raw Data'!$D:$D,"&lt;&gt;*ancel*")</f>
        <v>0</v>
      </c>
      <c r="AJ68" s="117"/>
      <c r="AK68" s="117"/>
      <c r="AL68" s="123"/>
      <c r="AM68" s="150">
        <f>COUNTIFS('Raw Data'!$AL:$AL,"&lt;=" &amp;DATE(LEFT($AV$3, 4), MONTH("1 " &amp; AM$6 &amp; " " &amp; LEFT($AV$3, 4)) + 1, 0 ), 'Raw Data'!$AL:$AL,"&gt;" &amp;DATE(LEFT($AV$3, 4), MONTH("1 " &amp; AM$6 &amp; " " &amp; LEFT($AV$3, 4)), 0 ),  'Raw Data'!$D:$D,"*ause*",  'Raw Data'!$H:$H,"Non*", 'Raw Data'!$O:$O,""&amp;'Raw Data'!$B$1,'Raw Data'!$D:$D,"&lt;&gt;*ithdr*",'Raw Data'!$D:$D,"&lt;&gt;*ancel*",'Raw Data'!$P:$P,"--")
+
COUNTIFS('Raw Data'!$AL:$AL,"&lt;=" &amp;DATE(LEFT($AV$3, 4), MONTH("1 " &amp; AM$6 &amp; " " &amp; LEFT($AV$3, 4)) + 1, 0 ), 'Raw Data'!$AL:$AL,"&gt;" &amp;DATE(LEFT($AV$3, 4), MONTH("1 " &amp; AM$6 &amp; " " &amp; LEFT($AV$3, 4)), 0 ),  'Raw Data'!$D:$D,"*aiting on clien*",  'Raw Data'!$H:$H,"Non*", 'Raw Data'!$O:$O,""&amp;'Raw Data'!$B$1,'Raw Data'!$D:$D,"&lt;&gt;*ithdr*",'Raw Data'!$D:$D,"&lt;&gt;*ancel*",'Raw Data'!$P:$P,"--")
+
COUNTIFS('Raw Data'!$AL:$AL,"&lt;=" &amp;DATE(LEFT($AV$3, 4), MONTH("1 " &amp; AM$6 &amp; " " &amp; LEFT($AV$3, 4)) + 1, 0 ), 'Raw Data'!$AL:$AL,"&gt;" &amp;DATE(LEFT($AV$3, 4), MONTH("1 " &amp; AM$6 &amp; " " &amp; LEFT($AV$3, 4)), 0 ),  'Raw Data'!$D:$D,"*ause*",  'Raw Data'!$H:$H,"Non*", 'Raw Data'!$P:$P,""&amp;'Raw Data'!$B$1,'Raw Data'!$D:$D,"&lt;&gt;*ithdr*",'Raw Data'!$D:$D,"&lt;&gt;*ancel*")
+
COUNTIFS('Raw Data'!$AL:$AL,"&lt;=" &amp;DATE(LEFT($AV$3, 4), MONTH("1 " &amp; AM$6 &amp; " " &amp; LEFT($AV$3, 4)) + 1, 0 ), 'Raw Data'!$AL:$AL,"&gt;" &amp;DATE(LEFT($AV$3, 4), MONTH("1 " &amp; AM$6 &amp; " " &amp; LEFT($AV$3, 4)), 0 ),  'Raw Data'!$D:$D,"*aiting on clien*",  'Raw Data'!$H:$H,"Non*", 'Raw Data'!$P:$P,""&amp;'Raw Data'!$B$1,'Raw Data'!$D:$D,"&lt;&gt;*ithdr*",'Raw Data'!$D:$D,"&lt;&gt;*ancel*")</f>
        <v>0</v>
      </c>
      <c r="AN68" s="117"/>
      <c r="AO68" s="117"/>
      <c r="AP68" s="123"/>
      <c r="AQ68" s="150">
        <f>COUNTIFS('Raw Data'!$AL:$AL,"&lt;=" &amp;DATE(LEFT($AV$3, 4), MONTH("1 " &amp; AQ$6 &amp; " " &amp; LEFT($AV$3, 4)) + 1, 0 ), 'Raw Data'!$AL:$AL,"&gt;" &amp;DATE(LEFT($AV$3, 4), MONTH("1 " &amp; AQ$6 &amp; " " &amp; LEFT($AV$3, 4)), 0 ),  'Raw Data'!$D:$D,"*ause*",  'Raw Data'!$H:$H,"Non*", 'Raw Data'!$O:$O,""&amp;'Raw Data'!$B$1,'Raw Data'!$D:$D,"&lt;&gt;*ithdr*",'Raw Data'!$D:$D,"&lt;&gt;*ancel*",'Raw Data'!$P:$P,"--")
+
COUNTIFS('Raw Data'!$AL:$AL,"&lt;=" &amp;DATE(LEFT($AV$3, 4), MONTH("1 " &amp; AQ$6 &amp; " " &amp; LEFT($AV$3, 4)) + 1, 0 ), 'Raw Data'!$AL:$AL,"&gt;" &amp;DATE(LEFT($AV$3, 4), MONTH("1 " &amp; AQ$6 &amp; " " &amp; LEFT($AV$3, 4)), 0 ),  'Raw Data'!$D:$D,"*aiting on clien*",  'Raw Data'!$H:$H,"Non*", 'Raw Data'!$O:$O,""&amp;'Raw Data'!$B$1,'Raw Data'!$D:$D,"&lt;&gt;*ithdr*",'Raw Data'!$D:$D,"&lt;&gt;*ancel*",'Raw Data'!$P:$P,"--")
+
COUNTIFS('Raw Data'!$AL:$AL,"&lt;=" &amp;DATE(LEFT($AV$3, 4), MONTH("1 " &amp; AQ$6 &amp; " " &amp; LEFT($AV$3, 4)) + 1, 0 ), 'Raw Data'!$AL:$AL,"&gt;" &amp;DATE(LEFT($AV$3, 4), MONTH("1 " &amp; AQ$6 &amp; " " &amp; LEFT($AV$3, 4)), 0 ),  'Raw Data'!$D:$D,"*ause*",  'Raw Data'!$H:$H,"Non*", 'Raw Data'!$P:$P,""&amp;'Raw Data'!$B$1,'Raw Data'!$D:$D,"&lt;&gt;*ithdr*",'Raw Data'!$D:$D,"&lt;&gt;*ancel*")
+
COUNTIFS('Raw Data'!$AL:$AL,"&lt;=" &amp;DATE(LEFT($AV$3, 4), MONTH("1 " &amp; AQ$6 &amp; " " &amp; LEFT($AV$3, 4)) + 1, 0 ), 'Raw Data'!$AL:$AL,"&gt;" &amp;DATE(LEFT($AV$3, 4), MONTH("1 " &amp; AQ$6 &amp; " " &amp; LEFT($AV$3, 4)), 0 ),  'Raw Data'!$D:$D,"*aiting on clien*",  'Raw Data'!$H:$H,"Non*", 'Raw Data'!$P:$P,""&amp;'Raw Data'!$B$1,'Raw Data'!$D:$D,"&lt;&gt;*ithdr*",'Raw Data'!$D:$D,"&lt;&gt;*ancel*")</f>
        <v>0</v>
      </c>
      <c r="AR68" s="117"/>
      <c r="AS68" s="117"/>
      <c r="AT68" s="123"/>
      <c r="AU68" s="150">
        <f>COUNTIFS('Raw Data'!$AL:$AL,"&lt;=" &amp;DATE(MID($AV$3, 15, 4), MONTH("1 " &amp; AU$6 &amp; " " &amp; MID($AV$3, 15, 4)) + 1, 0 ), 'Raw Data'!$AL:$AL,"&gt;" &amp;DATE(MID($AV$3, 15, 4), MONTH("1 " &amp; AU$6 &amp; " " &amp; MID($AV$3, 15, 4)), 0 ),  'Raw Data'!$D:$D,"*ause*",  'Raw Data'!$H:$H,"Non*", 'Raw Data'!$O:$O,""&amp;'Raw Data'!$B$1,'Raw Data'!$D:$D,"&lt;&gt;*ithdr*",'Raw Data'!$D:$D,"&lt;&gt;*ancel*",'Raw Data'!$P:$P,"--")
+
COUNTIFS('Raw Data'!$AL:$AL,"&lt;=" &amp;DATE(MID($AV$3, 15, 4), MONTH("1 " &amp; AU$6 &amp; " " &amp; MID($AV$3, 15, 4)) + 1, 0 ), 'Raw Data'!$AL:$AL,"&gt;" &amp;DATE(MID($AV$3, 15, 4), MONTH("1 " &amp; AU$6 &amp; " " &amp; MID($AV$3, 15, 4)), 0 ),  'Raw Data'!$D:$D,"*aiting on clien*",  'Raw Data'!$H:$H,"Non*", 'Raw Data'!$O:$O,""&amp;'Raw Data'!$B$1,'Raw Data'!$D:$D,"&lt;&gt;*ithdr*",'Raw Data'!$D:$D,"&lt;&gt;*ancel*",'Raw Data'!$P:$P,"--")
+
COUNTIFS('Raw Data'!$AL:$AL,"&lt;=" &amp;DATE(MID($AV$3, 15, 4), MONTH("1 " &amp; AU$6 &amp; " " &amp; MID($AV$3, 15, 4)) + 1, 0 ), 'Raw Data'!$AL:$AL,"&gt;" &amp;DATE(MID($AV$3, 15, 4), MONTH("1 " &amp; AU$6 &amp; " " &amp; MID($AV$3, 15, 4)), 0 ),  'Raw Data'!$D:$D,"*ause*",  'Raw Data'!$H:$H,"Non*", 'Raw Data'!$P:$P,""&amp;'Raw Data'!$B$1,'Raw Data'!$D:$D,"&lt;&gt;*ithdr*",'Raw Data'!$D:$D,"&lt;&gt;*ancel*")
+
COUNTIFS('Raw Data'!$AL:$AL,"&lt;=" &amp;DATE(MID($AV$3, 15, 4), MONTH("1 " &amp; AU$6 &amp; " " &amp; MID($AV$3, 15, 4)) + 1, 0 ), 'Raw Data'!$AL:$AL,"&gt;" &amp;DATE(MID($AV$3, 15, 4), MONTH("1 " &amp; AU$6 &amp; " " &amp; MID($AV$3, 15, 4)), 0 ),  'Raw Data'!$D:$D,"*aiting on clien*",  'Raw Data'!$H:$H,"Non*", 'Raw Data'!$P:$P,""&amp;'Raw Data'!$B$1,'Raw Data'!$D:$D,"&lt;&gt;*ithdr*",'Raw Data'!$D:$D,"&lt;&gt;*ancel*")</f>
        <v>0</v>
      </c>
      <c r="AV68" s="117"/>
      <c r="AW68" s="117"/>
      <c r="AX68" s="123"/>
      <c r="AY68" s="150">
        <f>COUNTIFS('Raw Data'!$AL:$AL,"&lt;=" &amp;DATE(MID($AV$3, 15, 4), MONTH("1 " &amp; AY$6 &amp; " " &amp; MID($AV$3, 15, 4)) + 1, 0 ), 'Raw Data'!$AL:$AL,"&gt;" &amp;DATE(MID($AV$3, 15, 4), MONTH("1 " &amp; AY$6 &amp; " " &amp; MID($AV$3, 15, 4)), 0 ),  'Raw Data'!$D:$D,"*ause*",  'Raw Data'!$H:$H,"Non*", 'Raw Data'!$O:$O,""&amp;'Raw Data'!$B$1,'Raw Data'!$D:$D,"&lt;&gt;*ithdr*",'Raw Data'!$D:$D,"&lt;&gt;*ancel*",'Raw Data'!$P:$P,"--")
+
COUNTIFS('Raw Data'!$AL:$AL,"&lt;=" &amp;DATE(MID($AV$3, 15, 4), MONTH("1 " &amp; AY$6 &amp; " " &amp; MID($AV$3, 15, 4)) + 1, 0 ), 'Raw Data'!$AL:$AL,"&gt;" &amp;DATE(MID($AV$3, 15, 4), MONTH("1 " &amp; AY$6 &amp; " " &amp; MID($AV$3, 15, 4)), 0 ),  'Raw Data'!$D:$D,"*aiting on clien*",  'Raw Data'!$H:$H,"Non*", 'Raw Data'!$O:$O,""&amp;'Raw Data'!$B$1,'Raw Data'!$D:$D,"&lt;&gt;*ithdr*",'Raw Data'!$D:$D,"&lt;&gt;*ancel*",'Raw Data'!$P:$P,"--")
+
COUNTIFS('Raw Data'!$AL:$AL,"&lt;=" &amp;DATE(MID($AV$3, 15, 4), MONTH("1 " &amp; AY$6 &amp; " " &amp; MID($AV$3, 15, 4)) + 1, 0 ), 'Raw Data'!$AL:$AL,"&gt;" &amp;DATE(MID($AV$3, 15, 4), MONTH("1 " &amp; AY$6 &amp; " " &amp; MID($AV$3, 15, 4)), 0 ),  'Raw Data'!$D:$D,"*ause*",  'Raw Data'!$H:$H,"Non*", 'Raw Data'!$P:$P,""&amp;'Raw Data'!$B$1,'Raw Data'!$D:$D,"&lt;&gt;*ithdr*",'Raw Data'!$D:$D,"&lt;&gt;*ancel*")
+
COUNTIFS('Raw Data'!$AL:$AL,"&lt;=" &amp;DATE(MID($AV$3, 15, 4), MONTH("1 " &amp; AY$6 &amp; " " &amp; MID($AV$3, 15, 4)) + 1, 0 ), 'Raw Data'!$AL:$AL,"&gt;" &amp;DATE(MID($AV$3, 15, 4), MONTH("1 " &amp; AY$6 &amp; " " &amp; MID($AV$3, 15, 4)), 0 ),  'Raw Data'!$D:$D,"*aiting on clien*",  'Raw Data'!$H:$H,"Non*", 'Raw Data'!$P:$P,""&amp;'Raw Data'!$B$1,'Raw Data'!$D:$D,"&lt;&gt;*ithdr*",'Raw Data'!$D:$D,"&lt;&gt;*ancel*")</f>
        <v>0</v>
      </c>
      <c r="AZ68" s="117"/>
      <c r="BA68" s="117"/>
      <c r="BB68" s="123"/>
      <c r="BC68" s="150">
        <f>COUNTIFS('Raw Data'!$AL:$AL,"&lt;=" &amp;DATE(MID($AV$3, 15, 4), MONTH("1 " &amp; BC$6 &amp; " " &amp; MID($AV$3, 15, 4)) + 1, 0 ), 'Raw Data'!$AL:$AL,"&gt;" &amp;DATE(MID($AV$3, 15, 4), MONTH("1 " &amp; BC$6 &amp; " " &amp; MID($AV$3, 15, 4)), 0 ),  'Raw Data'!$D:$D,"*ause*",  'Raw Data'!$H:$H,"Non*", 'Raw Data'!$O:$O,""&amp;'Raw Data'!$B$1,'Raw Data'!$D:$D,"&lt;&gt;*ithdr*",'Raw Data'!$D:$D,"&lt;&gt;*ancel*",'Raw Data'!$P:$P,"--")
+
COUNTIFS('Raw Data'!$AL:$AL,"&lt;=" &amp;DATE(MID($AV$3, 15, 4), MONTH("1 " &amp; BC$6 &amp; " " &amp; MID($AV$3, 15, 4)) + 1, 0 ), 'Raw Data'!$AL:$AL,"&gt;" &amp;DATE(MID($AV$3, 15, 4), MONTH("1 " &amp; BC$6 &amp; " " &amp; MID($AV$3, 15, 4)), 0 ),  'Raw Data'!$D:$D,"*aiting on clien*",  'Raw Data'!$H:$H,"Non*", 'Raw Data'!$O:$O,""&amp;'Raw Data'!$B$1,'Raw Data'!$D:$D,"&lt;&gt;*ithdr*",'Raw Data'!$D:$D,"&lt;&gt;*ancel*",'Raw Data'!$P:$P,"--")
+
COUNTIFS('Raw Data'!$AL:$AL,"&lt;=" &amp;DATE(MID($AV$3, 15, 4), MONTH("1 " &amp; BC$6 &amp; " " &amp; MID($AV$3, 15, 4)) + 1, 0 ), 'Raw Data'!$AL:$AL,"&gt;" &amp;DATE(MID($AV$3, 15, 4), MONTH("1 " &amp; BC$6 &amp; " " &amp; MID($AV$3, 15, 4)), 0 ),  'Raw Data'!$D:$D,"*ause*",  'Raw Data'!$H:$H,"Non*", 'Raw Data'!$P:$P,""&amp;'Raw Data'!$B$1,'Raw Data'!$D:$D,"&lt;&gt;*ithdr*",'Raw Data'!$D:$D,"&lt;&gt;*ancel*")
+
COUNTIFS('Raw Data'!$AL:$AL,"&lt;=" &amp;DATE(MID($AV$3, 15, 4), MONTH("1 " &amp; BC$6 &amp; " " &amp; MID($AV$3, 15, 4)) + 1, 0 ), 'Raw Data'!$AL:$AL,"&gt;" &amp;DATE(MID($AV$3, 15, 4), MONTH("1 " &amp; BC$6 &amp; " " &amp; MID($AV$3, 15, 4)), 0 ),  'Raw Data'!$D:$D,"*aiting on clien*",  'Raw Data'!$H:$H,"Non*", 'Raw Data'!$P:$P,""&amp;'Raw Data'!$B$1,'Raw Data'!$D:$D,"&lt;&gt;*ithdr*",'Raw Data'!$D:$D,"&lt;&gt;*ancel*")</f>
        <v>0</v>
      </c>
      <c r="BD68" s="117"/>
      <c r="BE68" s="117"/>
      <c r="BF68" s="118"/>
    </row>
    <row r="69" spans="1:58" ht="12.75" customHeight="1" x14ac:dyDescent="0.2">
      <c r="A69" s="120" t="s">
        <v>746</v>
      </c>
      <c r="B69" s="117"/>
      <c r="C69" s="117"/>
      <c r="D69" s="117"/>
      <c r="E69" s="117"/>
      <c r="F69" s="117"/>
      <c r="G69" s="117"/>
      <c r="H69" s="117"/>
      <c r="I69" s="117"/>
      <c r="J69" s="123"/>
      <c r="K69" s="148">
        <f>COUNTIFS('Raw Data'!$AL:$AL,"&lt;=" &amp;DATE(LEFT($AV$3, 4), MONTH("1 " &amp; K$6 &amp; " " &amp; LEFT($AV$3, 4)) + 1, 0 ), 'Raw Data'!$AL:$AL,"&gt;" &amp;DATE(LEFT($AV$3, 4), MONTH("1 " &amp; K$6 &amp; " " &amp; LEFT($AV$3, 4)), 0 ),  'Raw Data'!$D:$D,"*ancel*", 'Raw Data'!$O:$O,""&amp;'Raw Data'!$B$1,'Raw Data'!$D:$D,"&lt;&gt;*ithdr*",'Raw Data'!$D:$D,"&lt;&gt;*ancel*",'Raw Data'!$P:$P,"--")
+
COUNTIFS('Raw Data'!$AL:$AL,"&lt;=" &amp;DATE(LEFT($AV$3, 4), MONTH("1 " &amp; K$6 &amp; " " &amp; LEFT($AV$3, 4)) + 1, 0 ), 'Raw Data'!$AL:$AL,"&gt;" &amp;DATE(LEFT($AV$3, 4), MONTH("1 " &amp; K$6 &amp; " " &amp; LEFT($AV$3, 4)), 0 ),  'Raw Data'!$D:$D,"*ancel*", 'Raw Data'!$P:$P,""&amp;'Raw Data'!$B$1,'Raw Data'!$D:$D,"&lt;&gt;*ithdr*",'Raw Data'!$D:$D,"&lt;&gt;*ancel*")</f>
        <v>0</v>
      </c>
      <c r="L69" s="117"/>
      <c r="M69" s="117"/>
      <c r="N69" s="123"/>
      <c r="O69" s="148">
        <f>COUNTIFS('Raw Data'!$AL:$AL,"&lt;=" &amp;DATE(LEFT($AV$3, 4), MONTH("1 " &amp; O$6 &amp; " " &amp; LEFT($AV$3, 4)) + 1, 0 ), 'Raw Data'!$AL:$AL,"&gt;" &amp;DATE(LEFT($AV$3, 4), MONTH("1 " &amp; O$6 &amp; " " &amp; LEFT($AV$3, 4)), 0 ),  'Raw Data'!$D:$D,"*ancel*", 'Raw Data'!$O:$O,""&amp;'Raw Data'!$B$1,'Raw Data'!$D:$D,"&lt;&gt;*ithdr*",'Raw Data'!$D:$D,"&lt;&gt;*ancel*",'Raw Data'!$P:$P,"--")
+
COUNTIFS('Raw Data'!$AL:$AL,"&lt;=" &amp;DATE(LEFT($AV$3, 4), MONTH("1 " &amp; O$6 &amp; " " &amp; LEFT($AV$3, 4)) + 1, 0 ), 'Raw Data'!$AL:$AL,"&gt;" &amp;DATE(LEFT($AV$3, 4), MONTH("1 " &amp; O$6 &amp; " " &amp; LEFT($AV$3, 4)), 0 ),  'Raw Data'!$D:$D,"*ancel*", 'Raw Data'!$P:$P,""&amp;'Raw Data'!$B$1,'Raw Data'!$D:$D,"&lt;&gt;*ithdr*",'Raw Data'!$D:$D,"&lt;&gt;*ancel*")</f>
        <v>0</v>
      </c>
      <c r="P69" s="117"/>
      <c r="Q69" s="117"/>
      <c r="R69" s="123"/>
      <c r="S69" s="148">
        <f>COUNTIFS('Raw Data'!$AL:$AL,"&lt;=" &amp;DATE(LEFT($AV$3, 4), MONTH("1 " &amp; S$6 &amp; " " &amp; LEFT($AV$3, 4)) + 1, 0 ), 'Raw Data'!$AL:$AL,"&gt;" &amp;DATE(LEFT($AV$3, 4), MONTH("1 " &amp; S$6 &amp; " " &amp; LEFT($AV$3, 4)), 0 ),  'Raw Data'!$D:$D,"*ancel*", 'Raw Data'!$O:$O,""&amp;'Raw Data'!$B$1,'Raw Data'!$D:$D,"&lt;&gt;*ithdr*",'Raw Data'!$D:$D,"&lt;&gt;*ancel*",'Raw Data'!$P:$P,"--")
+
COUNTIFS('Raw Data'!$AL:$AL,"&lt;=" &amp;DATE(LEFT($AV$3, 4), MONTH("1 " &amp; S$6 &amp; " " &amp; LEFT($AV$3, 4)) + 1, 0 ), 'Raw Data'!$AL:$AL,"&gt;" &amp;DATE(LEFT($AV$3, 4), MONTH("1 " &amp; S$6 &amp; " " &amp; LEFT($AV$3, 4)), 0 ),  'Raw Data'!$D:$D,"*ancel*", 'Raw Data'!$P:$P,""&amp;'Raw Data'!$B$1,'Raw Data'!$D:$D,"&lt;&gt;*ithdr*",'Raw Data'!$D:$D,"&lt;&gt;*ancel*")</f>
        <v>0</v>
      </c>
      <c r="T69" s="117"/>
      <c r="U69" s="117"/>
      <c r="V69" s="123"/>
      <c r="W69" s="148">
        <f>COUNTIFS('Raw Data'!$AL:$AL,"&lt;=" &amp;DATE(LEFT($AV$3, 4), MONTH("1 " &amp; W$6 &amp; " " &amp; LEFT($AV$3, 4)) + 1, 0 ), 'Raw Data'!$AL:$AL,"&gt;" &amp;DATE(LEFT($AV$3, 4), MONTH("1 " &amp; W$6 &amp; " " &amp; LEFT($AV$3, 4)), 0 ),  'Raw Data'!$D:$D,"*ancel*", 'Raw Data'!$O:$O,""&amp;'Raw Data'!$B$1,'Raw Data'!$D:$D,"&lt;&gt;*ithdr*",'Raw Data'!$D:$D,"&lt;&gt;*ancel*",'Raw Data'!$P:$P,"--")
+
COUNTIFS('Raw Data'!$AL:$AL,"&lt;=" &amp;DATE(LEFT($AV$3, 4), MONTH("1 " &amp; W$6 &amp; " " &amp; LEFT($AV$3, 4)) + 1, 0 ), 'Raw Data'!$AL:$AL,"&gt;" &amp;DATE(LEFT($AV$3, 4), MONTH("1 " &amp; W$6 &amp; " " &amp; LEFT($AV$3, 4)), 0 ),  'Raw Data'!$D:$D,"*ancel*", 'Raw Data'!$P:$P,""&amp;'Raw Data'!$B$1,'Raw Data'!$D:$D,"&lt;&gt;*ithdr*",'Raw Data'!$D:$D,"&lt;&gt;*ancel*")</f>
        <v>0</v>
      </c>
      <c r="X69" s="117"/>
      <c r="Y69" s="117"/>
      <c r="Z69" s="123"/>
      <c r="AA69" s="148">
        <f>COUNTIFS('Raw Data'!$AL:$AL,"&lt;=" &amp;DATE(LEFT($AV$3, 4), MONTH("1 " &amp; AA$6 &amp; " " &amp; LEFT($AV$3, 4)) + 1, 0 ), 'Raw Data'!$AL:$AL,"&gt;" &amp;DATE(LEFT($AV$3, 4), MONTH("1 " &amp; AA$6 &amp; " " &amp; LEFT($AV$3, 4)), 0 ),  'Raw Data'!$D:$D,"*ancel*", 'Raw Data'!$O:$O,""&amp;'Raw Data'!$B$1,'Raw Data'!$D:$D,"&lt;&gt;*ithdr*",'Raw Data'!$D:$D,"&lt;&gt;*ancel*",'Raw Data'!$P:$P,"--")
+
COUNTIFS('Raw Data'!$AL:$AL,"&lt;=" &amp;DATE(LEFT($AV$3, 4), MONTH("1 " &amp; AA$6 &amp; " " &amp; LEFT($AV$3, 4)) + 1, 0 ), 'Raw Data'!$AL:$AL,"&gt;" &amp;DATE(LEFT($AV$3, 4), MONTH("1 " &amp; AA$6 &amp; " " &amp; LEFT($AV$3, 4)), 0 ),  'Raw Data'!$D:$D,"*ancel*", 'Raw Data'!$P:$P,""&amp;'Raw Data'!$B$1,'Raw Data'!$D:$D,"&lt;&gt;*ithdr*",'Raw Data'!$D:$D,"&lt;&gt;*ancel*")</f>
        <v>0</v>
      </c>
      <c r="AB69" s="117"/>
      <c r="AC69" s="117"/>
      <c r="AD69" s="123"/>
      <c r="AE69" s="148">
        <f>COUNTIFS('Raw Data'!$AL:$AL,"&lt;=" &amp;DATE(LEFT($AV$3, 4), MONTH("1 " &amp; AE$6 &amp; " " &amp; LEFT($AV$3, 4)) + 1, 0 ), 'Raw Data'!$AL:$AL,"&gt;" &amp;DATE(LEFT($AV$3, 4), MONTH("1 " &amp; AE$6 &amp; " " &amp; LEFT($AV$3, 4)), 0 ),  'Raw Data'!$D:$D,"*ancel*", 'Raw Data'!$O:$O,""&amp;'Raw Data'!$B$1,'Raw Data'!$D:$D,"&lt;&gt;*ithdr*",'Raw Data'!$D:$D,"&lt;&gt;*ancel*",'Raw Data'!$P:$P,"--")
+
COUNTIFS('Raw Data'!$AL:$AL,"&lt;=" &amp;DATE(LEFT($AV$3, 4), MONTH("1 " &amp; AE$6 &amp; " " &amp; LEFT($AV$3, 4)) + 1, 0 ), 'Raw Data'!$AL:$AL,"&gt;" &amp;DATE(LEFT($AV$3, 4), MONTH("1 " &amp; AE$6 &amp; " " &amp; LEFT($AV$3, 4)), 0 ),  'Raw Data'!$D:$D,"*ancel*", 'Raw Data'!$P:$P,""&amp;'Raw Data'!$B$1,'Raw Data'!$D:$D,"&lt;&gt;*ithdr*",'Raw Data'!$D:$D,"&lt;&gt;*ancel*")</f>
        <v>0</v>
      </c>
      <c r="AF69" s="117"/>
      <c r="AG69" s="117"/>
      <c r="AH69" s="123"/>
      <c r="AI69" s="148">
        <f>COUNTIFS('Raw Data'!$AL:$AL,"&lt;=" &amp;DATE(LEFT($AV$3, 4), MONTH("1 " &amp; AI$6 &amp; " " &amp; LEFT($AV$3, 4)) + 1, 0 ), 'Raw Data'!$AL:$AL,"&gt;" &amp;DATE(LEFT($AV$3, 4), MONTH("1 " &amp; AI$6 &amp; " " &amp; LEFT($AV$3, 4)), 0 ),  'Raw Data'!$D:$D,"*ancel*", 'Raw Data'!$O:$O,""&amp;'Raw Data'!$B$1,'Raw Data'!$D:$D,"&lt;&gt;*ithdr*",'Raw Data'!$D:$D,"&lt;&gt;*ancel*",'Raw Data'!$P:$P,"--")
+
COUNTIFS('Raw Data'!$AL:$AL,"&lt;=" &amp;DATE(LEFT($AV$3, 4), MONTH("1 " &amp; AI$6 &amp; " " &amp; LEFT($AV$3, 4)) + 1, 0 ), 'Raw Data'!$AL:$AL,"&gt;" &amp;DATE(LEFT($AV$3, 4), MONTH("1 " &amp; AI$6 &amp; " " &amp; LEFT($AV$3, 4)), 0 ),  'Raw Data'!$D:$D,"*ancel*", 'Raw Data'!$P:$P,""&amp;'Raw Data'!$B$1,'Raw Data'!$D:$D,"&lt;&gt;*ithdr*",'Raw Data'!$D:$D,"&lt;&gt;*ancel*")</f>
        <v>0</v>
      </c>
      <c r="AJ69" s="117"/>
      <c r="AK69" s="117"/>
      <c r="AL69" s="123"/>
      <c r="AM69" s="148">
        <f>COUNTIFS('Raw Data'!$AL:$AL,"&lt;=" &amp;DATE(LEFT($AV$3, 4), MONTH("1 " &amp; AM$6 &amp; " " &amp; LEFT($AV$3, 4)) + 1, 0 ), 'Raw Data'!$AL:$AL,"&gt;" &amp;DATE(LEFT($AV$3, 4), MONTH("1 " &amp; AM$6 &amp; " " &amp; LEFT($AV$3, 4)), 0 ),  'Raw Data'!$D:$D,"*ancel*", 'Raw Data'!$O:$O,""&amp;'Raw Data'!$B$1,'Raw Data'!$D:$D,"&lt;&gt;*ithdr*",'Raw Data'!$D:$D,"&lt;&gt;*ancel*",'Raw Data'!$P:$P,"--")
+
COUNTIFS('Raw Data'!$AL:$AL,"&lt;=" &amp;DATE(LEFT($AV$3, 4), MONTH("1 " &amp; AM$6 &amp; " " &amp; LEFT($AV$3, 4)) + 1, 0 ), 'Raw Data'!$AL:$AL,"&gt;" &amp;DATE(LEFT($AV$3, 4), MONTH("1 " &amp; AM$6 &amp; " " &amp; LEFT($AV$3, 4)), 0 ),  'Raw Data'!$D:$D,"*ancel*", 'Raw Data'!$P:$P,""&amp;'Raw Data'!$B$1,'Raw Data'!$D:$D,"&lt;&gt;*ithdr*",'Raw Data'!$D:$D,"&lt;&gt;*ancel*")</f>
        <v>0</v>
      </c>
      <c r="AN69" s="117"/>
      <c r="AO69" s="117"/>
      <c r="AP69" s="123"/>
      <c r="AQ69" s="148">
        <f>COUNTIFS('Raw Data'!$AL:$AL,"&lt;=" &amp;DATE(LEFT($AV$3, 4), MONTH("1 " &amp; AQ$6 &amp; " " &amp; LEFT($AV$3, 4)) + 1, 0 ), 'Raw Data'!$AL:$AL,"&gt;" &amp;DATE(LEFT($AV$3, 4), MONTH("1 " &amp; AQ$6 &amp; " " &amp; LEFT($AV$3, 4)), 0 ),  'Raw Data'!$D:$D,"*ancel*", 'Raw Data'!$O:$O,""&amp;'Raw Data'!$B$1,'Raw Data'!$D:$D,"&lt;&gt;*ithdr*",'Raw Data'!$D:$D,"&lt;&gt;*ancel*",'Raw Data'!$P:$P,"--")
+
COUNTIFS('Raw Data'!$AL:$AL,"&lt;=" &amp;DATE(LEFT($AV$3, 4), MONTH("1 " &amp; AQ$6 &amp; " " &amp; LEFT($AV$3, 4)) + 1, 0 ), 'Raw Data'!$AL:$AL,"&gt;" &amp;DATE(LEFT($AV$3, 4), MONTH("1 " &amp; AQ$6 &amp; " " &amp; LEFT($AV$3, 4)), 0 ),  'Raw Data'!$D:$D,"*ancel*", 'Raw Data'!$P:$P,""&amp;'Raw Data'!$B$1,'Raw Data'!$D:$D,"&lt;&gt;*ithdr*",'Raw Data'!$D:$D,"&lt;&gt;*ancel*")</f>
        <v>0</v>
      </c>
      <c r="AR69" s="117"/>
      <c r="AS69" s="117"/>
      <c r="AT69" s="123"/>
      <c r="AU69" s="148">
        <f>COUNTIFS('Raw Data'!$AL:$AL,"&lt;=" &amp;DATE(MID($AV$3, 15, 4), MONTH("1 " &amp; AU$6 &amp; " " &amp; MID($AV$3, 15, 4)) + 1, 0 ), 'Raw Data'!$AL:$AL,"&gt;" &amp;DATE(MID($AV$3, 15, 4), MONTH("1 " &amp; AU$6 &amp; " " &amp; MID($AV$3, 15, 4)), 0 ),  'Raw Data'!$D:$D,"*ancel*", 'Raw Data'!$O:$O,""&amp;'Raw Data'!$B$1,'Raw Data'!$D:$D,"&lt;&gt;*ithdr*",'Raw Data'!$D:$D,"&lt;&gt;*ancel*",'Raw Data'!$P:$P,"--")
+
COUNTIFS('Raw Data'!$AL:$AL,"&lt;=" &amp;DATE(MID($AV$3, 15, 4), MONTH("1 " &amp; AU$6 &amp; " " &amp; MID($AV$3, 15, 4)) + 1, 0 ), 'Raw Data'!$AL:$AL,"&gt;" &amp;DATE(MID($AV$3, 15, 4), MONTH("1 " &amp; AU$6 &amp; " " &amp; MID($AV$3, 15, 4)), 0 ),  'Raw Data'!$D:$D,"*ancel*", 'Raw Data'!$P:$P,""&amp;'Raw Data'!$B$1,'Raw Data'!$D:$D,"&lt;&gt;*ithdr*",'Raw Data'!$D:$D,"&lt;&gt;*ancel*")</f>
        <v>0</v>
      </c>
      <c r="AV69" s="117"/>
      <c r="AW69" s="117"/>
      <c r="AX69" s="123"/>
      <c r="AY69" s="148">
        <f>COUNTIFS('Raw Data'!$AL:$AL,"&lt;=" &amp;DATE(MID($AV$3, 15, 4), MONTH("1 " &amp; AY$6 &amp; " " &amp; MID($AV$3, 15, 4)) + 1, 0 ), 'Raw Data'!$AL:$AL,"&gt;" &amp;DATE(MID($AV$3, 15, 4), MONTH("1 " &amp; AY$6 &amp; " " &amp; MID($AV$3, 15, 4)), 0 ),  'Raw Data'!$D:$D,"*ancel*", 'Raw Data'!$O:$O,""&amp;'Raw Data'!$B$1,'Raw Data'!$D:$D,"&lt;&gt;*ithdr*",'Raw Data'!$D:$D,"&lt;&gt;*ancel*",'Raw Data'!$P:$P,"--")
+
COUNTIFS('Raw Data'!$AL:$AL,"&lt;=" &amp;DATE(MID($AV$3, 15, 4), MONTH("1 " &amp; AY$6 &amp; " " &amp; MID($AV$3, 15, 4)) + 1, 0 ), 'Raw Data'!$AL:$AL,"&gt;" &amp;DATE(MID($AV$3, 15, 4), MONTH("1 " &amp; AY$6 &amp; " " &amp; MID($AV$3, 15, 4)), 0 ),  'Raw Data'!$D:$D,"*ancel*", 'Raw Data'!$P:$P,""&amp;'Raw Data'!$B$1,'Raw Data'!$D:$D,"&lt;&gt;*ithdr*",'Raw Data'!$D:$D,"&lt;&gt;*ancel*")</f>
        <v>0</v>
      </c>
      <c r="AZ69" s="117"/>
      <c r="BA69" s="117"/>
      <c r="BB69" s="123"/>
      <c r="BC69" s="148">
        <f>COUNTIFS('Raw Data'!$AL:$AL,"&lt;=" &amp;DATE(MID($AV$3, 15, 4), MONTH("1 " &amp; BC$6 &amp; " " &amp; MID($AV$3, 15, 4)) + 1, 0 ), 'Raw Data'!$AL:$AL,"&gt;" &amp;DATE(MID($AV$3, 15, 4), MONTH("1 " &amp; BC$6 &amp; " " &amp; MID($AV$3, 15, 4)), 0 ),  'Raw Data'!$D:$D,"*ancel*", 'Raw Data'!$O:$O,""&amp;'Raw Data'!$B$1,'Raw Data'!$D:$D,"&lt;&gt;*ithdr*",'Raw Data'!$D:$D,"&lt;&gt;*ancel*",'Raw Data'!$P:$P,"--")
+
COUNTIFS('Raw Data'!$AL:$AL,"&lt;=" &amp;DATE(MID($AV$3, 15, 4), MONTH("1 " &amp; BC$6 &amp; " " &amp; MID($AV$3, 15, 4)) + 1, 0 ), 'Raw Data'!$AL:$AL,"&gt;" &amp;DATE(MID($AV$3, 15, 4), MONTH("1 " &amp; BC$6 &amp; " " &amp; MID($AV$3, 15, 4)), 0 ),  'Raw Data'!$D:$D,"*ancel*", 'Raw Data'!$P:$P,""&amp;'Raw Data'!$B$1,'Raw Data'!$D:$D,"&lt;&gt;*ithdr*",'Raw Data'!$D:$D,"&lt;&gt;*ancel*")</f>
        <v>0</v>
      </c>
      <c r="BD69" s="117"/>
      <c r="BE69" s="117"/>
      <c r="BF69" s="118"/>
    </row>
    <row r="70" spans="1:58" ht="12.75" customHeight="1" x14ac:dyDescent="0.2">
      <c r="A70" s="141" t="s">
        <v>744</v>
      </c>
      <c r="B70" s="117"/>
      <c r="C70" s="117"/>
      <c r="D70" s="117"/>
      <c r="E70" s="117"/>
      <c r="F70" s="117"/>
      <c r="G70" s="117"/>
      <c r="H70" s="117"/>
      <c r="I70" s="117"/>
      <c r="J70" s="123"/>
      <c r="K70" s="150">
        <f>COUNTIFS('Raw Data'!$AL:$AL,"&lt;=" &amp;DATE(LEFT($AV$3, 4), MONTH("1 " &amp; K$6 &amp; " " &amp; LEFT($AV$3, 4)) + 1, 0 ), 'Raw Data'!$AL:$AL,"&gt;" &amp;DATE(LEFT($AV$3, 4), MONTH("1 " &amp; K$6 &amp; " " &amp; LEFT($AV$3, 4)), 0 ),  'Raw Data'!$D:$D,"*ancel*",  'Raw Data'!$H:$H,"Ear*", 'Raw Data'!$O:$O,""&amp;'Raw Data'!$B$1,'Raw Data'!$D:$D,"&lt;&gt;*ithdr*",'Raw Data'!$D:$D,"&lt;&gt;*ancel*",'Raw Data'!$P:$P,"--")
+
COUNTIFS('Raw Data'!$AL:$AL,"&lt;=" &amp;DATE(LEFT($AV$3, 4), MONTH("1 " &amp; K$6 &amp; " " &amp; LEFT($AV$3, 4)) + 1, 0 ), 'Raw Data'!$AL:$AL,"&gt;" &amp;DATE(LEFT($AV$3, 4), MONTH("1 " &amp; K$6 &amp; " " &amp; LEFT($AV$3, 4)), 0 ),  'Raw Data'!$D:$D,"*ancel*",  'Raw Data'!$H:$H,"Ear*", 'Raw Data'!$P:$P,""&amp;'Raw Data'!$B$1,'Raw Data'!$D:$D,"&lt;&gt;*ithdr*",'Raw Data'!$D:$D,"&lt;&gt;*ancel*")</f>
        <v>0</v>
      </c>
      <c r="L70" s="117"/>
      <c r="M70" s="117"/>
      <c r="N70" s="123"/>
      <c r="O70" s="150">
        <f>COUNTIFS('Raw Data'!$AL:$AL,"&lt;=" &amp;DATE(LEFT($AV$3, 4), MONTH("1 " &amp; O$6 &amp; " " &amp; LEFT($AV$3, 4)) + 1, 0 ), 'Raw Data'!$AL:$AL,"&gt;" &amp;DATE(LEFT($AV$3, 4), MONTH("1 " &amp; O$6 &amp; " " &amp; LEFT($AV$3, 4)), 0 ),  'Raw Data'!$D:$D,"*ancel*",  'Raw Data'!$H:$H,"Ear*", 'Raw Data'!$O:$O,""&amp;'Raw Data'!$B$1,'Raw Data'!$D:$D,"&lt;&gt;*ithdr*",'Raw Data'!$D:$D,"&lt;&gt;*ancel*",'Raw Data'!$P:$P,"--")
+
COUNTIFS('Raw Data'!$AL:$AL,"&lt;=" &amp;DATE(LEFT($AV$3, 4), MONTH("1 " &amp; O$6 &amp; " " &amp; LEFT($AV$3, 4)) + 1, 0 ), 'Raw Data'!$AL:$AL,"&gt;" &amp;DATE(LEFT($AV$3, 4), MONTH("1 " &amp; O$6 &amp; " " &amp; LEFT($AV$3, 4)), 0 ),  'Raw Data'!$D:$D,"*ancel*",  'Raw Data'!$H:$H,"Ear*", 'Raw Data'!$P:$P,""&amp;'Raw Data'!$B$1,'Raw Data'!$D:$D,"&lt;&gt;*ithdr*",'Raw Data'!$D:$D,"&lt;&gt;*ancel*")</f>
        <v>0</v>
      </c>
      <c r="P70" s="117"/>
      <c r="Q70" s="117"/>
      <c r="R70" s="123"/>
      <c r="S70" s="150">
        <f>COUNTIFS('Raw Data'!$AL:$AL,"&lt;=" &amp;DATE(LEFT($AV$3, 4), MONTH("1 " &amp; S$6 &amp; " " &amp; LEFT($AV$3, 4)) + 1, 0 ), 'Raw Data'!$AL:$AL,"&gt;" &amp;DATE(LEFT($AV$3, 4), MONTH("1 " &amp; S$6 &amp; " " &amp; LEFT($AV$3, 4)), 0 ),  'Raw Data'!$D:$D,"*ancel*",  'Raw Data'!$H:$H,"Ear*", 'Raw Data'!$O:$O,""&amp;'Raw Data'!$B$1,'Raw Data'!$D:$D,"&lt;&gt;*ithdr*",'Raw Data'!$D:$D,"&lt;&gt;*ancel*",'Raw Data'!$P:$P,"--")
+
COUNTIFS('Raw Data'!$AL:$AL,"&lt;=" &amp;DATE(LEFT($AV$3, 4), MONTH("1 " &amp; S$6 &amp; " " &amp; LEFT($AV$3, 4)) + 1, 0 ), 'Raw Data'!$AL:$AL,"&gt;" &amp;DATE(LEFT($AV$3, 4), MONTH("1 " &amp; S$6 &amp; " " &amp; LEFT($AV$3, 4)), 0 ),  'Raw Data'!$D:$D,"*ancel*",  'Raw Data'!$H:$H,"Ear*", 'Raw Data'!$P:$P,""&amp;'Raw Data'!$B$1,'Raw Data'!$D:$D,"&lt;&gt;*ithdr*",'Raw Data'!$D:$D,"&lt;&gt;*ancel*")</f>
        <v>0</v>
      </c>
      <c r="T70" s="117"/>
      <c r="U70" s="117"/>
      <c r="V70" s="123"/>
      <c r="W70" s="150">
        <f>COUNTIFS('Raw Data'!$AL:$AL,"&lt;=" &amp;DATE(LEFT($AV$3, 4), MONTH("1 " &amp; W$6 &amp; " " &amp; LEFT($AV$3, 4)) + 1, 0 ), 'Raw Data'!$AL:$AL,"&gt;" &amp;DATE(LEFT($AV$3, 4), MONTH("1 " &amp; W$6 &amp; " " &amp; LEFT($AV$3, 4)), 0 ),  'Raw Data'!$D:$D,"*ancel*",  'Raw Data'!$H:$H,"Ear*", 'Raw Data'!$O:$O,""&amp;'Raw Data'!$B$1,'Raw Data'!$D:$D,"&lt;&gt;*ithdr*",'Raw Data'!$D:$D,"&lt;&gt;*ancel*",'Raw Data'!$P:$P,"--")
+
COUNTIFS('Raw Data'!$AL:$AL,"&lt;=" &amp;DATE(LEFT($AV$3, 4), MONTH("1 " &amp; W$6 &amp; " " &amp; LEFT($AV$3, 4)) + 1, 0 ), 'Raw Data'!$AL:$AL,"&gt;" &amp;DATE(LEFT($AV$3, 4), MONTH("1 " &amp; W$6 &amp; " " &amp; LEFT($AV$3, 4)), 0 ),  'Raw Data'!$D:$D,"*ancel*",  'Raw Data'!$H:$H,"Ear*", 'Raw Data'!$P:$P,""&amp;'Raw Data'!$B$1,'Raw Data'!$D:$D,"&lt;&gt;*ithdr*",'Raw Data'!$D:$D,"&lt;&gt;*ancel*")</f>
        <v>0</v>
      </c>
      <c r="X70" s="117"/>
      <c r="Y70" s="117"/>
      <c r="Z70" s="123"/>
      <c r="AA70" s="150">
        <f>COUNTIFS('Raw Data'!$AL:$AL,"&lt;=" &amp;DATE(LEFT($AV$3, 4), MONTH("1 " &amp; AA$6 &amp; " " &amp; LEFT($AV$3, 4)) + 1, 0 ), 'Raw Data'!$AL:$AL,"&gt;" &amp;DATE(LEFT($AV$3, 4), MONTH("1 " &amp; AA$6 &amp; " " &amp; LEFT($AV$3, 4)), 0 ),  'Raw Data'!$D:$D,"*ancel*",  'Raw Data'!$H:$H,"Ear*", 'Raw Data'!$O:$O,""&amp;'Raw Data'!$B$1,'Raw Data'!$D:$D,"&lt;&gt;*ithdr*",'Raw Data'!$D:$D,"&lt;&gt;*ancel*",'Raw Data'!$P:$P,"--")
+
COUNTIFS('Raw Data'!$AL:$AL,"&lt;=" &amp;DATE(LEFT($AV$3, 4), MONTH("1 " &amp; AA$6 &amp; " " &amp; LEFT($AV$3, 4)) + 1, 0 ), 'Raw Data'!$AL:$AL,"&gt;" &amp;DATE(LEFT($AV$3, 4), MONTH("1 " &amp; AA$6 &amp; " " &amp; LEFT($AV$3, 4)), 0 ),  'Raw Data'!$D:$D,"*ancel*",  'Raw Data'!$H:$H,"Ear*", 'Raw Data'!$P:$P,""&amp;'Raw Data'!$B$1,'Raw Data'!$D:$D,"&lt;&gt;*ithdr*",'Raw Data'!$D:$D,"&lt;&gt;*ancel*")</f>
        <v>0</v>
      </c>
      <c r="AB70" s="117"/>
      <c r="AC70" s="117"/>
      <c r="AD70" s="123"/>
      <c r="AE70" s="150">
        <f>COUNTIFS('Raw Data'!$AL:$AL,"&lt;=" &amp;DATE(LEFT($AV$3, 4), MONTH("1 " &amp; AE$6 &amp; " " &amp; LEFT($AV$3, 4)) + 1, 0 ), 'Raw Data'!$AL:$AL,"&gt;" &amp;DATE(LEFT($AV$3, 4), MONTH("1 " &amp; AE$6 &amp; " " &amp; LEFT($AV$3, 4)), 0 ),  'Raw Data'!$D:$D,"*ancel*",  'Raw Data'!$H:$H,"Ear*", 'Raw Data'!$O:$O,""&amp;'Raw Data'!$B$1,'Raw Data'!$D:$D,"&lt;&gt;*ithdr*",'Raw Data'!$D:$D,"&lt;&gt;*ancel*",'Raw Data'!$P:$P,"--")
+
COUNTIFS('Raw Data'!$AL:$AL,"&lt;=" &amp;DATE(LEFT($AV$3, 4), MONTH("1 " &amp; AE$6 &amp; " " &amp; LEFT($AV$3, 4)) + 1, 0 ), 'Raw Data'!$AL:$AL,"&gt;" &amp;DATE(LEFT($AV$3, 4), MONTH("1 " &amp; AE$6 &amp; " " &amp; LEFT($AV$3, 4)), 0 ),  'Raw Data'!$D:$D,"*ancel*",  'Raw Data'!$H:$H,"Ear*", 'Raw Data'!$P:$P,""&amp;'Raw Data'!$B$1,'Raw Data'!$D:$D,"&lt;&gt;*ithdr*",'Raw Data'!$D:$D,"&lt;&gt;*ancel*")</f>
        <v>0</v>
      </c>
      <c r="AF70" s="117"/>
      <c r="AG70" s="117"/>
      <c r="AH70" s="123"/>
      <c r="AI70" s="150">
        <f>COUNTIFS('Raw Data'!$AL:$AL,"&lt;=" &amp;DATE(LEFT($AV$3, 4), MONTH("1 " &amp; AI$6 &amp; " " &amp; LEFT($AV$3, 4)) + 1, 0 ), 'Raw Data'!$AL:$AL,"&gt;" &amp;DATE(LEFT($AV$3, 4), MONTH("1 " &amp; AI$6 &amp; " " &amp; LEFT($AV$3, 4)), 0 ),  'Raw Data'!$D:$D,"*ancel*",  'Raw Data'!$H:$H,"Ear*", 'Raw Data'!$O:$O,""&amp;'Raw Data'!$B$1,'Raw Data'!$D:$D,"&lt;&gt;*ithdr*",'Raw Data'!$D:$D,"&lt;&gt;*ancel*",'Raw Data'!$P:$P,"--")
+
COUNTIFS('Raw Data'!$AL:$AL,"&lt;=" &amp;DATE(LEFT($AV$3, 4), MONTH("1 " &amp; AI$6 &amp; " " &amp; LEFT($AV$3, 4)) + 1, 0 ), 'Raw Data'!$AL:$AL,"&gt;" &amp;DATE(LEFT($AV$3, 4), MONTH("1 " &amp; AI$6 &amp; " " &amp; LEFT($AV$3, 4)), 0 ),  'Raw Data'!$D:$D,"*ancel*",  'Raw Data'!$H:$H,"Ear*", 'Raw Data'!$P:$P,""&amp;'Raw Data'!$B$1,'Raw Data'!$D:$D,"&lt;&gt;*ithdr*",'Raw Data'!$D:$D,"&lt;&gt;*ancel*")</f>
        <v>0</v>
      </c>
      <c r="AJ70" s="117"/>
      <c r="AK70" s="117"/>
      <c r="AL70" s="123"/>
      <c r="AM70" s="150">
        <f>COUNTIFS('Raw Data'!$AL:$AL,"&lt;=" &amp;DATE(LEFT($AV$3, 4), MONTH("1 " &amp; AM$6 &amp; " " &amp; LEFT($AV$3, 4)) + 1, 0 ), 'Raw Data'!$AL:$AL,"&gt;" &amp;DATE(LEFT($AV$3, 4), MONTH("1 " &amp; AM$6 &amp; " " &amp; LEFT($AV$3, 4)), 0 ),  'Raw Data'!$D:$D,"*ancel*",  'Raw Data'!$H:$H,"Ear*", 'Raw Data'!$O:$O,""&amp;'Raw Data'!$B$1,'Raw Data'!$D:$D,"&lt;&gt;*ithdr*",'Raw Data'!$D:$D,"&lt;&gt;*ancel*",'Raw Data'!$P:$P,"--")
+
COUNTIFS('Raw Data'!$AL:$AL,"&lt;=" &amp;DATE(LEFT($AV$3, 4), MONTH("1 " &amp; AM$6 &amp; " " &amp; LEFT($AV$3, 4)) + 1, 0 ), 'Raw Data'!$AL:$AL,"&gt;" &amp;DATE(LEFT($AV$3, 4), MONTH("1 " &amp; AM$6 &amp; " " &amp; LEFT($AV$3, 4)), 0 ),  'Raw Data'!$D:$D,"*ancel*",  'Raw Data'!$H:$H,"Ear*", 'Raw Data'!$P:$P,""&amp;'Raw Data'!$B$1,'Raw Data'!$D:$D,"&lt;&gt;*ithdr*",'Raw Data'!$D:$D,"&lt;&gt;*ancel*")</f>
        <v>0</v>
      </c>
      <c r="AN70" s="117"/>
      <c r="AO70" s="117"/>
      <c r="AP70" s="123"/>
      <c r="AQ70" s="150">
        <f>COUNTIFS('Raw Data'!$AL:$AL,"&lt;=" &amp;DATE(LEFT($AV$3, 4), MONTH("1 " &amp; AQ$6 &amp; " " &amp; LEFT($AV$3, 4)) + 1, 0 ), 'Raw Data'!$AL:$AL,"&gt;" &amp;DATE(LEFT($AV$3, 4), MONTH("1 " &amp; AQ$6 &amp; " " &amp; LEFT($AV$3, 4)), 0 ),  'Raw Data'!$D:$D,"*ancel*",  'Raw Data'!$H:$H,"Ear*", 'Raw Data'!$O:$O,""&amp;'Raw Data'!$B$1,'Raw Data'!$D:$D,"&lt;&gt;*ithdr*",'Raw Data'!$D:$D,"&lt;&gt;*ancel*",'Raw Data'!$P:$P,"--")
+
COUNTIFS('Raw Data'!$AL:$AL,"&lt;=" &amp;DATE(LEFT($AV$3, 4), MONTH("1 " &amp; AQ$6 &amp; " " &amp; LEFT($AV$3, 4)) + 1, 0 ), 'Raw Data'!$AL:$AL,"&gt;" &amp;DATE(LEFT($AV$3, 4), MONTH("1 " &amp; AQ$6 &amp; " " &amp; LEFT($AV$3, 4)), 0 ),  'Raw Data'!$D:$D,"*ancel*",  'Raw Data'!$H:$H,"Ear*", 'Raw Data'!$P:$P,""&amp;'Raw Data'!$B$1,'Raw Data'!$D:$D,"&lt;&gt;*ithdr*",'Raw Data'!$D:$D,"&lt;&gt;*ancel*")</f>
        <v>0</v>
      </c>
      <c r="AR70" s="117"/>
      <c r="AS70" s="117"/>
      <c r="AT70" s="123"/>
      <c r="AU70" s="150">
        <f>COUNTIFS('Raw Data'!$AL:$AL,"&lt;=" &amp;DATE(MID($AV$3, 15, 4), MONTH("1 " &amp; AU$6 &amp; " " &amp; MID($AV$3, 15, 4)) + 1, 0 ), 'Raw Data'!$AL:$AL,"&gt;" &amp;DATE(MID($AV$3, 15, 4), MONTH("1 " &amp; AU$6 &amp; " " &amp; MID($AV$3, 15, 4)), 0 ),  'Raw Data'!$D:$D,"*ancel*",  'Raw Data'!$H:$H,"Ear*", 'Raw Data'!$O:$O,""&amp;'Raw Data'!$B$1,'Raw Data'!$D:$D,"&lt;&gt;*ithdr*",'Raw Data'!$D:$D,"&lt;&gt;*ancel*",'Raw Data'!$P:$P,"--")
+
COUNTIFS('Raw Data'!$AL:$AL,"&lt;=" &amp;DATE(MID($AV$3, 15, 4), MONTH("1 " &amp; AU$6 &amp; " " &amp; MID($AV$3, 15, 4)) + 1, 0 ), 'Raw Data'!$AL:$AL,"&gt;" &amp;DATE(MID($AV$3, 15, 4), MONTH("1 " &amp; AU$6 &amp; " " &amp; MID($AV$3, 15, 4)), 0 ),  'Raw Data'!$D:$D,"*ancel*",  'Raw Data'!$H:$H,"Ear*", 'Raw Data'!$P:$P,""&amp;'Raw Data'!$B$1,'Raw Data'!$D:$D,"&lt;&gt;*ithdr*",'Raw Data'!$D:$D,"&lt;&gt;*ancel*")</f>
        <v>0</v>
      </c>
      <c r="AV70" s="117"/>
      <c r="AW70" s="117"/>
      <c r="AX70" s="123"/>
      <c r="AY70" s="150">
        <f>COUNTIFS('Raw Data'!$AL:$AL,"&lt;=" &amp;DATE(MID($AV$3, 15, 4), MONTH("1 " &amp; AY$6 &amp; " " &amp; MID($AV$3, 15, 4)) + 1, 0 ), 'Raw Data'!$AL:$AL,"&gt;" &amp;DATE(MID($AV$3, 15, 4), MONTH("1 " &amp; AY$6 &amp; " " &amp; MID($AV$3, 15, 4)), 0 ),  'Raw Data'!$D:$D,"*ancel*",  'Raw Data'!$H:$H,"Ear*", 'Raw Data'!$O:$O,""&amp;'Raw Data'!$B$1,'Raw Data'!$D:$D,"&lt;&gt;*ithdr*",'Raw Data'!$D:$D,"&lt;&gt;*ancel*",'Raw Data'!$P:$P,"--")
+
COUNTIFS('Raw Data'!$AL:$AL,"&lt;=" &amp;DATE(MID($AV$3, 15, 4), MONTH("1 " &amp; AY$6 &amp; " " &amp; MID($AV$3, 15, 4)) + 1, 0 ), 'Raw Data'!$AL:$AL,"&gt;" &amp;DATE(MID($AV$3, 15, 4), MONTH("1 " &amp; AY$6 &amp; " " &amp; MID($AV$3, 15, 4)), 0 ),  'Raw Data'!$D:$D,"*ancel*",  'Raw Data'!$H:$H,"Ear*", 'Raw Data'!$P:$P,""&amp;'Raw Data'!$B$1,'Raw Data'!$D:$D,"&lt;&gt;*ithdr*",'Raw Data'!$D:$D,"&lt;&gt;*ancel*")</f>
        <v>0</v>
      </c>
      <c r="AZ70" s="117"/>
      <c r="BA70" s="117"/>
      <c r="BB70" s="123"/>
      <c r="BC70" s="150">
        <f>COUNTIFS('Raw Data'!$AL:$AL,"&lt;=" &amp;DATE(MID($AV$3, 15, 4), MONTH("1 " &amp; BC$6 &amp; " " &amp; MID($AV$3, 15, 4)) + 1, 0 ), 'Raw Data'!$AL:$AL,"&gt;" &amp;DATE(MID($AV$3, 15, 4), MONTH("1 " &amp; BC$6 &amp; " " &amp; MID($AV$3, 15, 4)), 0 ),  'Raw Data'!$D:$D,"*ancel*",  'Raw Data'!$H:$H,"Ear*", 'Raw Data'!$O:$O,""&amp;'Raw Data'!$B$1,'Raw Data'!$D:$D,"&lt;&gt;*ithdr*",'Raw Data'!$D:$D,"&lt;&gt;*ancel*",'Raw Data'!$P:$P,"--")
+
COUNTIFS('Raw Data'!$AL:$AL,"&lt;=" &amp;DATE(MID($AV$3, 15, 4), MONTH("1 " &amp; BC$6 &amp; " " &amp; MID($AV$3, 15, 4)) + 1, 0 ), 'Raw Data'!$AL:$AL,"&gt;" &amp;DATE(MID($AV$3, 15, 4), MONTH("1 " &amp; BC$6 &amp; " " &amp; MID($AV$3, 15, 4)), 0 ),  'Raw Data'!$D:$D,"*ancel*",  'Raw Data'!$H:$H,"Ear*", 'Raw Data'!$P:$P,""&amp;'Raw Data'!$B$1,'Raw Data'!$D:$D,"&lt;&gt;*ithdr*",'Raw Data'!$D:$D,"&lt;&gt;*ancel*")</f>
        <v>0</v>
      </c>
      <c r="BD70" s="117"/>
      <c r="BE70" s="117"/>
      <c r="BF70" s="118"/>
    </row>
    <row r="71" spans="1:58" ht="12.75" customHeight="1" x14ac:dyDescent="0.2">
      <c r="A71" s="141" t="s">
        <v>745</v>
      </c>
      <c r="B71" s="117"/>
      <c r="C71" s="117"/>
      <c r="D71" s="117"/>
      <c r="E71" s="117"/>
      <c r="F71" s="117"/>
      <c r="G71" s="117"/>
      <c r="H71" s="117"/>
      <c r="I71" s="117"/>
      <c r="J71" s="123"/>
      <c r="K71" s="150">
        <f>COUNTIFS('Raw Data'!$AL:$AL,"&lt;=" &amp;DATE(LEFT($AV$3, 4), MONTH("1 " &amp; K$6 &amp; " " &amp; LEFT($AV$3, 4)) + 1, 0 ), 'Raw Data'!$AL:$AL,"&gt;" &amp;DATE(LEFT($AV$3, 4), MONTH("1 " &amp; K$6 &amp; " " &amp; LEFT($AV$3, 4)), 0 ),  'Raw Data'!$D:$D,"*ancel*",  'Raw Data'!$H:$H,"Non*", 'Raw Data'!$O:$O,""&amp;'Raw Data'!$B$1,'Raw Data'!$D:$D,"&lt;&gt;*ithdr*",'Raw Data'!$D:$D,"&lt;&gt;*ancel*",'Raw Data'!$P:$P,"--")
+
COUNTIFS('Raw Data'!$AL:$AL,"&lt;=" &amp;DATE(LEFT($AV$3, 4), MONTH("1 " &amp; K$6 &amp; " " &amp; LEFT($AV$3, 4)) + 1, 0 ), 'Raw Data'!$AL:$AL,"&gt;" &amp;DATE(LEFT($AV$3, 4), MONTH("1 " &amp; K$6 &amp; " " &amp; LEFT($AV$3, 4)), 0 ),  'Raw Data'!$D:$D,"*ancel*",  'Raw Data'!$H:$H,"Non*", 'Raw Data'!$P:$P,""&amp;'Raw Data'!$B$1,'Raw Data'!$D:$D,"&lt;&gt;*ithdr*",'Raw Data'!$D:$D,"&lt;&gt;*ancel*")</f>
        <v>0</v>
      </c>
      <c r="L71" s="117"/>
      <c r="M71" s="117"/>
      <c r="N71" s="123"/>
      <c r="O71" s="150">
        <f>COUNTIFS('Raw Data'!$AL:$AL,"&lt;=" &amp;DATE(LEFT($AV$3, 4), MONTH("1 " &amp; O$6 &amp; " " &amp; LEFT($AV$3, 4)) + 1, 0 ), 'Raw Data'!$AL:$AL,"&gt;" &amp;DATE(LEFT($AV$3, 4), MONTH("1 " &amp; O$6 &amp; " " &amp; LEFT($AV$3, 4)), 0 ),  'Raw Data'!$D:$D,"*ancel*",  'Raw Data'!$H:$H,"Non*", 'Raw Data'!$O:$O,""&amp;'Raw Data'!$B$1,'Raw Data'!$D:$D,"&lt;&gt;*ithdr*",'Raw Data'!$D:$D,"&lt;&gt;*ancel*",'Raw Data'!$P:$P,"--")
+
COUNTIFS('Raw Data'!$AL:$AL,"&lt;=" &amp;DATE(LEFT($AV$3, 4), MONTH("1 " &amp; O$6 &amp; " " &amp; LEFT($AV$3, 4)) + 1, 0 ), 'Raw Data'!$AL:$AL,"&gt;" &amp;DATE(LEFT($AV$3, 4), MONTH("1 " &amp; O$6 &amp; " " &amp; LEFT($AV$3, 4)), 0 ),  'Raw Data'!$D:$D,"*ancel*",  'Raw Data'!$H:$H,"Non*", 'Raw Data'!$P:$P,""&amp;'Raw Data'!$B$1,'Raw Data'!$D:$D,"&lt;&gt;*ithdr*",'Raw Data'!$D:$D,"&lt;&gt;*ancel*")</f>
        <v>0</v>
      </c>
      <c r="P71" s="117"/>
      <c r="Q71" s="117"/>
      <c r="R71" s="123"/>
      <c r="S71" s="150">
        <f>COUNTIFS('Raw Data'!$AL:$AL,"&lt;=" &amp;DATE(LEFT($AV$3, 4), MONTH("1 " &amp; S$6 &amp; " " &amp; LEFT($AV$3, 4)) + 1, 0 ), 'Raw Data'!$AL:$AL,"&gt;" &amp;DATE(LEFT($AV$3, 4), MONTH("1 " &amp; S$6 &amp; " " &amp; LEFT($AV$3, 4)), 0 ),  'Raw Data'!$D:$D,"*ancel*",  'Raw Data'!$H:$H,"Non*", 'Raw Data'!$O:$O,""&amp;'Raw Data'!$B$1,'Raw Data'!$D:$D,"&lt;&gt;*ithdr*",'Raw Data'!$D:$D,"&lt;&gt;*ancel*",'Raw Data'!$P:$P,"--")
+
COUNTIFS('Raw Data'!$AL:$AL,"&lt;=" &amp;DATE(LEFT($AV$3, 4), MONTH("1 " &amp; S$6 &amp; " " &amp; LEFT($AV$3, 4)) + 1, 0 ), 'Raw Data'!$AL:$AL,"&gt;" &amp;DATE(LEFT($AV$3, 4), MONTH("1 " &amp; S$6 &amp; " " &amp; LEFT($AV$3, 4)), 0 ),  'Raw Data'!$D:$D,"*ancel*",  'Raw Data'!$H:$H,"Non*", 'Raw Data'!$P:$P,""&amp;'Raw Data'!$B$1,'Raw Data'!$D:$D,"&lt;&gt;*ithdr*",'Raw Data'!$D:$D,"&lt;&gt;*ancel*")</f>
        <v>0</v>
      </c>
      <c r="T71" s="117"/>
      <c r="U71" s="117"/>
      <c r="V71" s="123"/>
      <c r="W71" s="150">
        <f>COUNTIFS('Raw Data'!$AL:$AL,"&lt;=" &amp;DATE(LEFT($AV$3, 4), MONTH("1 " &amp; W$6 &amp; " " &amp; LEFT($AV$3, 4)) + 1, 0 ), 'Raw Data'!$AL:$AL,"&gt;" &amp;DATE(LEFT($AV$3, 4), MONTH("1 " &amp; W$6 &amp; " " &amp; LEFT($AV$3, 4)), 0 ),  'Raw Data'!$D:$D,"*ancel*",  'Raw Data'!$H:$H,"Non*", 'Raw Data'!$O:$O,""&amp;'Raw Data'!$B$1,'Raw Data'!$D:$D,"&lt;&gt;*ithdr*",'Raw Data'!$D:$D,"&lt;&gt;*ancel*",'Raw Data'!$P:$P,"--")
+
COUNTIFS('Raw Data'!$AL:$AL,"&lt;=" &amp;DATE(LEFT($AV$3, 4), MONTH("1 " &amp; W$6 &amp; " " &amp; LEFT($AV$3, 4)) + 1, 0 ), 'Raw Data'!$AL:$AL,"&gt;" &amp;DATE(LEFT($AV$3, 4), MONTH("1 " &amp; W$6 &amp; " " &amp; LEFT($AV$3, 4)), 0 ),  'Raw Data'!$D:$D,"*ancel*",  'Raw Data'!$H:$H,"Non*", 'Raw Data'!$P:$P,""&amp;'Raw Data'!$B$1,'Raw Data'!$D:$D,"&lt;&gt;*ithdr*",'Raw Data'!$D:$D,"&lt;&gt;*ancel*")</f>
        <v>0</v>
      </c>
      <c r="X71" s="117"/>
      <c r="Y71" s="117"/>
      <c r="Z71" s="123"/>
      <c r="AA71" s="150">
        <f>COUNTIFS('Raw Data'!$AL:$AL,"&lt;=" &amp;DATE(LEFT($AV$3, 4), MONTH("1 " &amp; AA$6 &amp; " " &amp; LEFT($AV$3, 4)) + 1, 0 ), 'Raw Data'!$AL:$AL,"&gt;" &amp;DATE(LEFT($AV$3, 4), MONTH("1 " &amp; AA$6 &amp; " " &amp; LEFT($AV$3, 4)), 0 ),  'Raw Data'!$D:$D,"*ancel*",  'Raw Data'!$H:$H,"Non*", 'Raw Data'!$O:$O,""&amp;'Raw Data'!$B$1,'Raw Data'!$D:$D,"&lt;&gt;*ithdr*",'Raw Data'!$D:$D,"&lt;&gt;*ancel*",'Raw Data'!$P:$P,"--")
+
COUNTIFS('Raw Data'!$AL:$AL,"&lt;=" &amp;DATE(LEFT($AV$3, 4), MONTH("1 " &amp; AA$6 &amp; " " &amp; LEFT($AV$3, 4)) + 1, 0 ), 'Raw Data'!$AL:$AL,"&gt;" &amp;DATE(LEFT($AV$3, 4), MONTH("1 " &amp; AA$6 &amp; " " &amp; LEFT($AV$3, 4)), 0 ),  'Raw Data'!$D:$D,"*ancel*",  'Raw Data'!$H:$H,"Non*", 'Raw Data'!$P:$P,""&amp;'Raw Data'!$B$1,'Raw Data'!$D:$D,"&lt;&gt;*ithdr*",'Raw Data'!$D:$D,"&lt;&gt;*ancel*")</f>
        <v>0</v>
      </c>
      <c r="AB71" s="117"/>
      <c r="AC71" s="117"/>
      <c r="AD71" s="123"/>
      <c r="AE71" s="150">
        <f>COUNTIFS('Raw Data'!$AL:$AL,"&lt;=" &amp;DATE(LEFT($AV$3, 4), MONTH("1 " &amp; AE$6 &amp; " " &amp; LEFT($AV$3, 4)) + 1, 0 ), 'Raw Data'!$AL:$AL,"&gt;" &amp;DATE(LEFT($AV$3, 4), MONTH("1 " &amp; AE$6 &amp; " " &amp; LEFT($AV$3, 4)), 0 ),  'Raw Data'!$D:$D,"*ancel*",  'Raw Data'!$H:$H,"Non*", 'Raw Data'!$O:$O,""&amp;'Raw Data'!$B$1,'Raw Data'!$D:$D,"&lt;&gt;*ithdr*",'Raw Data'!$D:$D,"&lt;&gt;*ancel*",'Raw Data'!$P:$P,"--")
+
COUNTIFS('Raw Data'!$AL:$AL,"&lt;=" &amp;DATE(LEFT($AV$3, 4), MONTH("1 " &amp; AE$6 &amp; " " &amp; LEFT($AV$3, 4)) + 1, 0 ), 'Raw Data'!$AL:$AL,"&gt;" &amp;DATE(LEFT($AV$3, 4), MONTH("1 " &amp; AE$6 &amp; " " &amp; LEFT($AV$3, 4)), 0 ),  'Raw Data'!$D:$D,"*ancel*",  'Raw Data'!$H:$H,"Non*", 'Raw Data'!$P:$P,""&amp;'Raw Data'!$B$1,'Raw Data'!$D:$D,"&lt;&gt;*ithdr*",'Raw Data'!$D:$D,"&lt;&gt;*ancel*")</f>
        <v>0</v>
      </c>
      <c r="AF71" s="117"/>
      <c r="AG71" s="117"/>
      <c r="AH71" s="123"/>
      <c r="AI71" s="150">
        <f>COUNTIFS('Raw Data'!$AL:$AL,"&lt;=" &amp;DATE(LEFT($AV$3, 4), MONTH("1 " &amp; AI$6 &amp; " " &amp; LEFT($AV$3, 4)) + 1, 0 ), 'Raw Data'!$AL:$AL,"&gt;" &amp;DATE(LEFT($AV$3, 4), MONTH("1 " &amp; AI$6 &amp; " " &amp; LEFT($AV$3, 4)), 0 ),  'Raw Data'!$D:$D,"*ancel*",  'Raw Data'!$H:$H,"Non*", 'Raw Data'!$O:$O,""&amp;'Raw Data'!$B$1,'Raw Data'!$D:$D,"&lt;&gt;*ithdr*",'Raw Data'!$D:$D,"&lt;&gt;*ancel*",'Raw Data'!$P:$P,"--")
+
COUNTIFS('Raw Data'!$AL:$AL,"&lt;=" &amp;DATE(LEFT($AV$3, 4), MONTH("1 " &amp; AI$6 &amp; " " &amp; LEFT($AV$3, 4)) + 1, 0 ), 'Raw Data'!$AL:$AL,"&gt;" &amp;DATE(LEFT($AV$3, 4), MONTH("1 " &amp; AI$6 &amp; " " &amp; LEFT($AV$3, 4)), 0 ),  'Raw Data'!$D:$D,"*ancel*",  'Raw Data'!$H:$H,"Non*", 'Raw Data'!$P:$P,""&amp;'Raw Data'!$B$1,'Raw Data'!$D:$D,"&lt;&gt;*ithdr*",'Raw Data'!$D:$D,"&lt;&gt;*ancel*")</f>
        <v>0</v>
      </c>
      <c r="AJ71" s="117"/>
      <c r="AK71" s="117"/>
      <c r="AL71" s="123"/>
      <c r="AM71" s="150">
        <f>COUNTIFS('Raw Data'!$AL:$AL,"&lt;=" &amp;DATE(LEFT($AV$3, 4), MONTH("1 " &amp; AM$6 &amp; " " &amp; LEFT($AV$3, 4)) + 1, 0 ), 'Raw Data'!$AL:$AL,"&gt;" &amp;DATE(LEFT($AV$3, 4), MONTH("1 " &amp; AM$6 &amp; " " &amp; LEFT($AV$3, 4)), 0 ),  'Raw Data'!$D:$D,"*ancel*",  'Raw Data'!$H:$H,"Non*", 'Raw Data'!$O:$O,""&amp;'Raw Data'!$B$1,'Raw Data'!$D:$D,"&lt;&gt;*ithdr*",'Raw Data'!$D:$D,"&lt;&gt;*ancel*",'Raw Data'!$P:$P,"--")
+
COUNTIFS('Raw Data'!$AL:$AL,"&lt;=" &amp;DATE(LEFT($AV$3, 4), MONTH("1 " &amp; AM$6 &amp; " " &amp; LEFT($AV$3, 4)) + 1, 0 ), 'Raw Data'!$AL:$AL,"&gt;" &amp;DATE(LEFT($AV$3, 4), MONTH("1 " &amp; AM$6 &amp; " " &amp; LEFT($AV$3, 4)), 0 ),  'Raw Data'!$D:$D,"*ancel*",  'Raw Data'!$H:$H,"Non*", 'Raw Data'!$P:$P,""&amp;'Raw Data'!$B$1,'Raw Data'!$D:$D,"&lt;&gt;*ithdr*",'Raw Data'!$D:$D,"&lt;&gt;*ancel*")</f>
        <v>0</v>
      </c>
      <c r="AN71" s="117"/>
      <c r="AO71" s="117"/>
      <c r="AP71" s="123"/>
      <c r="AQ71" s="150">
        <f>COUNTIFS('Raw Data'!$AL:$AL,"&lt;=" &amp;DATE(LEFT($AV$3, 4), MONTH("1 " &amp; AQ$6 &amp; " " &amp; LEFT($AV$3, 4)) + 1, 0 ), 'Raw Data'!$AL:$AL,"&gt;" &amp;DATE(LEFT($AV$3, 4), MONTH("1 " &amp; AQ$6 &amp; " " &amp; LEFT($AV$3, 4)), 0 ),  'Raw Data'!$D:$D,"*ancel*",  'Raw Data'!$H:$H,"Non*", 'Raw Data'!$O:$O,""&amp;'Raw Data'!$B$1,'Raw Data'!$D:$D,"&lt;&gt;*ithdr*",'Raw Data'!$D:$D,"&lt;&gt;*ancel*",'Raw Data'!$P:$P,"--")
+
COUNTIFS('Raw Data'!$AL:$AL,"&lt;=" &amp;DATE(LEFT($AV$3, 4), MONTH("1 " &amp; AQ$6 &amp; " " &amp; LEFT($AV$3, 4)) + 1, 0 ), 'Raw Data'!$AL:$AL,"&gt;" &amp;DATE(LEFT($AV$3, 4), MONTH("1 " &amp; AQ$6 &amp; " " &amp; LEFT($AV$3, 4)), 0 ),  'Raw Data'!$D:$D,"*ancel*",  'Raw Data'!$H:$H,"Non*", 'Raw Data'!$P:$P,""&amp;'Raw Data'!$B$1,'Raw Data'!$D:$D,"&lt;&gt;*ithdr*",'Raw Data'!$D:$D,"&lt;&gt;*ancel*")</f>
        <v>0</v>
      </c>
      <c r="AR71" s="117"/>
      <c r="AS71" s="117"/>
      <c r="AT71" s="123"/>
      <c r="AU71" s="150">
        <f>COUNTIFS('Raw Data'!$AL:$AL,"&lt;=" &amp;DATE(MID($AV$3, 15, 4), MONTH("1 " &amp; AU$6 &amp; " " &amp; MID($AV$3, 15, 4)) + 1, 0 ), 'Raw Data'!$AL:$AL,"&gt;" &amp;DATE(MID($AV$3, 15, 4), MONTH("1 " &amp; AU$6 &amp; " " &amp; MID($AV$3, 15, 4)), 0 ),  'Raw Data'!$D:$D,"*ancel*",  'Raw Data'!$H:$H,"Non*", 'Raw Data'!$O:$O,""&amp;'Raw Data'!$B$1,'Raw Data'!$D:$D,"&lt;&gt;*ithdr*",'Raw Data'!$D:$D,"&lt;&gt;*ancel*",'Raw Data'!$P:$P,"--")
+
COUNTIFS('Raw Data'!$AL:$AL,"&lt;=" &amp;DATE(MID($AV$3, 15, 4), MONTH("1 " &amp; AU$6 &amp; " " &amp; MID($AV$3, 15, 4)) + 1, 0 ), 'Raw Data'!$AL:$AL,"&gt;" &amp;DATE(MID($AV$3, 15, 4), MONTH("1 " &amp; AU$6 &amp; " " &amp; MID($AV$3, 15, 4)), 0 ),  'Raw Data'!$D:$D,"*ancel*",  'Raw Data'!$H:$H,"Non*", 'Raw Data'!$P:$P,""&amp;'Raw Data'!$B$1,'Raw Data'!$D:$D,"&lt;&gt;*ithdr*",'Raw Data'!$D:$D,"&lt;&gt;*ancel*")</f>
        <v>0</v>
      </c>
      <c r="AV71" s="117"/>
      <c r="AW71" s="117"/>
      <c r="AX71" s="123"/>
      <c r="AY71" s="150">
        <f>COUNTIFS('Raw Data'!$AL:$AL,"&lt;=" &amp;DATE(MID($AV$3, 15, 4), MONTH("1 " &amp; AY$6 &amp; " " &amp; MID($AV$3, 15, 4)) + 1, 0 ), 'Raw Data'!$AL:$AL,"&gt;" &amp;DATE(MID($AV$3, 15, 4), MONTH("1 " &amp; AY$6 &amp; " " &amp; MID($AV$3, 15, 4)), 0 ),  'Raw Data'!$D:$D,"*ancel*",  'Raw Data'!$H:$H,"Non*", 'Raw Data'!$O:$O,""&amp;'Raw Data'!$B$1,'Raw Data'!$D:$D,"&lt;&gt;*ithdr*",'Raw Data'!$D:$D,"&lt;&gt;*ancel*",'Raw Data'!$P:$P,"--")
+
COUNTIFS('Raw Data'!$AL:$AL,"&lt;=" &amp;DATE(MID($AV$3, 15, 4), MONTH("1 " &amp; AY$6 &amp; " " &amp; MID($AV$3, 15, 4)) + 1, 0 ), 'Raw Data'!$AL:$AL,"&gt;" &amp;DATE(MID($AV$3, 15, 4), MONTH("1 " &amp; AY$6 &amp; " " &amp; MID($AV$3, 15, 4)), 0 ),  'Raw Data'!$D:$D,"*ancel*",  'Raw Data'!$H:$H,"Non*", 'Raw Data'!$P:$P,""&amp;'Raw Data'!$B$1,'Raw Data'!$D:$D,"&lt;&gt;*ithdr*",'Raw Data'!$D:$D,"&lt;&gt;*ancel*")</f>
        <v>0</v>
      </c>
      <c r="AZ71" s="117"/>
      <c r="BA71" s="117"/>
      <c r="BB71" s="123"/>
      <c r="BC71" s="150">
        <f>COUNTIFS('Raw Data'!$AL:$AL,"&lt;=" &amp;DATE(MID($AV$3, 15, 4), MONTH("1 " &amp; BC$6 &amp; " " &amp; MID($AV$3, 15, 4)) + 1, 0 ), 'Raw Data'!$AL:$AL,"&gt;" &amp;DATE(MID($AV$3, 15, 4), MONTH("1 " &amp; BC$6 &amp; " " &amp; MID($AV$3, 15, 4)), 0 ),  'Raw Data'!$D:$D,"*ancel*",  'Raw Data'!$H:$H,"Non*", 'Raw Data'!$O:$O,""&amp;'Raw Data'!$B$1,'Raw Data'!$D:$D,"&lt;&gt;*ithdr*",'Raw Data'!$D:$D,"&lt;&gt;*ancel*",'Raw Data'!$P:$P,"--")
+
COUNTIFS('Raw Data'!$AL:$AL,"&lt;=" &amp;DATE(MID($AV$3, 15, 4), MONTH("1 " &amp; BC$6 &amp; " " &amp; MID($AV$3, 15, 4)) + 1, 0 ), 'Raw Data'!$AL:$AL,"&gt;" &amp;DATE(MID($AV$3, 15, 4), MONTH("1 " &amp; BC$6 &amp; " " &amp; MID($AV$3, 15, 4)), 0 ),  'Raw Data'!$D:$D,"*ancel*",  'Raw Data'!$H:$H,"Non*", 'Raw Data'!$P:$P,""&amp;'Raw Data'!$B$1,'Raw Data'!$D:$D,"&lt;&gt;*ithdr*",'Raw Data'!$D:$D,"&lt;&gt;*ancel*")</f>
        <v>0</v>
      </c>
      <c r="BD71" s="117"/>
      <c r="BE71" s="117"/>
      <c r="BF71" s="118"/>
    </row>
    <row r="72" spans="1:58" ht="12.75" customHeight="1" x14ac:dyDescent="0.2">
      <c r="A72" s="120" t="s">
        <v>747</v>
      </c>
      <c r="B72" s="117"/>
      <c r="C72" s="117"/>
      <c r="D72" s="117"/>
      <c r="E72" s="117"/>
      <c r="F72" s="117"/>
      <c r="G72" s="117"/>
      <c r="H72" s="117"/>
      <c r="I72" s="117"/>
      <c r="J72" s="123"/>
      <c r="K72" s="148">
        <f>COUNTIFS('Raw Data'!$AL:$AL,"&lt;=" &amp;DATE(LEFT($AV$3, 4), MONTH("1 " &amp; K$6 &amp; " " &amp; LEFT($AV$3, 4)) + 1, 0 ), 'Raw Data'!$AL:$AL,"&gt;" &amp;DATE(LEFT($AV$3, 4), MONTH("1 " &amp; K$6 &amp; " " &amp; LEFT($AV$3, 4)), 0 ),  'Raw Data'!$D:$D,"*ithdrawn*", 'Raw Data'!$O:$O,""&amp;'Raw Data'!$B$1,'Raw Data'!$D:$D,"&lt;&gt;*ithdr*",'Raw Data'!$D:$D,"&lt;&gt;*ancel*",'Raw Data'!$P:$P,"--")
+
COUNTIFS('Raw Data'!$AL:$AL,"&lt;=" &amp;DATE(LEFT($AV$3, 4), MONTH("1 " &amp; K$6 &amp; " " &amp; LEFT($AV$3, 4)) + 1, 0 ), 'Raw Data'!$AL:$AL,"&gt;" &amp;DATE(LEFT($AV$3, 4), MONTH("1 " &amp; K$6 &amp; " " &amp; LEFT($AV$3, 4)), 0 ),  'Raw Data'!$D:$D,"*ithdrawn*", 'Raw Data'!$P:$P,""&amp;'Raw Data'!$B$1,'Raw Data'!$D:$D,"&lt;&gt;*ithdr*",'Raw Data'!$D:$D,"&lt;&gt;*ancel*")</f>
        <v>0</v>
      </c>
      <c r="L72" s="117"/>
      <c r="M72" s="117"/>
      <c r="N72" s="123"/>
      <c r="O72" s="148">
        <f>COUNTIFS('Raw Data'!$AL:$AL,"&lt;=" &amp;DATE(LEFT($AV$3, 4), MONTH("1 " &amp; O$6 &amp; " " &amp; LEFT($AV$3, 4)) + 1, 0 ), 'Raw Data'!$AL:$AL,"&gt;" &amp;DATE(LEFT($AV$3, 4), MONTH("1 " &amp; O$6 &amp; " " &amp; LEFT($AV$3, 4)), 0 ),  'Raw Data'!$D:$D,"*ithdrawn*", 'Raw Data'!$O:$O,""&amp;'Raw Data'!$B$1,'Raw Data'!$D:$D,"&lt;&gt;*ithdr*",'Raw Data'!$D:$D,"&lt;&gt;*ancel*",'Raw Data'!$P:$P,"--")
+
COUNTIFS('Raw Data'!$AL:$AL,"&lt;=" &amp;DATE(LEFT($AV$3, 4), MONTH("1 " &amp; O$6 &amp; " " &amp; LEFT($AV$3, 4)) + 1, 0 ), 'Raw Data'!$AL:$AL,"&gt;" &amp;DATE(LEFT($AV$3, 4), MONTH("1 " &amp; O$6 &amp; " " &amp; LEFT($AV$3, 4)), 0 ),  'Raw Data'!$D:$D,"*ithdrawn*", 'Raw Data'!$P:$P,""&amp;'Raw Data'!$B$1,'Raw Data'!$D:$D,"&lt;&gt;*ithdr*",'Raw Data'!$D:$D,"&lt;&gt;*ancel*")</f>
        <v>0</v>
      </c>
      <c r="P72" s="117"/>
      <c r="Q72" s="117"/>
      <c r="R72" s="123"/>
      <c r="S72" s="148">
        <f>COUNTIFS('Raw Data'!$AL:$AL,"&lt;=" &amp;DATE(LEFT($AV$3, 4), MONTH("1 " &amp; S$6 &amp; " " &amp; LEFT($AV$3, 4)) + 1, 0 ), 'Raw Data'!$AL:$AL,"&gt;" &amp;DATE(LEFT($AV$3, 4), MONTH("1 " &amp; S$6 &amp; " " &amp; LEFT($AV$3, 4)), 0 ),  'Raw Data'!$D:$D,"*ithdrawn*", 'Raw Data'!$O:$O,""&amp;'Raw Data'!$B$1,'Raw Data'!$D:$D,"&lt;&gt;*ithdr*",'Raw Data'!$D:$D,"&lt;&gt;*ancel*",'Raw Data'!$P:$P,"--")
+
COUNTIFS('Raw Data'!$AL:$AL,"&lt;=" &amp;DATE(LEFT($AV$3, 4), MONTH("1 " &amp; S$6 &amp; " " &amp; LEFT($AV$3, 4)) + 1, 0 ), 'Raw Data'!$AL:$AL,"&gt;" &amp;DATE(LEFT($AV$3, 4), MONTH("1 " &amp; S$6 &amp; " " &amp; LEFT($AV$3, 4)), 0 ),  'Raw Data'!$D:$D,"*ithdrawn*", 'Raw Data'!$P:$P,""&amp;'Raw Data'!$B$1,'Raw Data'!$D:$D,"&lt;&gt;*ithdr*",'Raw Data'!$D:$D,"&lt;&gt;*ancel*")</f>
        <v>0</v>
      </c>
      <c r="T72" s="117"/>
      <c r="U72" s="117"/>
      <c r="V72" s="123"/>
      <c r="W72" s="148">
        <f>COUNTIFS('Raw Data'!$AL:$AL,"&lt;=" &amp;DATE(LEFT($AV$3, 4), MONTH("1 " &amp; W$6 &amp; " " &amp; LEFT($AV$3, 4)) + 1, 0 ), 'Raw Data'!$AL:$AL,"&gt;" &amp;DATE(LEFT($AV$3, 4), MONTH("1 " &amp; W$6 &amp; " " &amp; LEFT($AV$3, 4)), 0 ),  'Raw Data'!$D:$D,"*ithdrawn*", 'Raw Data'!$O:$O,""&amp;'Raw Data'!$B$1,'Raw Data'!$D:$D,"&lt;&gt;*ithdr*",'Raw Data'!$D:$D,"&lt;&gt;*ancel*",'Raw Data'!$P:$P,"--")
+
COUNTIFS('Raw Data'!$AL:$AL,"&lt;=" &amp;DATE(LEFT($AV$3, 4), MONTH("1 " &amp; W$6 &amp; " " &amp; LEFT($AV$3, 4)) + 1, 0 ), 'Raw Data'!$AL:$AL,"&gt;" &amp;DATE(LEFT($AV$3, 4), MONTH("1 " &amp; W$6 &amp; " " &amp; LEFT($AV$3, 4)), 0 ),  'Raw Data'!$D:$D,"*ithdrawn*", 'Raw Data'!$P:$P,""&amp;'Raw Data'!$B$1,'Raw Data'!$D:$D,"&lt;&gt;*ithdr*",'Raw Data'!$D:$D,"&lt;&gt;*ancel*")</f>
        <v>0</v>
      </c>
      <c r="X72" s="117"/>
      <c r="Y72" s="117"/>
      <c r="Z72" s="123"/>
      <c r="AA72" s="148">
        <f>COUNTIFS('Raw Data'!$AL:$AL,"&lt;=" &amp;DATE(LEFT($AV$3, 4), MONTH("1 " &amp; AA$6 &amp; " " &amp; LEFT($AV$3, 4)) + 1, 0 ), 'Raw Data'!$AL:$AL,"&gt;" &amp;DATE(LEFT($AV$3, 4), MONTH("1 " &amp; AA$6 &amp; " " &amp; LEFT($AV$3, 4)), 0 ),  'Raw Data'!$D:$D,"*ithdrawn*", 'Raw Data'!$O:$O,""&amp;'Raw Data'!$B$1,'Raw Data'!$D:$D,"&lt;&gt;*ithdr*",'Raw Data'!$D:$D,"&lt;&gt;*ancel*",'Raw Data'!$P:$P,"--")
+
COUNTIFS('Raw Data'!$AL:$AL,"&lt;=" &amp;DATE(LEFT($AV$3, 4), MONTH("1 " &amp; AA$6 &amp; " " &amp; LEFT($AV$3, 4)) + 1, 0 ), 'Raw Data'!$AL:$AL,"&gt;" &amp;DATE(LEFT($AV$3, 4), MONTH("1 " &amp; AA$6 &amp; " " &amp; LEFT($AV$3, 4)), 0 ),  'Raw Data'!$D:$D,"*ithdrawn*", 'Raw Data'!$P:$P,""&amp;'Raw Data'!$B$1,'Raw Data'!$D:$D,"&lt;&gt;*ithdr*",'Raw Data'!$D:$D,"&lt;&gt;*ancel*")</f>
        <v>0</v>
      </c>
      <c r="AB72" s="117"/>
      <c r="AC72" s="117"/>
      <c r="AD72" s="123"/>
      <c r="AE72" s="148">
        <f>COUNTIFS('Raw Data'!$AL:$AL,"&lt;=" &amp;DATE(LEFT($AV$3, 4), MONTH("1 " &amp; AE$6 &amp; " " &amp; LEFT($AV$3, 4)) + 1, 0 ), 'Raw Data'!$AL:$AL,"&gt;" &amp;DATE(LEFT($AV$3, 4), MONTH("1 " &amp; AE$6 &amp; " " &amp; LEFT($AV$3, 4)), 0 ),  'Raw Data'!$D:$D,"*ithdrawn*", 'Raw Data'!$O:$O,""&amp;'Raw Data'!$B$1,'Raw Data'!$D:$D,"&lt;&gt;*ithdr*",'Raw Data'!$D:$D,"&lt;&gt;*ancel*",'Raw Data'!$P:$P,"--")
+
COUNTIFS('Raw Data'!$AL:$AL,"&lt;=" &amp;DATE(LEFT($AV$3, 4), MONTH("1 " &amp; AE$6 &amp; " " &amp; LEFT($AV$3, 4)) + 1, 0 ), 'Raw Data'!$AL:$AL,"&gt;" &amp;DATE(LEFT($AV$3, 4), MONTH("1 " &amp; AE$6 &amp; " " &amp; LEFT($AV$3, 4)), 0 ),  'Raw Data'!$D:$D,"*ithdrawn*", 'Raw Data'!$P:$P,""&amp;'Raw Data'!$B$1,'Raw Data'!$D:$D,"&lt;&gt;*ithdr*",'Raw Data'!$D:$D,"&lt;&gt;*ancel*")</f>
        <v>0</v>
      </c>
      <c r="AF72" s="117"/>
      <c r="AG72" s="117"/>
      <c r="AH72" s="123"/>
      <c r="AI72" s="148">
        <f>COUNTIFS('Raw Data'!$AL:$AL,"&lt;=" &amp;DATE(LEFT($AV$3, 4), MONTH("1 " &amp; AI$6 &amp; " " &amp; LEFT($AV$3, 4)) + 1, 0 ), 'Raw Data'!$AL:$AL,"&gt;" &amp;DATE(LEFT($AV$3, 4), MONTH("1 " &amp; AI$6 &amp; " " &amp; LEFT($AV$3, 4)), 0 ),  'Raw Data'!$D:$D,"*ithdrawn*", 'Raw Data'!$O:$O,""&amp;'Raw Data'!$B$1,'Raw Data'!$D:$D,"&lt;&gt;*ithdr*",'Raw Data'!$D:$D,"&lt;&gt;*ancel*",'Raw Data'!$P:$P,"--")
+
COUNTIFS('Raw Data'!$AL:$AL,"&lt;=" &amp;DATE(LEFT($AV$3, 4), MONTH("1 " &amp; AI$6 &amp; " " &amp; LEFT($AV$3, 4)) + 1, 0 ), 'Raw Data'!$AL:$AL,"&gt;" &amp;DATE(LEFT($AV$3, 4), MONTH("1 " &amp; AI$6 &amp; " " &amp; LEFT($AV$3, 4)), 0 ),  'Raw Data'!$D:$D,"*ithdrawn*", 'Raw Data'!$P:$P,""&amp;'Raw Data'!$B$1,'Raw Data'!$D:$D,"&lt;&gt;*ithdr*",'Raw Data'!$D:$D,"&lt;&gt;*ancel*")</f>
        <v>0</v>
      </c>
      <c r="AJ72" s="117"/>
      <c r="AK72" s="117"/>
      <c r="AL72" s="123"/>
      <c r="AM72" s="148">
        <f>COUNTIFS('Raw Data'!$AL:$AL,"&lt;=" &amp;DATE(LEFT($AV$3, 4), MONTH("1 " &amp; AM$6 &amp; " " &amp; LEFT($AV$3, 4)) + 1, 0 ), 'Raw Data'!$AL:$AL,"&gt;" &amp;DATE(LEFT($AV$3, 4), MONTH("1 " &amp; AM$6 &amp; " " &amp; LEFT($AV$3, 4)), 0 ),  'Raw Data'!$D:$D,"*ithdrawn*", 'Raw Data'!$O:$O,""&amp;'Raw Data'!$B$1,'Raw Data'!$D:$D,"&lt;&gt;*ithdr*",'Raw Data'!$D:$D,"&lt;&gt;*ancel*",'Raw Data'!$P:$P,"--")
+
COUNTIFS('Raw Data'!$AL:$AL,"&lt;=" &amp;DATE(LEFT($AV$3, 4), MONTH("1 " &amp; AM$6 &amp; " " &amp; LEFT($AV$3, 4)) + 1, 0 ), 'Raw Data'!$AL:$AL,"&gt;" &amp;DATE(LEFT($AV$3, 4), MONTH("1 " &amp; AM$6 &amp; " " &amp; LEFT($AV$3, 4)), 0 ),  'Raw Data'!$D:$D,"*ithdrawn*", 'Raw Data'!$P:$P,""&amp;'Raw Data'!$B$1,'Raw Data'!$D:$D,"&lt;&gt;*ithdr*",'Raw Data'!$D:$D,"&lt;&gt;*ancel*")</f>
        <v>0</v>
      </c>
      <c r="AN72" s="117"/>
      <c r="AO72" s="117"/>
      <c r="AP72" s="123"/>
      <c r="AQ72" s="148">
        <f>COUNTIFS('Raw Data'!$AL:$AL,"&lt;=" &amp;DATE(LEFT($AV$3, 4), MONTH("1 " &amp; AQ$6 &amp; " " &amp; LEFT($AV$3, 4)) + 1, 0 ), 'Raw Data'!$AL:$AL,"&gt;" &amp;DATE(LEFT($AV$3, 4), MONTH("1 " &amp; AQ$6 &amp; " " &amp; LEFT($AV$3, 4)), 0 ),  'Raw Data'!$D:$D,"*ithdrawn*", 'Raw Data'!$O:$O,""&amp;'Raw Data'!$B$1,'Raw Data'!$D:$D,"&lt;&gt;*ithdr*",'Raw Data'!$D:$D,"&lt;&gt;*ancel*",'Raw Data'!$P:$P,"--")
+
COUNTIFS('Raw Data'!$AL:$AL,"&lt;=" &amp;DATE(LEFT($AV$3, 4), MONTH("1 " &amp; AQ$6 &amp; " " &amp; LEFT($AV$3, 4)) + 1, 0 ), 'Raw Data'!$AL:$AL,"&gt;" &amp;DATE(LEFT($AV$3, 4), MONTH("1 " &amp; AQ$6 &amp; " " &amp; LEFT($AV$3, 4)), 0 ),  'Raw Data'!$D:$D,"*ithdrawn*", 'Raw Data'!$P:$P,""&amp;'Raw Data'!$B$1,'Raw Data'!$D:$D,"&lt;&gt;*ithdr*",'Raw Data'!$D:$D,"&lt;&gt;*ancel*")</f>
        <v>0</v>
      </c>
      <c r="AR72" s="117"/>
      <c r="AS72" s="117"/>
      <c r="AT72" s="123"/>
      <c r="AU72" s="148">
        <f>COUNTIFS('Raw Data'!$AL:$AL,"&lt;=" &amp;DATE(MID($AV$3, 15, 4), MONTH("1 " &amp; AU$6 &amp; " " &amp; MID($AV$3, 15, 4)) + 1, 0 ), 'Raw Data'!$AL:$AL,"&gt;" &amp;DATE(MID($AV$3, 15, 4), MONTH("1 " &amp; AU$6 &amp; " " &amp; MID($AV$3, 15, 4)), 0 ),  'Raw Data'!$D:$D,"*ithdrawn*", 'Raw Data'!$O:$O,""&amp;'Raw Data'!$B$1,'Raw Data'!$D:$D,"&lt;&gt;*ithdr*",'Raw Data'!$D:$D,"&lt;&gt;*ancel*",'Raw Data'!$P:$P,"--")
+
COUNTIFS('Raw Data'!$AL:$AL,"&lt;=" &amp;DATE(MID($AV$3, 15, 4), MONTH("1 " &amp; AU$6 &amp; " " &amp; MID($AV$3, 15, 4)) + 1, 0 ), 'Raw Data'!$AL:$AL,"&gt;" &amp;DATE(MID($AV$3, 15, 4), MONTH("1 " &amp; AU$6 &amp; " " &amp; MID($AV$3, 15, 4)), 0 ),  'Raw Data'!$D:$D,"*ithdrawn*", 'Raw Data'!$P:$P,""&amp;'Raw Data'!$B$1,'Raw Data'!$D:$D,"&lt;&gt;*ithdr*",'Raw Data'!$D:$D,"&lt;&gt;*ancel*")</f>
        <v>0</v>
      </c>
      <c r="AV72" s="117"/>
      <c r="AW72" s="117"/>
      <c r="AX72" s="123"/>
      <c r="AY72" s="148">
        <f>COUNTIFS('Raw Data'!$AL:$AL,"&lt;=" &amp;DATE(MID($AV$3, 15, 4), MONTH("1 " &amp; AY$6 &amp; " " &amp; MID($AV$3, 15, 4)) + 1, 0 ), 'Raw Data'!$AL:$AL,"&gt;" &amp;DATE(MID($AV$3, 15, 4), MONTH("1 " &amp; AY$6 &amp; " " &amp; MID($AV$3, 15, 4)), 0 ),  'Raw Data'!$D:$D,"*ithdrawn*", 'Raw Data'!$O:$O,""&amp;'Raw Data'!$B$1,'Raw Data'!$D:$D,"&lt;&gt;*ithdr*",'Raw Data'!$D:$D,"&lt;&gt;*ancel*",'Raw Data'!$P:$P,"--")
+
COUNTIFS('Raw Data'!$AL:$AL,"&lt;=" &amp;DATE(MID($AV$3, 15, 4), MONTH("1 " &amp; AY$6 &amp; " " &amp; MID($AV$3, 15, 4)) + 1, 0 ), 'Raw Data'!$AL:$AL,"&gt;" &amp;DATE(MID($AV$3, 15, 4), MONTH("1 " &amp; AY$6 &amp; " " &amp; MID($AV$3, 15, 4)), 0 ),  'Raw Data'!$D:$D,"*ithdrawn*", 'Raw Data'!$P:$P,""&amp;'Raw Data'!$B$1,'Raw Data'!$D:$D,"&lt;&gt;*ithdr*",'Raw Data'!$D:$D,"&lt;&gt;*ancel*")</f>
        <v>0</v>
      </c>
      <c r="AZ72" s="117"/>
      <c r="BA72" s="117"/>
      <c r="BB72" s="123"/>
      <c r="BC72" s="148">
        <f>COUNTIFS('Raw Data'!$AL:$AL,"&lt;=" &amp;DATE(MID($AV$3, 15, 4), MONTH("1 " &amp; BC$6 &amp; " " &amp; MID($AV$3, 15, 4)) + 1, 0 ), 'Raw Data'!$AL:$AL,"&gt;" &amp;DATE(MID($AV$3, 15, 4), MONTH("1 " &amp; BC$6 &amp; " " &amp; MID($AV$3, 15, 4)), 0 ),  'Raw Data'!$D:$D,"*ithdrawn*", 'Raw Data'!$O:$O,""&amp;'Raw Data'!$B$1,'Raw Data'!$D:$D,"&lt;&gt;*ithdr*",'Raw Data'!$D:$D,"&lt;&gt;*ancel*",'Raw Data'!$P:$P,"--")
+
COUNTIFS('Raw Data'!$AL:$AL,"&lt;=" &amp;DATE(MID($AV$3, 15, 4), MONTH("1 " &amp; BC$6 &amp; " " &amp; MID($AV$3, 15, 4)) + 1, 0 ), 'Raw Data'!$AL:$AL,"&gt;" &amp;DATE(MID($AV$3, 15, 4), MONTH("1 " &amp; BC$6 &amp; " " &amp; MID($AV$3, 15, 4)), 0 ),  'Raw Data'!$D:$D,"*ithdrawn*", 'Raw Data'!$P:$P,""&amp;'Raw Data'!$B$1,'Raw Data'!$D:$D,"&lt;&gt;*ithdr*",'Raw Data'!$D:$D,"&lt;&gt;*ancel*")</f>
        <v>0</v>
      </c>
      <c r="BD72" s="117"/>
      <c r="BE72" s="117"/>
      <c r="BF72" s="118"/>
    </row>
    <row r="73" spans="1:58" ht="12.75" customHeight="1" x14ac:dyDescent="0.2">
      <c r="A73" s="141" t="s">
        <v>744</v>
      </c>
      <c r="B73" s="117"/>
      <c r="C73" s="117"/>
      <c r="D73" s="117"/>
      <c r="E73" s="117"/>
      <c r="F73" s="117"/>
      <c r="G73" s="117"/>
      <c r="H73" s="117"/>
      <c r="I73" s="117"/>
      <c r="J73" s="123"/>
      <c r="K73" s="150">
        <f>COUNTIFS('Raw Data'!$AL:$AL,"&lt;=" &amp;DATE(LEFT($AV$3, 4), MONTH("1 " &amp; K$6 &amp; " " &amp; LEFT($AV$3, 4)) + 1, 0 ), 'Raw Data'!$AL:$AL,"&gt;" &amp;DATE(LEFT($AV$3, 4), MONTH("1 " &amp; K$6 &amp; " " &amp; LEFT($AV$3, 4)), 0 ),  'Raw Data'!$D:$D,"*ithdrawn*",  'Raw Data'!$H:$H,"Ear*", 'Raw Data'!$O:$O,""&amp;'Raw Data'!$B$1,'Raw Data'!$D:$D,"&lt;&gt;*ithdr*",'Raw Data'!$D:$D,"&lt;&gt;*ancel*",'Raw Data'!$P:$P,"--")
+
COUNTIFS('Raw Data'!$AL:$AL,"&lt;=" &amp;DATE(LEFT($AV$3, 4), MONTH("1 " &amp; K$6 &amp; " " &amp; LEFT($AV$3, 4)) + 1, 0 ), 'Raw Data'!$AL:$AL,"&gt;" &amp;DATE(LEFT($AV$3, 4), MONTH("1 " &amp; K$6 &amp; " " &amp; LEFT($AV$3, 4)), 0 ),  'Raw Data'!$D:$D,"*ithdrawn*",  'Raw Data'!$H:$H,"Ear*", 'Raw Data'!$P:$P,""&amp;'Raw Data'!$B$1,'Raw Data'!$D:$D,"&lt;&gt;*ithdr*",'Raw Data'!$D:$D,"&lt;&gt;*ancel*")</f>
        <v>0</v>
      </c>
      <c r="L73" s="117"/>
      <c r="M73" s="117"/>
      <c r="N73" s="123"/>
      <c r="O73" s="150">
        <f>COUNTIFS('Raw Data'!$AL:$AL,"&lt;=" &amp;DATE(LEFT($AV$3, 4), MONTH("1 " &amp; O$6 &amp; " " &amp; LEFT($AV$3, 4)) + 1, 0 ), 'Raw Data'!$AL:$AL,"&gt;" &amp;DATE(LEFT($AV$3, 4), MONTH("1 " &amp; O$6 &amp; " " &amp; LEFT($AV$3, 4)), 0 ),  'Raw Data'!$D:$D,"*ithdrawn*",  'Raw Data'!$H:$H,"Ear*", 'Raw Data'!$O:$O,""&amp;'Raw Data'!$B$1,'Raw Data'!$D:$D,"&lt;&gt;*ithdr*",'Raw Data'!$D:$D,"&lt;&gt;*ancel*",'Raw Data'!$P:$P,"--")
+
COUNTIFS('Raw Data'!$AL:$AL,"&lt;=" &amp;DATE(LEFT($AV$3, 4), MONTH("1 " &amp; O$6 &amp; " " &amp; LEFT($AV$3, 4)) + 1, 0 ), 'Raw Data'!$AL:$AL,"&gt;" &amp;DATE(LEFT($AV$3, 4), MONTH("1 " &amp; O$6 &amp; " " &amp; LEFT($AV$3, 4)), 0 ),  'Raw Data'!$D:$D,"*ithdrawn*",  'Raw Data'!$H:$H,"Ear*", 'Raw Data'!$P:$P,""&amp;'Raw Data'!$B$1,'Raw Data'!$D:$D,"&lt;&gt;*ithdr*",'Raw Data'!$D:$D,"&lt;&gt;*ancel*")</f>
        <v>0</v>
      </c>
      <c r="P73" s="117"/>
      <c r="Q73" s="117"/>
      <c r="R73" s="123"/>
      <c r="S73" s="150">
        <f>COUNTIFS('Raw Data'!$AL:$AL,"&lt;=" &amp;DATE(LEFT($AV$3, 4), MONTH("1 " &amp; S$6 &amp; " " &amp; LEFT($AV$3, 4)) + 1, 0 ), 'Raw Data'!$AL:$AL,"&gt;" &amp;DATE(LEFT($AV$3, 4), MONTH("1 " &amp; S$6 &amp; " " &amp; LEFT($AV$3, 4)), 0 ),  'Raw Data'!$D:$D,"*ithdrawn*",  'Raw Data'!$H:$H,"Ear*", 'Raw Data'!$O:$O,""&amp;'Raw Data'!$B$1,'Raw Data'!$D:$D,"&lt;&gt;*ithdr*",'Raw Data'!$D:$D,"&lt;&gt;*ancel*",'Raw Data'!$P:$P,"--")
+
COUNTIFS('Raw Data'!$AL:$AL,"&lt;=" &amp;DATE(LEFT($AV$3, 4), MONTH("1 " &amp; S$6 &amp; " " &amp; LEFT($AV$3, 4)) + 1, 0 ), 'Raw Data'!$AL:$AL,"&gt;" &amp;DATE(LEFT($AV$3, 4), MONTH("1 " &amp; S$6 &amp; " " &amp; LEFT($AV$3, 4)), 0 ),  'Raw Data'!$D:$D,"*ithdrawn*",  'Raw Data'!$H:$H,"Ear*", 'Raw Data'!$P:$P,""&amp;'Raw Data'!$B$1,'Raw Data'!$D:$D,"&lt;&gt;*ithdr*",'Raw Data'!$D:$D,"&lt;&gt;*ancel*")</f>
        <v>0</v>
      </c>
      <c r="T73" s="117"/>
      <c r="U73" s="117"/>
      <c r="V73" s="123"/>
      <c r="W73" s="150">
        <f>COUNTIFS('Raw Data'!$AL:$AL,"&lt;=" &amp;DATE(LEFT($AV$3, 4), MONTH("1 " &amp; W$6 &amp; " " &amp; LEFT($AV$3, 4)) + 1, 0 ), 'Raw Data'!$AL:$AL,"&gt;" &amp;DATE(LEFT($AV$3, 4), MONTH("1 " &amp; W$6 &amp; " " &amp; LEFT($AV$3, 4)), 0 ),  'Raw Data'!$D:$D,"*ithdrawn*",  'Raw Data'!$H:$H,"Ear*", 'Raw Data'!$O:$O,""&amp;'Raw Data'!$B$1,'Raw Data'!$D:$D,"&lt;&gt;*ithdr*",'Raw Data'!$D:$D,"&lt;&gt;*ancel*",'Raw Data'!$P:$P,"--")
+
COUNTIFS('Raw Data'!$AL:$AL,"&lt;=" &amp;DATE(LEFT($AV$3, 4), MONTH("1 " &amp; W$6 &amp; " " &amp; LEFT($AV$3, 4)) + 1, 0 ), 'Raw Data'!$AL:$AL,"&gt;" &amp;DATE(LEFT($AV$3, 4), MONTH("1 " &amp; W$6 &amp; " " &amp; LEFT($AV$3, 4)), 0 ),  'Raw Data'!$D:$D,"*ithdrawn*",  'Raw Data'!$H:$H,"Ear*", 'Raw Data'!$P:$P,""&amp;'Raw Data'!$B$1,'Raw Data'!$D:$D,"&lt;&gt;*ithdr*",'Raw Data'!$D:$D,"&lt;&gt;*ancel*")</f>
        <v>0</v>
      </c>
      <c r="X73" s="117"/>
      <c r="Y73" s="117"/>
      <c r="Z73" s="123"/>
      <c r="AA73" s="150">
        <f>COUNTIFS('Raw Data'!$AL:$AL,"&lt;=" &amp;DATE(LEFT($AV$3, 4), MONTH("1 " &amp; AA$6 &amp; " " &amp; LEFT($AV$3, 4)) + 1, 0 ), 'Raw Data'!$AL:$AL,"&gt;" &amp;DATE(LEFT($AV$3, 4), MONTH("1 " &amp; AA$6 &amp; " " &amp; LEFT($AV$3, 4)), 0 ),  'Raw Data'!$D:$D,"*ithdrawn*",  'Raw Data'!$H:$H,"Ear*", 'Raw Data'!$O:$O,""&amp;'Raw Data'!$B$1,'Raw Data'!$D:$D,"&lt;&gt;*ithdr*",'Raw Data'!$D:$D,"&lt;&gt;*ancel*",'Raw Data'!$P:$P,"--")
+
COUNTIFS('Raw Data'!$AL:$AL,"&lt;=" &amp;DATE(LEFT($AV$3, 4), MONTH("1 " &amp; AA$6 &amp; " " &amp; LEFT($AV$3, 4)) + 1, 0 ), 'Raw Data'!$AL:$AL,"&gt;" &amp;DATE(LEFT($AV$3, 4), MONTH("1 " &amp; AA$6 &amp; " " &amp; LEFT($AV$3, 4)), 0 ),  'Raw Data'!$D:$D,"*ithdrawn*",  'Raw Data'!$H:$H,"Ear*", 'Raw Data'!$P:$P,""&amp;'Raw Data'!$B$1,'Raw Data'!$D:$D,"&lt;&gt;*ithdr*",'Raw Data'!$D:$D,"&lt;&gt;*ancel*")</f>
        <v>0</v>
      </c>
      <c r="AB73" s="117"/>
      <c r="AC73" s="117"/>
      <c r="AD73" s="123"/>
      <c r="AE73" s="150">
        <f>COUNTIFS('Raw Data'!$AL:$AL,"&lt;=" &amp;DATE(LEFT($AV$3, 4), MONTH("1 " &amp; AE$6 &amp; " " &amp; LEFT($AV$3, 4)) + 1, 0 ), 'Raw Data'!$AL:$AL,"&gt;" &amp;DATE(LEFT($AV$3, 4), MONTH("1 " &amp; AE$6 &amp; " " &amp; LEFT($AV$3, 4)), 0 ),  'Raw Data'!$D:$D,"*ithdrawn*",  'Raw Data'!$H:$H,"Ear*", 'Raw Data'!$O:$O,""&amp;'Raw Data'!$B$1,'Raw Data'!$D:$D,"&lt;&gt;*ithdr*",'Raw Data'!$D:$D,"&lt;&gt;*ancel*",'Raw Data'!$P:$P,"--")
+
COUNTIFS('Raw Data'!$AL:$AL,"&lt;=" &amp;DATE(LEFT($AV$3, 4), MONTH("1 " &amp; AE$6 &amp; " " &amp; LEFT($AV$3, 4)) + 1, 0 ), 'Raw Data'!$AL:$AL,"&gt;" &amp;DATE(LEFT($AV$3, 4), MONTH("1 " &amp; AE$6 &amp; " " &amp; LEFT($AV$3, 4)), 0 ),  'Raw Data'!$D:$D,"*ithdrawn*",  'Raw Data'!$H:$H,"Ear*", 'Raw Data'!$P:$P,""&amp;'Raw Data'!$B$1,'Raw Data'!$D:$D,"&lt;&gt;*ithdr*",'Raw Data'!$D:$D,"&lt;&gt;*ancel*")</f>
        <v>0</v>
      </c>
      <c r="AF73" s="117"/>
      <c r="AG73" s="117"/>
      <c r="AH73" s="123"/>
      <c r="AI73" s="150">
        <f>COUNTIFS('Raw Data'!$AL:$AL,"&lt;=" &amp;DATE(LEFT($AV$3, 4), MONTH("1 " &amp; AI$6 &amp; " " &amp; LEFT($AV$3, 4)) + 1, 0 ), 'Raw Data'!$AL:$AL,"&gt;" &amp;DATE(LEFT($AV$3, 4), MONTH("1 " &amp; AI$6 &amp; " " &amp; LEFT($AV$3, 4)), 0 ),  'Raw Data'!$D:$D,"*ithdrawn*",  'Raw Data'!$H:$H,"Ear*", 'Raw Data'!$O:$O,""&amp;'Raw Data'!$B$1,'Raw Data'!$D:$D,"&lt;&gt;*ithdr*",'Raw Data'!$D:$D,"&lt;&gt;*ancel*",'Raw Data'!$P:$P,"--")
+
COUNTIFS('Raw Data'!$AL:$AL,"&lt;=" &amp;DATE(LEFT($AV$3, 4), MONTH("1 " &amp; AI$6 &amp; " " &amp; LEFT($AV$3, 4)) + 1, 0 ), 'Raw Data'!$AL:$AL,"&gt;" &amp;DATE(LEFT($AV$3, 4), MONTH("1 " &amp; AI$6 &amp; " " &amp; LEFT($AV$3, 4)), 0 ),  'Raw Data'!$D:$D,"*ithdrawn*",  'Raw Data'!$H:$H,"Ear*", 'Raw Data'!$P:$P,""&amp;'Raw Data'!$B$1,'Raw Data'!$D:$D,"&lt;&gt;*ithdr*",'Raw Data'!$D:$D,"&lt;&gt;*ancel*")</f>
        <v>0</v>
      </c>
      <c r="AJ73" s="117"/>
      <c r="AK73" s="117"/>
      <c r="AL73" s="123"/>
      <c r="AM73" s="150">
        <f>COUNTIFS('Raw Data'!$AL:$AL,"&lt;=" &amp;DATE(LEFT($AV$3, 4), MONTH("1 " &amp; AM$6 &amp; " " &amp; LEFT($AV$3, 4)) + 1, 0 ), 'Raw Data'!$AL:$AL,"&gt;" &amp;DATE(LEFT($AV$3, 4), MONTH("1 " &amp; AM$6 &amp; " " &amp; LEFT($AV$3, 4)), 0 ),  'Raw Data'!$D:$D,"*ithdrawn*",  'Raw Data'!$H:$H,"Ear*", 'Raw Data'!$O:$O,""&amp;'Raw Data'!$B$1,'Raw Data'!$D:$D,"&lt;&gt;*ithdr*",'Raw Data'!$D:$D,"&lt;&gt;*ancel*",'Raw Data'!$P:$P,"--")
+
COUNTIFS('Raw Data'!$AL:$AL,"&lt;=" &amp;DATE(LEFT($AV$3, 4), MONTH("1 " &amp; AM$6 &amp; " " &amp; LEFT($AV$3, 4)) + 1, 0 ), 'Raw Data'!$AL:$AL,"&gt;" &amp;DATE(LEFT($AV$3, 4), MONTH("1 " &amp; AM$6 &amp; " " &amp; LEFT($AV$3, 4)), 0 ),  'Raw Data'!$D:$D,"*ithdrawn*",  'Raw Data'!$H:$H,"Ear*", 'Raw Data'!$P:$P,""&amp;'Raw Data'!$B$1,'Raw Data'!$D:$D,"&lt;&gt;*ithdr*",'Raw Data'!$D:$D,"&lt;&gt;*ancel*")</f>
        <v>0</v>
      </c>
      <c r="AN73" s="117"/>
      <c r="AO73" s="117"/>
      <c r="AP73" s="123"/>
      <c r="AQ73" s="150">
        <f>COUNTIFS('Raw Data'!$AL:$AL,"&lt;=" &amp;DATE(LEFT($AV$3, 4), MONTH("1 " &amp; AQ$6 &amp; " " &amp; LEFT($AV$3, 4)) + 1, 0 ), 'Raw Data'!$AL:$AL,"&gt;" &amp;DATE(LEFT($AV$3, 4), MONTH("1 " &amp; AQ$6 &amp; " " &amp; LEFT($AV$3, 4)), 0 ),  'Raw Data'!$D:$D,"*ithdrawn*",  'Raw Data'!$H:$H,"Ear*", 'Raw Data'!$O:$O,""&amp;'Raw Data'!$B$1,'Raw Data'!$D:$D,"&lt;&gt;*ithdr*",'Raw Data'!$D:$D,"&lt;&gt;*ancel*",'Raw Data'!$P:$P,"--")
+
COUNTIFS('Raw Data'!$AL:$AL,"&lt;=" &amp;DATE(LEFT($AV$3, 4), MONTH("1 " &amp; AQ$6 &amp; " " &amp; LEFT($AV$3, 4)) + 1, 0 ), 'Raw Data'!$AL:$AL,"&gt;" &amp;DATE(LEFT($AV$3, 4), MONTH("1 " &amp; AQ$6 &amp; " " &amp; LEFT($AV$3, 4)), 0 ),  'Raw Data'!$D:$D,"*ithdrawn*",  'Raw Data'!$H:$H,"Ear*", 'Raw Data'!$P:$P,""&amp;'Raw Data'!$B$1,'Raw Data'!$D:$D,"&lt;&gt;*ithdr*",'Raw Data'!$D:$D,"&lt;&gt;*ancel*")</f>
        <v>0</v>
      </c>
      <c r="AR73" s="117"/>
      <c r="AS73" s="117"/>
      <c r="AT73" s="123"/>
      <c r="AU73" s="150">
        <f>COUNTIFS('Raw Data'!$AL:$AL,"&lt;=" &amp;DATE(MID($AV$3, 15, 4), MONTH("1 " &amp; AU$6 &amp; " " &amp; MID($AV$3, 15, 4)) + 1, 0 ), 'Raw Data'!$AL:$AL,"&gt;" &amp;DATE(MID($AV$3, 15, 4), MONTH("1 " &amp; AU$6 &amp; " " &amp; MID($AV$3, 15, 4)), 0 ),  'Raw Data'!$D:$D,"*ithdrawn*",  'Raw Data'!$H:$H,"Ear*", 'Raw Data'!$O:$O,""&amp;'Raw Data'!$B$1,'Raw Data'!$D:$D,"&lt;&gt;*ithdr*",'Raw Data'!$D:$D,"&lt;&gt;*ancel*",'Raw Data'!$P:$P,"--")
+
COUNTIFS('Raw Data'!$AL:$AL,"&lt;=" &amp;DATE(MID($AV$3, 15, 4), MONTH("1 " &amp; AU$6 &amp; " " &amp; MID($AV$3, 15, 4)) + 1, 0 ), 'Raw Data'!$AL:$AL,"&gt;" &amp;DATE(MID($AV$3, 15, 4), MONTH("1 " &amp; AU$6 &amp; " " &amp; MID($AV$3, 15, 4)), 0 ),  'Raw Data'!$D:$D,"*ithdrawn*",  'Raw Data'!$H:$H,"Ear*", 'Raw Data'!$P:$P,""&amp;'Raw Data'!$B$1,'Raw Data'!$D:$D,"&lt;&gt;*ithdr*",'Raw Data'!$D:$D,"&lt;&gt;*ancel*")</f>
        <v>0</v>
      </c>
      <c r="AV73" s="117"/>
      <c r="AW73" s="117"/>
      <c r="AX73" s="123"/>
      <c r="AY73" s="150">
        <f>COUNTIFS('Raw Data'!$AL:$AL,"&lt;=" &amp;DATE(MID($AV$3, 15, 4), MONTH("1 " &amp; AY$6 &amp; " " &amp; MID($AV$3, 15, 4)) + 1, 0 ), 'Raw Data'!$AL:$AL,"&gt;" &amp;DATE(MID($AV$3, 15, 4), MONTH("1 " &amp; AY$6 &amp; " " &amp; MID($AV$3, 15, 4)), 0 ),  'Raw Data'!$D:$D,"*ithdrawn*",  'Raw Data'!$H:$H,"Ear*", 'Raw Data'!$O:$O,""&amp;'Raw Data'!$B$1,'Raw Data'!$D:$D,"&lt;&gt;*ithdr*",'Raw Data'!$D:$D,"&lt;&gt;*ancel*",'Raw Data'!$P:$P,"--")
+
COUNTIFS('Raw Data'!$AL:$AL,"&lt;=" &amp;DATE(MID($AV$3, 15, 4), MONTH("1 " &amp; AY$6 &amp; " " &amp; MID($AV$3, 15, 4)) + 1, 0 ), 'Raw Data'!$AL:$AL,"&gt;" &amp;DATE(MID($AV$3, 15, 4), MONTH("1 " &amp; AY$6 &amp; " " &amp; MID($AV$3, 15, 4)), 0 ),  'Raw Data'!$D:$D,"*ithdrawn*",  'Raw Data'!$H:$H,"Ear*", 'Raw Data'!$P:$P,""&amp;'Raw Data'!$B$1,'Raw Data'!$D:$D,"&lt;&gt;*ithdr*",'Raw Data'!$D:$D,"&lt;&gt;*ancel*")</f>
        <v>0</v>
      </c>
      <c r="AZ73" s="117"/>
      <c r="BA73" s="117"/>
      <c r="BB73" s="123"/>
      <c r="BC73" s="150">
        <f>COUNTIFS('Raw Data'!$AL:$AL,"&lt;=" &amp;DATE(MID($AV$3, 15, 4), MONTH("1 " &amp; BC$6 &amp; " " &amp; MID($AV$3, 15, 4)) + 1, 0 ), 'Raw Data'!$AL:$AL,"&gt;" &amp;DATE(MID($AV$3, 15, 4), MONTH("1 " &amp; BC$6 &amp; " " &amp; MID($AV$3, 15, 4)), 0 ),  'Raw Data'!$D:$D,"*ithdrawn*",  'Raw Data'!$H:$H,"Ear*", 'Raw Data'!$O:$O,""&amp;'Raw Data'!$B$1,'Raw Data'!$D:$D,"&lt;&gt;*ithdr*",'Raw Data'!$D:$D,"&lt;&gt;*ancel*",'Raw Data'!$P:$P,"--")
+
COUNTIFS('Raw Data'!$AL:$AL,"&lt;=" &amp;DATE(MID($AV$3, 15, 4), MONTH("1 " &amp; BC$6 &amp; " " &amp; MID($AV$3, 15, 4)) + 1, 0 ), 'Raw Data'!$AL:$AL,"&gt;" &amp;DATE(MID($AV$3, 15, 4), MONTH("1 " &amp; BC$6 &amp; " " &amp; MID($AV$3, 15, 4)), 0 ),  'Raw Data'!$D:$D,"*ithdrawn*",  'Raw Data'!$H:$H,"Ear*", 'Raw Data'!$P:$P,""&amp;'Raw Data'!$B$1,'Raw Data'!$D:$D,"&lt;&gt;*ithdr*",'Raw Data'!$D:$D,"&lt;&gt;*ancel*")</f>
        <v>0</v>
      </c>
      <c r="BD73" s="117"/>
      <c r="BE73" s="117"/>
      <c r="BF73" s="118"/>
    </row>
    <row r="74" spans="1:58" ht="12.75" customHeight="1" x14ac:dyDescent="0.2">
      <c r="A74" s="141" t="s">
        <v>745</v>
      </c>
      <c r="B74" s="117"/>
      <c r="C74" s="117"/>
      <c r="D74" s="117"/>
      <c r="E74" s="117"/>
      <c r="F74" s="117"/>
      <c r="G74" s="117"/>
      <c r="H74" s="117"/>
      <c r="I74" s="117"/>
      <c r="J74" s="123"/>
      <c r="K74" s="150">
        <f>COUNTIFS('Raw Data'!$AL:$AL,"&lt;=" &amp;DATE(LEFT($AV$3, 4), MONTH("1 " &amp; K$6 &amp; " " &amp; LEFT($AV$3, 4)) + 1, 0 ), 'Raw Data'!$AL:$AL,"&gt;" &amp;DATE(LEFT($AV$3, 4), MONTH("1 " &amp; K$6 &amp; " " &amp; LEFT($AV$3, 4)), 0 ),  'Raw Data'!$D:$D,"*ithdrawn*",  'Raw Data'!$H:$H,"Non*", 'Raw Data'!$O:$O,""&amp;'Raw Data'!$B$1,'Raw Data'!$D:$D,"&lt;&gt;*ithdr*",'Raw Data'!$D:$D,"&lt;&gt;*ancel*",'Raw Data'!$P:$P,"--")
+
COUNTIFS('Raw Data'!$AL:$AL,"&lt;=" &amp;DATE(LEFT($AV$3, 4), MONTH("1 " &amp; K$6 &amp; " " &amp; LEFT($AV$3, 4)) + 1, 0 ), 'Raw Data'!$AL:$AL,"&gt;" &amp;DATE(LEFT($AV$3, 4), MONTH("1 " &amp; K$6 &amp; " " &amp; LEFT($AV$3, 4)), 0 ),  'Raw Data'!$D:$D,"*ithdrawn*",  'Raw Data'!$H:$H,"Non*", 'Raw Data'!$P:$P,""&amp;'Raw Data'!$B$1,'Raw Data'!$D:$D,"&lt;&gt;*ithdr*",'Raw Data'!$D:$D,"&lt;&gt;*ancel*")</f>
        <v>0</v>
      </c>
      <c r="L74" s="117"/>
      <c r="M74" s="117"/>
      <c r="N74" s="123"/>
      <c r="O74" s="150">
        <f>COUNTIFS('Raw Data'!$AL:$AL,"&lt;=" &amp;DATE(LEFT($AV$3, 4), MONTH("1 " &amp; O$6 &amp; " " &amp; LEFT($AV$3, 4)) + 1, 0 ), 'Raw Data'!$AL:$AL,"&gt;" &amp;DATE(LEFT($AV$3, 4), MONTH("1 " &amp; O$6 &amp; " " &amp; LEFT($AV$3, 4)), 0 ),  'Raw Data'!$D:$D,"*ithdrawn*",  'Raw Data'!$H:$H,"Non*", 'Raw Data'!$O:$O,""&amp;'Raw Data'!$B$1,'Raw Data'!$D:$D,"&lt;&gt;*ithdr*",'Raw Data'!$D:$D,"&lt;&gt;*ancel*",'Raw Data'!$P:$P,"--")
+
COUNTIFS('Raw Data'!$AL:$AL,"&lt;=" &amp;DATE(LEFT($AV$3, 4), MONTH("1 " &amp; O$6 &amp; " " &amp; LEFT($AV$3, 4)) + 1, 0 ), 'Raw Data'!$AL:$AL,"&gt;" &amp;DATE(LEFT($AV$3, 4), MONTH("1 " &amp; O$6 &amp; " " &amp; LEFT($AV$3, 4)), 0 ),  'Raw Data'!$D:$D,"*ithdrawn*",  'Raw Data'!$H:$H,"Non*", 'Raw Data'!$P:$P,""&amp;'Raw Data'!$B$1,'Raw Data'!$D:$D,"&lt;&gt;*ithdr*",'Raw Data'!$D:$D,"&lt;&gt;*ancel*")</f>
        <v>0</v>
      </c>
      <c r="P74" s="117"/>
      <c r="Q74" s="117"/>
      <c r="R74" s="123"/>
      <c r="S74" s="150">
        <f>COUNTIFS('Raw Data'!$AL:$AL,"&lt;=" &amp;DATE(LEFT($AV$3, 4), MONTH("1 " &amp; S$6 &amp; " " &amp; LEFT($AV$3, 4)) + 1, 0 ), 'Raw Data'!$AL:$AL,"&gt;" &amp;DATE(LEFT($AV$3, 4), MONTH("1 " &amp; S$6 &amp; " " &amp; LEFT($AV$3, 4)), 0 ),  'Raw Data'!$D:$D,"*ithdrawn*",  'Raw Data'!$H:$H,"Non*", 'Raw Data'!$O:$O,""&amp;'Raw Data'!$B$1,'Raw Data'!$D:$D,"&lt;&gt;*ithdr*",'Raw Data'!$D:$D,"&lt;&gt;*ancel*",'Raw Data'!$P:$P,"--")
+
COUNTIFS('Raw Data'!$AL:$AL,"&lt;=" &amp;DATE(LEFT($AV$3, 4), MONTH("1 " &amp; S$6 &amp; " " &amp; LEFT($AV$3, 4)) + 1, 0 ), 'Raw Data'!$AL:$AL,"&gt;" &amp;DATE(LEFT($AV$3, 4), MONTH("1 " &amp; S$6 &amp; " " &amp; LEFT($AV$3, 4)), 0 ),  'Raw Data'!$D:$D,"*ithdrawn*",  'Raw Data'!$H:$H,"Non*", 'Raw Data'!$P:$P,""&amp;'Raw Data'!$B$1,'Raw Data'!$D:$D,"&lt;&gt;*ithdr*",'Raw Data'!$D:$D,"&lt;&gt;*ancel*")</f>
        <v>0</v>
      </c>
      <c r="T74" s="117"/>
      <c r="U74" s="117"/>
      <c r="V74" s="123"/>
      <c r="W74" s="150">
        <f>COUNTIFS('Raw Data'!$AL:$AL,"&lt;=" &amp;DATE(LEFT($AV$3, 4), MONTH("1 " &amp; W$6 &amp; " " &amp; LEFT($AV$3, 4)) + 1, 0 ), 'Raw Data'!$AL:$AL,"&gt;" &amp;DATE(LEFT($AV$3, 4), MONTH("1 " &amp; W$6 &amp; " " &amp; LEFT($AV$3, 4)), 0 ),  'Raw Data'!$D:$D,"*ithdrawn*",  'Raw Data'!$H:$H,"Non*", 'Raw Data'!$O:$O,""&amp;'Raw Data'!$B$1,'Raw Data'!$D:$D,"&lt;&gt;*ithdr*",'Raw Data'!$D:$D,"&lt;&gt;*ancel*",'Raw Data'!$P:$P,"--")
+
COUNTIFS('Raw Data'!$AL:$AL,"&lt;=" &amp;DATE(LEFT($AV$3, 4), MONTH("1 " &amp; W$6 &amp; " " &amp; LEFT($AV$3, 4)) + 1, 0 ), 'Raw Data'!$AL:$AL,"&gt;" &amp;DATE(LEFT($AV$3, 4), MONTH("1 " &amp; W$6 &amp; " " &amp; LEFT($AV$3, 4)), 0 ),  'Raw Data'!$D:$D,"*ithdrawn*",  'Raw Data'!$H:$H,"Non*", 'Raw Data'!$P:$P,""&amp;'Raw Data'!$B$1,'Raw Data'!$D:$D,"&lt;&gt;*ithdr*",'Raw Data'!$D:$D,"&lt;&gt;*ancel*")</f>
        <v>0</v>
      </c>
      <c r="X74" s="117"/>
      <c r="Y74" s="117"/>
      <c r="Z74" s="123"/>
      <c r="AA74" s="150">
        <f>COUNTIFS('Raw Data'!$AL:$AL,"&lt;=" &amp;DATE(LEFT($AV$3, 4), MONTH("1 " &amp; AA$6 &amp; " " &amp; LEFT($AV$3, 4)) + 1, 0 ), 'Raw Data'!$AL:$AL,"&gt;" &amp;DATE(LEFT($AV$3, 4), MONTH("1 " &amp; AA$6 &amp; " " &amp; LEFT($AV$3, 4)), 0 ),  'Raw Data'!$D:$D,"*ithdrawn*",  'Raw Data'!$H:$H,"Non*", 'Raw Data'!$O:$O,""&amp;'Raw Data'!$B$1,'Raw Data'!$D:$D,"&lt;&gt;*ithdr*",'Raw Data'!$D:$D,"&lt;&gt;*ancel*",'Raw Data'!$P:$P,"--")
+
COUNTIFS('Raw Data'!$AL:$AL,"&lt;=" &amp;DATE(LEFT($AV$3, 4), MONTH("1 " &amp; AA$6 &amp; " " &amp; LEFT($AV$3, 4)) + 1, 0 ), 'Raw Data'!$AL:$AL,"&gt;" &amp;DATE(LEFT($AV$3, 4), MONTH("1 " &amp; AA$6 &amp; " " &amp; LEFT($AV$3, 4)), 0 ),  'Raw Data'!$D:$D,"*ithdrawn*",  'Raw Data'!$H:$H,"Non*", 'Raw Data'!$P:$P,""&amp;'Raw Data'!$B$1,'Raw Data'!$D:$D,"&lt;&gt;*ithdr*",'Raw Data'!$D:$D,"&lt;&gt;*ancel*")</f>
        <v>0</v>
      </c>
      <c r="AB74" s="117"/>
      <c r="AC74" s="117"/>
      <c r="AD74" s="123"/>
      <c r="AE74" s="150">
        <f>COUNTIFS('Raw Data'!$AL:$AL,"&lt;=" &amp;DATE(LEFT($AV$3, 4), MONTH("1 " &amp; AE$6 &amp; " " &amp; LEFT($AV$3, 4)) + 1, 0 ), 'Raw Data'!$AL:$AL,"&gt;" &amp;DATE(LEFT($AV$3, 4), MONTH("1 " &amp; AE$6 &amp; " " &amp; LEFT($AV$3, 4)), 0 ),  'Raw Data'!$D:$D,"*ithdrawn*",  'Raw Data'!$H:$H,"Non*", 'Raw Data'!$O:$O,""&amp;'Raw Data'!$B$1,'Raw Data'!$D:$D,"&lt;&gt;*ithdr*",'Raw Data'!$D:$D,"&lt;&gt;*ancel*",'Raw Data'!$P:$P,"--")
+
COUNTIFS('Raw Data'!$AL:$AL,"&lt;=" &amp;DATE(LEFT($AV$3, 4), MONTH("1 " &amp; AE$6 &amp; " " &amp; LEFT($AV$3, 4)) + 1, 0 ), 'Raw Data'!$AL:$AL,"&gt;" &amp;DATE(LEFT($AV$3, 4), MONTH("1 " &amp; AE$6 &amp; " " &amp; LEFT($AV$3, 4)), 0 ),  'Raw Data'!$D:$D,"*ithdrawn*",  'Raw Data'!$H:$H,"Non*", 'Raw Data'!$P:$P,""&amp;'Raw Data'!$B$1,'Raw Data'!$D:$D,"&lt;&gt;*ithdr*",'Raw Data'!$D:$D,"&lt;&gt;*ancel*")</f>
        <v>0</v>
      </c>
      <c r="AF74" s="117"/>
      <c r="AG74" s="117"/>
      <c r="AH74" s="123"/>
      <c r="AI74" s="150">
        <f>COUNTIFS('Raw Data'!$AL:$AL,"&lt;=" &amp;DATE(LEFT($AV$3, 4), MONTH("1 " &amp; AI$6 &amp; " " &amp; LEFT($AV$3, 4)) + 1, 0 ), 'Raw Data'!$AL:$AL,"&gt;" &amp;DATE(LEFT($AV$3, 4), MONTH("1 " &amp; AI$6 &amp; " " &amp; LEFT($AV$3, 4)), 0 ),  'Raw Data'!$D:$D,"*ithdrawn*",  'Raw Data'!$H:$H,"Non*", 'Raw Data'!$O:$O,""&amp;'Raw Data'!$B$1,'Raw Data'!$D:$D,"&lt;&gt;*ithdr*",'Raw Data'!$D:$D,"&lt;&gt;*ancel*",'Raw Data'!$P:$P,"--")
+
COUNTIFS('Raw Data'!$AL:$AL,"&lt;=" &amp;DATE(LEFT($AV$3, 4), MONTH("1 " &amp; AI$6 &amp; " " &amp; LEFT($AV$3, 4)) + 1, 0 ), 'Raw Data'!$AL:$AL,"&gt;" &amp;DATE(LEFT($AV$3, 4), MONTH("1 " &amp; AI$6 &amp; " " &amp; LEFT($AV$3, 4)), 0 ),  'Raw Data'!$D:$D,"*ithdrawn*",  'Raw Data'!$H:$H,"Non*", 'Raw Data'!$P:$P,""&amp;'Raw Data'!$B$1,'Raw Data'!$D:$D,"&lt;&gt;*ithdr*",'Raw Data'!$D:$D,"&lt;&gt;*ancel*")</f>
        <v>0</v>
      </c>
      <c r="AJ74" s="117"/>
      <c r="AK74" s="117"/>
      <c r="AL74" s="123"/>
      <c r="AM74" s="150">
        <f>COUNTIFS('Raw Data'!$AL:$AL,"&lt;=" &amp;DATE(LEFT($AV$3, 4), MONTH("1 " &amp; AM$6 &amp; " " &amp; LEFT($AV$3, 4)) + 1, 0 ), 'Raw Data'!$AL:$AL,"&gt;" &amp;DATE(LEFT($AV$3, 4), MONTH("1 " &amp; AM$6 &amp; " " &amp; LEFT($AV$3, 4)), 0 ),  'Raw Data'!$D:$D,"*ithdrawn*",  'Raw Data'!$H:$H,"Non*", 'Raw Data'!$O:$O,""&amp;'Raw Data'!$B$1,'Raw Data'!$D:$D,"&lt;&gt;*ithdr*",'Raw Data'!$D:$D,"&lt;&gt;*ancel*",'Raw Data'!$P:$P,"--")
+
COUNTIFS('Raw Data'!$AL:$AL,"&lt;=" &amp;DATE(LEFT($AV$3, 4), MONTH("1 " &amp; AM$6 &amp; " " &amp; LEFT($AV$3, 4)) + 1, 0 ), 'Raw Data'!$AL:$AL,"&gt;" &amp;DATE(LEFT($AV$3, 4), MONTH("1 " &amp; AM$6 &amp; " " &amp; LEFT($AV$3, 4)), 0 ),  'Raw Data'!$D:$D,"*ithdrawn*",  'Raw Data'!$H:$H,"Non*", 'Raw Data'!$P:$P,""&amp;'Raw Data'!$B$1,'Raw Data'!$D:$D,"&lt;&gt;*ithdr*",'Raw Data'!$D:$D,"&lt;&gt;*ancel*")</f>
        <v>0</v>
      </c>
      <c r="AN74" s="117"/>
      <c r="AO74" s="117"/>
      <c r="AP74" s="123"/>
      <c r="AQ74" s="150">
        <f>COUNTIFS('Raw Data'!$AL:$AL,"&lt;=" &amp;DATE(LEFT($AV$3, 4), MONTH("1 " &amp; AQ$6 &amp; " " &amp; LEFT($AV$3, 4)) + 1, 0 ), 'Raw Data'!$AL:$AL,"&gt;" &amp;DATE(LEFT($AV$3, 4), MONTH("1 " &amp; AQ$6 &amp; " " &amp; LEFT($AV$3, 4)), 0 ),  'Raw Data'!$D:$D,"*ithdrawn*",  'Raw Data'!$H:$H,"Non*", 'Raw Data'!$O:$O,""&amp;'Raw Data'!$B$1,'Raw Data'!$D:$D,"&lt;&gt;*ithdr*",'Raw Data'!$D:$D,"&lt;&gt;*ancel*",'Raw Data'!$P:$P,"--")
+
COUNTIFS('Raw Data'!$AL:$AL,"&lt;=" &amp;DATE(LEFT($AV$3, 4), MONTH("1 " &amp; AQ$6 &amp; " " &amp; LEFT($AV$3, 4)) + 1, 0 ), 'Raw Data'!$AL:$AL,"&gt;" &amp;DATE(LEFT($AV$3, 4), MONTH("1 " &amp; AQ$6 &amp; " " &amp; LEFT($AV$3, 4)), 0 ),  'Raw Data'!$D:$D,"*ithdrawn*",  'Raw Data'!$H:$H,"Non*", 'Raw Data'!$P:$P,""&amp;'Raw Data'!$B$1,'Raw Data'!$D:$D,"&lt;&gt;*ithdr*",'Raw Data'!$D:$D,"&lt;&gt;*ancel*")</f>
        <v>0</v>
      </c>
      <c r="AR74" s="117"/>
      <c r="AS74" s="117"/>
      <c r="AT74" s="123"/>
      <c r="AU74" s="150">
        <f>COUNTIFS('Raw Data'!$AL:$AL,"&lt;=" &amp;DATE(MID($AV$3, 15, 4), MONTH("1 " &amp; AU$6 &amp; " " &amp; MID($AV$3, 15, 4)) + 1, 0 ), 'Raw Data'!$AL:$AL,"&gt;" &amp;DATE(MID($AV$3, 15, 4), MONTH("1 " &amp; AU$6 &amp; " " &amp; MID($AV$3, 15, 4)), 0 ),  'Raw Data'!$D:$D,"*ithdrawn*",  'Raw Data'!$H:$H,"Non*", 'Raw Data'!$O:$O,""&amp;'Raw Data'!$B$1,'Raw Data'!$D:$D,"&lt;&gt;*ithdr*",'Raw Data'!$D:$D,"&lt;&gt;*ancel*",'Raw Data'!$P:$P,"--")
+
COUNTIFS('Raw Data'!$AL:$AL,"&lt;=" &amp;DATE(MID($AV$3, 15, 4), MONTH("1 " &amp; AU$6 &amp; " " &amp; MID($AV$3, 15, 4)) + 1, 0 ), 'Raw Data'!$AL:$AL,"&gt;" &amp;DATE(MID($AV$3, 15, 4), MONTH("1 " &amp; AU$6 &amp; " " &amp; MID($AV$3, 15, 4)), 0 ),  'Raw Data'!$D:$D,"*ithdrawn*",  'Raw Data'!$H:$H,"Non*", 'Raw Data'!$P:$P,""&amp;'Raw Data'!$B$1,'Raw Data'!$D:$D,"&lt;&gt;*ithdr*",'Raw Data'!$D:$D,"&lt;&gt;*ancel*")</f>
        <v>0</v>
      </c>
      <c r="AV74" s="117"/>
      <c r="AW74" s="117"/>
      <c r="AX74" s="123"/>
      <c r="AY74" s="150">
        <f>COUNTIFS('Raw Data'!$AL:$AL,"&lt;=" &amp;DATE(MID($AV$3, 15, 4), MONTH("1 " &amp; AY$6 &amp; " " &amp; MID($AV$3, 15, 4)) + 1, 0 ), 'Raw Data'!$AL:$AL,"&gt;" &amp;DATE(MID($AV$3, 15, 4), MONTH("1 " &amp; AY$6 &amp; " " &amp; MID($AV$3, 15, 4)), 0 ),  'Raw Data'!$D:$D,"*ithdrawn*",  'Raw Data'!$H:$H,"Non*", 'Raw Data'!$O:$O,""&amp;'Raw Data'!$B$1,'Raw Data'!$D:$D,"&lt;&gt;*ithdr*",'Raw Data'!$D:$D,"&lt;&gt;*ancel*",'Raw Data'!$P:$P,"--")
+
COUNTIFS('Raw Data'!$AL:$AL,"&lt;=" &amp;DATE(MID($AV$3, 15, 4), MONTH("1 " &amp; AY$6 &amp; " " &amp; MID($AV$3, 15, 4)) + 1, 0 ), 'Raw Data'!$AL:$AL,"&gt;" &amp;DATE(MID($AV$3, 15, 4), MONTH("1 " &amp; AY$6 &amp; " " &amp; MID($AV$3, 15, 4)), 0 ),  'Raw Data'!$D:$D,"*ithdrawn*",  'Raw Data'!$H:$H,"Non*", 'Raw Data'!$P:$P,""&amp;'Raw Data'!$B$1,'Raw Data'!$D:$D,"&lt;&gt;*ithdr*",'Raw Data'!$D:$D,"&lt;&gt;*ancel*")</f>
        <v>0</v>
      </c>
      <c r="AZ74" s="117"/>
      <c r="BA74" s="117"/>
      <c r="BB74" s="123"/>
      <c r="BC74" s="150">
        <f>COUNTIFS('Raw Data'!$AL:$AL,"&lt;=" &amp;DATE(MID($AV$3, 15, 4), MONTH("1 " &amp; BC$6 &amp; " " &amp; MID($AV$3, 15, 4)) + 1, 0 ), 'Raw Data'!$AL:$AL,"&gt;" &amp;DATE(MID($AV$3, 15, 4), MONTH("1 " &amp; BC$6 &amp; " " &amp; MID($AV$3, 15, 4)), 0 ),  'Raw Data'!$D:$D,"*ithdrawn*",  'Raw Data'!$H:$H,"Non*", 'Raw Data'!$O:$O,""&amp;'Raw Data'!$B$1,'Raw Data'!$D:$D,"&lt;&gt;*ithdr*",'Raw Data'!$D:$D,"&lt;&gt;*ancel*",'Raw Data'!$P:$P,"--")
+
COUNTIFS('Raw Data'!$AL:$AL,"&lt;=" &amp;DATE(MID($AV$3, 15, 4), MONTH("1 " &amp; BC$6 &amp; " " &amp; MID($AV$3, 15, 4)) + 1, 0 ), 'Raw Data'!$AL:$AL,"&gt;" &amp;DATE(MID($AV$3, 15, 4), MONTH("1 " &amp; BC$6 &amp; " " &amp; MID($AV$3, 15, 4)), 0 ),  'Raw Data'!$D:$D,"*ithdrawn*",  'Raw Data'!$H:$H,"Non*", 'Raw Data'!$P:$P,""&amp;'Raw Data'!$B$1,'Raw Data'!$D:$D,"&lt;&gt;*ithdr*",'Raw Data'!$D:$D,"&lt;&gt;*ancel*")</f>
        <v>0</v>
      </c>
      <c r="BD74" s="117"/>
      <c r="BE74" s="117"/>
      <c r="BF74" s="118"/>
    </row>
    <row r="75" spans="1:58" ht="12.75" customHeight="1" x14ac:dyDescent="0.2">
      <c r="A75" s="120" t="s">
        <v>748</v>
      </c>
      <c r="B75" s="117"/>
      <c r="C75" s="117"/>
      <c r="D75" s="117"/>
      <c r="E75" s="117"/>
      <c r="F75" s="117"/>
      <c r="G75" s="117"/>
      <c r="H75" s="117"/>
      <c r="I75" s="117"/>
      <c r="J75" s="123"/>
      <c r="K75" s="148">
        <f>COUNTIFS('Raw Data'!$AL:$AL,"&lt;=" &amp;DATE(LEFT($AV$3, 4), MONTH("1 " &amp; K$6 &amp; " " &amp; LEFT($AV$3, 4)) + 1, 0 ), 'Raw Data'!$AL:$AL,"&gt;" &amp;DATE(LEFT($AV$3, 4), MONTH("1 " &amp; K$6 &amp; " " &amp; LEFT($AV$3, 4)), 0 ),  'Raw Data'!$D:$D,"*tarte*", 'Raw Data'!$AN:$AN, "", 'Raw Data'!$O:$O,""&amp;'Raw Data'!$B$1,'Raw Data'!$D:$D,"&lt;&gt;*ithdr*",'Raw Data'!$D:$D,"&lt;&gt;*ancel*",'Raw Data'!$P:$P,"--")
+
COUNTIFS('Raw Data'!$AL:$AL,"&lt;=" &amp;DATE(LEFT($AV$3, 4), MONTH("1 " &amp; K$6 &amp; " " &amp; LEFT($AV$3, 4)) + 1, 0 ), 'Raw Data'!$AL:$AL,"&gt;" &amp;DATE(LEFT($AV$3, 4), MONTH("1 " &amp; K$6 &amp; " " &amp; LEFT($AV$3, 4)), 0 ),  'Raw Data'!$D:$D,"*tarte*", 'Raw Data'!$AN:$AN, "", 'Raw Data'!$P:$P,""&amp;'Raw Data'!$B$1,'Raw Data'!$D:$D,"&lt;&gt;*ithdr*",'Raw Data'!$D:$D,"&lt;&gt;*ancel*")</f>
        <v>0</v>
      </c>
      <c r="L75" s="117"/>
      <c r="M75" s="117"/>
      <c r="N75" s="123"/>
      <c r="O75" s="148">
        <f>COUNTIFS('Raw Data'!$AL:$AL,"&lt;=" &amp;DATE(LEFT($AV$3, 4), MONTH("1 " &amp; O$6 &amp; " " &amp; LEFT($AV$3, 4)) + 1, 0 ), 'Raw Data'!$AL:$AL,"&gt;" &amp;DATE(LEFT($AV$3, 4), MONTH("1 " &amp; O$6 &amp; " " &amp; LEFT($AV$3, 4)), 0 ),  'Raw Data'!$D:$D,"*tarte*", 'Raw Data'!$AN:$AN, "", 'Raw Data'!$O:$O,""&amp;'Raw Data'!$B$1,'Raw Data'!$D:$D,"&lt;&gt;*ithdr*",'Raw Data'!$D:$D,"&lt;&gt;*ancel*",'Raw Data'!$P:$P,"--")
+
COUNTIFS('Raw Data'!$AL:$AL,"&lt;=" &amp;DATE(LEFT($AV$3, 4), MONTH("1 " &amp; O$6 &amp; " " &amp; LEFT($AV$3, 4)) + 1, 0 ), 'Raw Data'!$AL:$AL,"&gt;" &amp;DATE(LEFT($AV$3, 4), MONTH("1 " &amp; O$6 &amp; " " &amp; LEFT($AV$3, 4)), 0 ),  'Raw Data'!$D:$D,"*tarte*", 'Raw Data'!$AN:$AN, "", 'Raw Data'!$P:$P,""&amp;'Raw Data'!$B$1,'Raw Data'!$D:$D,"&lt;&gt;*ithdr*",'Raw Data'!$D:$D,"&lt;&gt;*ancel*")</f>
        <v>0</v>
      </c>
      <c r="P75" s="117"/>
      <c r="Q75" s="117"/>
      <c r="R75" s="123"/>
      <c r="S75" s="148">
        <f>COUNTIFS('Raw Data'!$AL:$AL,"&lt;=" &amp;DATE(LEFT($AV$3, 4), MONTH("1 " &amp; S$6 &amp; " " &amp; LEFT($AV$3, 4)) + 1, 0 ), 'Raw Data'!$AL:$AL,"&gt;" &amp;DATE(LEFT($AV$3, 4), MONTH("1 " &amp; S$6 &amp; " " &amp; LEFT($AV$3, 4)), 0 ),  'Raw Data'!$D:$D,"*tarte*", 'Raw Data'!$AN:$AN, "", 'Raw Data'!$O:$O,""&amp;'Raw Data'!$B$1,'Raw Data'!$D:$D,"&lt;&gt;*ithdr*",'Raw Data'!$D:$D,"&lt;&gt;*ancel*",'Raw Data'!$P:$P,"--")
+
COUNTIFS('Raw Data'!$AL:$AL,"&lt;=" &amp;DATE(LEFT($AV$3, 4), MONTH("1 " &amp; S$6 &amp; " " &amp; LEFT($AV$3, 4)) + 1, 0 ), 'Raw Data'!$AL:$AL,"&gt;" &amp;DATE(LEFT($AV$3, 4), MONTH("1 " &amp; S$6 &amp; " " &amp; LEFT($AV$3, 4)), 0 ),  'Raw Data'!$D:$D,"*tarte*", 'Raw Data'!$AN:$AN, "", 'Raw Data'!$P:$P,""&amp;'Raw Data'!$B$1,'Raw Data'!$D:$D,"&lt;&gt;*ithdr*",'Raw Data'!$D:$D,"&lt;&gt;*ancel*")</f>
        <v>0</v>
      </c>
      <c r="T75" s="117"/>
      <c r="U75" s="117"/>
      <c r="V75" s="123"/>
      <c r="W75" s="148">
        <f>COUNTIFS('Raw Data'!$AL:$AL,"&lt;=" &amp;DATE(LEFT($AV$3, 4), MONTH("1 " &amp; W$6 &amp; " " &amp; LEFT($AV$3, 4)) + 1, 0 ), 'Raw Data'!$AL:$AL,"&gt;" &amp;DATE(LEFT($AV$3, 4), MONTH("1 " &amp; W$6 &amp; " " &amp; LEFT($AV$3, 4)), 0 ),  'Raw Data'!$D:$D,"*tarte*", 'Raw Data'!$AN:$AN, "", 'Raw Data'!$O:$O,""&amp;'Raw Data'!$B$1,'Raw Data'!$D:$D,"&lt;&gt;*ithdr*",'Raw Data'!$D:$D,"&lt;&gt;*ancel*",'Raw Data'!$P:$P,"--")
+
COUNTIFS('Raw Data'!$AL:$AL,"&lt;=" &amp;DATE(LEFT($AV$3, 4), MONTH("1 " &amp; W$6 &amp; " " &amp; LEFT($AV$3, 4)) + 1, 0 ), 'Raw Data'!$AL:$AL,"&gt;" &amp;DATE(LEFT($AV$3, 4), MONTH("1 " &amp; W$6 &amp; " " &amp; LEFT($AV$3, 4)), 0 ),  'Raw Data'!$D:$D,"*tarte*", 'Raw Data'!$AN:$AN, "", 'Raw Data'!$P:$P,""&amp;'Raw Data'!$B$1,'Raw Data'!$D:$D,"&lt;&gt;*ithdr*",'Raw Data'!$D:$D,"&lt;&gt;*ancel*")</f>
        <v>0</v>
      </c>
      <c r="X75" s="117"/>
      <c r="Y75" s="117"/>
      <c r="Z75" s="123"/>
      <c r="AA75" s="148">
        <f>COUNTIFS('Raw Data'!$AL:$AL,"&lt;=" &amp;DATE(LEFT($AV$3, 4), MONTH("1 " &amp; AA$6 &amp; " " &amp; LEFT($AV$3, 4)) + 1, 0 ), 'Raw Data'!$AL:$AL,"&gt;" &amp;DATE(LEFT($AV$3, 4), MONTH("1 " &amp; AA$6 &amp; " " &amp; LEFT($AV$3, 4)), 0 ),  'Raw Data'!$D:$D,"*tarte*", 'Raw Data'!$AN:$AN, "", 'Raw Data'!$O:$O,""&amp;'Raw Data'!$B$1,'Raw Data'!$D:$D,"&lt;&gt;*ithdr*",'Raw Data'!$D:$D,"&lt;&gt;*ancel*",'Raw Data'!$P:$P,"--")
+
COUNTIFS('Raw Data'!$AL:$AL,"&lt;=" &amp;DATE(LEFT($AV$3, 4), MONTH("1 " &amp; AA$6 &amp; " " &amp; LEFT($AV$3, 4)) + 1, 0 ), 'Raw Data'!$AL:$AL,"&gt;" &amp;DATE(LEFT($AV$3, 4), MONTH("1 " &amp; AA$6 &amp; " " &amp; LEFT($AV$3, 4)), 0 ),  'Raw Data'!$D:$D,"*tarte*", 'Raw Data'!$AN:$AN, "", 'Raw Data'!$P:$P,""&amp;'Raw Data'!$B$1,'Raw Data'!$D:$D,"&lt;&gt;*ithdr*",'Raw Data'!$D:$D,"&lt;&gt;*ancel*")</f>
        <v>0</v>
      </c>
      <c r="AB75" s="117"/>
      <c r="AC75" s="117"/>
      <c r="AD75" s="123"/>
      <c r="AE75" s="148">
        <f>COUNTIFS('Raw Data'!$AL:$AL,"&lt;=" &amp;DATE(LEFT($AV$3, 4), MONTH("1 " &amp; AE$6 &amp; " " &amp; LEFT($AV$3, 4)) + 1, 0 ), 'Raw Data'!$AL:$AL,"&gt;" &amp;DATE(LEFT($AV$3, 4), MONTH("1 " &amp; AE$6 &amp; " " &amp; LEFT($AV$3, 4)), 0 ),  'Raw Data'!$D:$D,"*tarte*", 'Raw Data'!$AN:$AN, "", 'Raw Data'!$O:$O,""&amp;'Raw Data'!$B$1,'Raw Data'!$D:$D,"&lt;&gt;*ithdr*",'Raw Data'!$D:$D,"&lt;&gt;*ancel*",'Raw Data'!$P:$P,"--")
+
COUNTIFS('Raw Data'!$AL:$AL,"&lt;=" &amp;DATE(LEFT($AV$3, 4), MONTH("1 " &amp; AE$6 &amp; " " &amp; LEFT($AV$3, 4)) + 1, 0 ), 'Raw Data'!$AL:$AL,"&gt;" &amp;DATE(LEFT($AV$3, 4), MONTH("1 " &amp; AE$6 &amp; " " &amp; LEFT($AV$3, 4)), 0 ),  'Raw Data'!$D:$D,"*tarte*", 'Raw Data'!$AN:$AN, "", 'Raw Data'!$P:$P,""&amp;'Raw Data'!$B$1,'Raw Data'!$D:$D,"&lt;&gt;*ithdr*",'Raw Data'!$D:$D,"&lt;&gt;*ancel*")</f>
        <v>0</v>
      </c>
      <c r="AF75" s="117"/>
      <c r="AG75" s="117"/>
      <c r="AH75" s="123"/>
      <c r="AI75" s="148">
        <f>COUNTIFS('Raw Data'!$AL:$AL,"&lt;=" &amp;DATE(LEFT($AV$3, 4), MONTH("1 " &amp; AI$6 &amp; " " &amp; LEFT($AV$3, 4)) + 1, 0 ), 'Raw Data'!$AL:$AL,"&gt;" &amp;DATE(LEFT($AV$3, 4), MONTH("1 " &amp; AI$6 &amp; " " &amp; LEFT($AV$3, 4)), 0 ),  'Raw Data'!$D:$D,"*tarte*", 'Raw Data'!$AN:$AN, "", 'Raw Data'!$O:$O,""&amp;'Raw Data'!$B$1,'Raw Data'!$D:$D,"&lt;&gt;*ithdr*",'Raw Data'!$D:$D,"&lt;&gt;*ancel*",'Raw Data'!$P:$P,"--")
+
COUNTIFS('Raw Data'!$AL:$AL,"&lt;=" &amp;DATE(LEFT($AV$3, 4), MONTH("1 " &amp; AI$6 &amp; " " &amp; LEFT($AV$3, 4)) + 1, 0 ), 'Raw Data'!$AL:$AL,"&gt;" &amp;DATE(LEFT($AV$3, 4), MONTH("1 " &amp; AI$6 &amp; " " &amp; LEFT($AV$3, 4)), 0 ),  'Raw Data'!$D:$D,"*tarte*", 'Raw Data'!$AN:$AN, "", 'Raw Data'!$P:$P,""&amp;'Raw Data'!$B$1,'Raw Data'!$D:$D,"&lt;&gt;*ithdr*",'Raw Data'!$D:$D,"&lt;&gt;*ancel*")</f>
        <v>0</v>
      </c>
      <c r="AJ75" s="117"/>
      <c r="AK75" s="117"/>
      <c r="AL75" s="123"/>
      <c r="AM75" s="148">
        <f>COUNTIFS('Raw Data'!$AL:$AL,"&lt;=" &amp;DATE(LEFT($AV$3, 4), MONTH("1 " &amp; AM$6 &amp; " " &amp; LEFT($AV$3, 4)) + 1, 0 ), 'Raw Data'!$AL:$AL,"&gt;" &amp;DATE(LEFT($AV$3, 4), MONTH("1 " &amp; AM$6 &amp; " " &amp; LEFT($AV$3, 4)), 0 ),  'Raw Data'!$D:$D,"*tarte*", 'Raw Data'!$AN:$AN, "", 'Raw Data'!$O:$O,""&amp;'Raw Data'!$B$1,'Raw Data'!$D:$D,"&lt;&gt;*ithdr*",'Raw Data'!$D:$D,"&lt;&gt;*ancel*",'Raw Data'!$P:$P,"--")
+
COUNTIFS('Raw Data'!$AL:$AL,"&lt;=" &amp;DATE(LEFT($AV$3, 4), MONTH("1 " &amp; AM$6 &amp; " " &amp; LEFT($AV$3, 4)) + 1, 0 ), 'Raw Data'!$AL:$AL,"&gt;" &amp;DATE(LEFT($AV$3, 4), MONTH("1 " &amp; AM$6 &amp; " " &amp; LEFT($AV$3, 4)), 0 ),  'Raw Data'!$D:$D,"*tarte*", 'Raw Data'!$AN:$AN, "", 'Raw Data'!$P:$P,""&amp;'Raw Data'!$B$1,'Raw Data'!$D:$D,"&lt;&gt;*ithdr*",'Raw Data'!$D:$D,"&lt;&gt;*ancel*")</f>
        <v>0</v>
      </c>
      <c r="AN75" s="117"/>
      <c r="AO75" s="117"/>
      <c r="AP75" s="123"/>
      <c r="AQ75" s="148">
        <f>COUNTIFS('Raw Data'!$AL:$AL,"&lt;=" &amp;DATE(LEFT($AV$3, 4), MONTH("1 " &amp; AQ$6 &amp; " " &amp; LEFT($AV$3, 4)) + 1, 0 ), 'Raw Data'!$AL:$AL,"&gt;" &amp;DATE(LEFT($AV$3, 4), MONTH("1 " &amp; AQ$6 &amp; " " &amp; LEFT($AV$3, 4)), 0 ),  'Raw Data'!$D:$D,"*tarte*", 'Raw Data'!$AN:$AN, "", 'Raw Data'!$O:$O,""&amp;'Raw Data'!$B$1,'Raw Data'!$D:$D,"&lt;&gt;*ithdr*",'Raw Data'!$D:$D,"&lt;&gt;*ancel*",'Raw Data'!$P:$P,"--")
+
COUNTIFS('Raw Data'!$AL:$AL,"&lt;=" &amp;DATE(LEFT($AV$3, 4), MONTH("1 " &amp; AQ$6 &amp; " " &amp; LEFT($AV$3, 4)) + 1, 0 ), 'Raw Data'!$AL:$AL,"&gt;" &amp;DATE(LEFT($AV$3, 4), MONTH("1 " &amp; AQ$6 &amp; " " &amp; LEFT($AV$3, 4)), 0 ),  'Raw Data'!$D:$D,"*tarte*", 'Raw Data'!$AN:$AN, "", 'Raw Data'!$P:$P,""&amp;'Raw Data'!$B$1,'Raw Data'!$D:$D,"&lt;&gt;*ithdr*",'Raw Data'!$D:$D,"&lt;&gt;*ancel*")</f>
        <v>0</v>
      </c>
      <c r="AR75" s="117"/>
      <c r="AS75" s="117"/>
      <c r="AT75" s="123"/>
      <c r="AU75" s="148">
        <f>COUNTIFS('Raw Data'!$AL:$AL,"&lt;=" &amp;DATE(MID($AV$3, 15, 4), MONTH("1 " &amp; AU$6 &amp; " " &amp; MID($AV$3, 15, 4)) + 1, 0 ), 'Raw Data'!$AL:$AL,"&gt;" &amp;DATE(MID($AV$3, 15, 4), MONTH("1 " &amp; AU$6 &amp; " " &amp; MID($AV$3, 15, 4)), 0 ),  'Raw Data'!$D:$D,"*tarte*", 'Raw Data'!$AN:$AN, "", 'Raw Data'!$O:$O,""&amp;'Raw Data'!$B$1,'Raw Data'!$D:$D,"&lt;&gt;*ithdr*",'Raw Data'!$D:$D,"&lt;&gt;*ancel*",'Raw Data'!$P:$P,"--")
+
COUNTIFS('Raw Data'!$AL:$AL,"&lt;=" &amp;DATE(MID($AV$3, 15, 4), MONTH("1 " &amp; AU$6 &amp; " " &amp; MID($AV$3, 15, 4)) + 1, 0 ), 'Raw Data'!$AL:$AL,"&gt;" &amp;DATE(MID($AV$3, 15, 4), MONTH("1 " &amp; AU$6 &amp; " " &amp; MID($AV$3, 15, 4)), 0 ),  'Raw Data'!$D:$D,"*tarte*", 'Raw Data'!$AN:$AN, "", 'Raw Data'!$P:$P,""&amp;'Raw Data'!$B$1,'Raw Data'!$D:$D,"&lt;&gt;*ithdr*",'Raw Data'!$D:$D,"&lt;&gt;*ancel*")</f>
        <v>0</v>
      </c>
      <c r="AV75" s="117"/>
      <c r="AW75" s="117"/>
      <c r="AX75" s="123"/>
      <c r="AY75" s="148">
        <f>COUNTIFS('Raw Data'!$AL:$AL,"&lt;=" &amp;DATE(MID($AV$3, 15, 4), MONTH("1 " &amp; AY$6 &amp; " " &amp; MID($AV$3, 15, 4)) + 1, 0 ), 'Raw Data'!$AL:$AL,"&gt;" &amp;DATE(MID($AV$3, 15, 4), MONTH("1 " &amp; AY$6 &amp; " " &amp; MID($AV$3, 15, 4)), 0 ),  'Raw Data'!$D:$D,"*tarte*", 'Raw Data'!$AN:$AN, "", 'Raw Data'!$O:$O,""&amp;'Raw Data'!$B$1,'Raw Data'!$D:$D,"&lt;&gt;*ithdr*",'Raw Data'!$D:$D,"&lt;&gt;*ancel*",'Raw Data'!$P:$P,"--")
+
COUNTIFS('Raw Data'!$AL:$AL,"&lt;=" &amp;DATE(MID($AV$3, 15, 4), MONTH("1 " &amp; AY$6 &amp; " " &amp; MID($AV$3, 15, 4)) + 1, 0 ), 'Raw Data'!$AL:$AL,"&gt;" &amp;DATE(MID($AV$3, 15, 4), MONTH("1 " &amp; AY$6 &amp; " " &amp; MID($AV$3, 15, 4)), 0 ),  'Raw Data'!$D:$D,"*tarte*", 'Raw Data'!$AN:$AN, "", 'Raw Data'!$P:$P,""&amp;'Raw Data'!$B$1,'Raw Data'!$D:$D,"&lt;&gt;*ithdr*",'Raw Data'!$D:$D,"&lt;&gt;*ancel*")</f>
        <v>0</v>
      </c>
      <c r="AZ75" s="117"/>
      <c r="BA75" s="117"/>
      <c r="BB75" s="123"/>
      <c r="BC75" s="148">
        <f>COUNTIFS('Raw Data'!$AL:$AL,"&lt;=" &amp;DATE(MID($AV$3, 15, 4), MONTH("1 " &amp; BC$6 &amp; " " &amp; MID($AV$3, 15, 4)) + 1, 0 ), 'Raw Data'!$AL:$AL,"&gt;" &amp;DATE(MID($AV$3, 15, 4), MONTH("1 " &amp; BC$6 &amp; " " &amp; MID($AV$3, 15, 4)), 0 ),  'Raw Data'!$D:$D,"*tarte*", 'Raw Data'!$AN:$AN, "", 'Raw Data'!$O:$O,""&amp;'Raw Data'!$B$1,'Raw Data'!$D:$D,"&lt;&gt;*ithdr*",'Raw Data'!$D:$D,"&lt;&gt;*ancel*",'Raw Data'!$P:$P,"--")
+
COUNTIFS('Raw Data'!$AL:$AL,"&lt;=" &amp;DATE(MID($AV$3, 15, 4), MONTH("1 " &amp; BC$6 &amp; " " &amp; MID($AV$3, 15, 4)) + 1, 0 ), 'Raw Data'!$AL:$AL,"&gt;" &amp;DATE(MID($AV$3, 15, 4), MONTH("1 " &amp; BC$6 &amp; " " &amp; MID($AV$3, 15, 4)), 0 ),  'Raw Data'!$D:$D,"*tarte*", 'Raw Data'!$AN:$AN, "", 'Raw Data'!$P:$P,""&amp;'Raw Data'!$B$1,'Raw Data'!$D:$D,"&lt;&gt;*ithdr*",'Raw Data'!$D:$D,"&lt;&gt;*ancel*")</f>
        <v>0</v>
      </c>
      <c r="BD75" s="117"/>
      <c r="BE75" s="117"/>
      <c r="BF75" s="118"/>
    </row>
    <row r="76" spans="1:58" ht="12.75" customHeight="1" x14ac:dyDescent="0.2">
      <c r="A76" s="141" t="s">
        <v>744</v>
      </c>
      <c r="B76" s="117"/>
      <c r="C76" s="117"/>
      <c r="D76" s="117"/>
      <c r="E76" s="117"/>
      <c r="F76" s="117"/>
      <c r="G76" s="117"/>
      <c r="H76" s="117"/>
      <c r="I76" s="117"/>
      <c r="J76" s="123"/>
      <c r="K76" s="150">
        <f>COUNTIFS('Raw Data'!$AL:$AL,"&lt;=" &amp;DATE(LEFT($AV$3, 4), MONTH("1 " &amp; K$6 &amp; " " &amp; LEFT($AV$3, 4)) + 1, 0 ), 'Raw Data'!$AL:$AL,"&gt;" &amp;DATE(LEFT($AV$3, 4), MONTH("1 " &amp; K$6 &amp; " " &amp; LEFT($AV$3, 4)), 0 ),  'Raw Data'!$D:$D,"*tarte*",  'Raw Data'!$H:$H,"Ear*", 'Raw Data'!$AN:$AN, "", 'Raw Data'!$O:$O,""&amp;'Raw Data'!$B$1,'Raw Data'!$D:$D,"&lt;&gt;*ithdr*",'Raw Data'!$D:$D,"&lt;&gt;*ancel*",'Raw Data'!$P:$P,"--")
+
COUNTIFS('Raw Data'!$AL:$AL,"&lt;=" &amp;DATE(LEFT($AV$3, 4), MONTH("1 " &amp; K$6 &amp; " " &amp; LEFT($AV$3, 4)) + 1, 0 ), 'Raw Data'!$AL:$AL,"&gt;" &amp;DATE(LEFT($AV$3, 4), MONTH("1 " &amp; K$6 &amp; " " &amp; LEFT($AV$3, 4)), 0 ),  'Raw Data'!$D:$D,"*tarte*",  'Raw Data'!$H:$H,"Ear*", 'Raw Data'!$AN:$AN, "", 'Raw Data'!$P:$P,""&amp;'Raw Data'!$B$1,'Raw Data'!$D:$D,"&lt;&gt;*ithdr*",'Raw Data'!$D:$D,"&lt;&gt;*ancel*")</f>
        <v>0</v>
      </c>
      <c r="L76" s="117"/>
      <c r="M76" s="117"/>
      <c r="N76" s="123"/>
      <c r="O76" s="150">
        <f>COUNTIFS('Raw Data'!$AL:$AL,"&lt;=" &amp;DATE(LEFT($AV$3, 4), MONTH("1 " &amp; O$6 &amp; " " &amp; LEFT($AV$3, 4)) + 1, 0 ), 'Raw Data'!$AL:$AL,"&gt;" &amp;DATE(LEFT($AV$3, 4), MONTH("1 " &amp; O$6 &amp; " " &amp; LEFT($AV$3, 4)), 0 ),  'Raw Data'!$D:$D,"*tarte*",  'Raw Data'!$H:$H,"Ear*", 'Raw Data'!$AN:$AN, "", 'Raw Data'!$O:$O,""&amp;'Raw Data'!$B$1,'Raw Data'!$D:$D,"&lt;&gt;*ithdr*",'Raw Data'!$D:$D,"&lt;&gt;*ancel*",'Raw Data'!$P:$P,"--")
+
COUNTIFS('Raw Data'!$AL:$AL,"&lt;=" &amp;DATE(LEFT($AV$3, 4), MONTH("1 " &amp; O$6 &amp; " " &amp; LEFT($AV$3, 4)) + 1, 0 ), 'Raw Data'!$AL:$AL,"&gt;" &amp;DATE(LEFT($AV$3, 4), MONTH("1 " &amp; O$6 &amp; " " &amp; LEFT($AV$3, 4)), 0 ),  'Raw Data'!$D:$D,"*tarte*",  'Raw Data'!$H:$H,"Ear*", 'Raw Data'!$AN:$AN, "", 'Raw Data'!$P:$P,""&amp;'Raw Data'!$B$1,'Raw Data'!$D:$D,"&lt;&gt;*ithdr*",'Raw Data'!$D:$D,"&lt;&gt;*ancel*")</f>
        <v>0</v>
      </c>
      <c r="P76" s="117"/>
      <c r="Q76" s="117"/>
      <c r="R76" s="123"/>
      <c r="S76" s="150">
        <f>COUNTIFS('Raw Data'!$AL:$AL,"&lt;=" &amp;DATE(LEFT($AV$3, 4), MONTH("1 " &amp; S$6 &amp; " " &amp; LEFT($AV$3, 4)) + 1, 0 ), 'Raw Data'!$AL:$AL,"&gt;" &amp;DATE(LEFT($AV$3, 4), MONTH("1 " &amp; S$6 &amp; " " &amp; LEFT($AV$3, 4)), 0 ),  'Raw Data'!$D:$D,"*tarte*",  'Raw Data'!$H:$H,"Ear*", 'Raw Data'!$AN:$AN, "", 'Raw Data'!$O:$O,""&amp;'Raw Data'!$B$1,'Raw Data'!$D:$D,"&lt;&gt;*ithdr*",'Raw Data'!$D:$D,"&lt;&gt;*ancel*",'Raw Data'!$P:$P,"--")
+
COUNTIFS('Raw Data'!$AL:$AL,"&lt;=" &amp;DATE(LEFT($AV$3, 4), MONTH("1 " &amp; S$6 &amp; " " &amp; LEFT($AV$3, 4)) + 1, 0 ), 'Raw Data'!$AL:$AL,"&gt;" &amp;DATE(LEFT($AV$3, 4), MONTH("1 " &amp; S$6 &amp; " " &amp; LEFT($AV$3, 4)), 0 ),  'Raw Data'!$D:$D,"*tarte*",  'Raw Data'!$H:$H,"Ear*", 'Raw Data'!$AN:$AN, "", 'Raw Data'!$P:$P,""&amp;'Raw Data'!$B$1,'Raw Data'!$D:$D,"&lt;&gt;*ithdr*",'Raw Data'!$D:$D,"&lt;&gt;*ancel*")</f>
        <v>0</v>
      </c>
      <c r="T76" s="117"/>
      <c r="U76" s="117"/>
      <c r="V76" s="123"/>
      <c r="W76" s="150">
        <f>COUNTIFS('Raw Data'!$AL:$AL,"&lt;=" &amp;DATE(LEFT($AV$3, 4), MONTH("1 " &amp; W$6 &amp; " " &amp; LEFT($AV$3, 4)) + 1, 0 ), 'Raw Data'!$AL:$AL,"&gt;" &amp;DATE(LEFT($AV$3, 4), MONTH("1 " &amp; W$6 &amp; " " &amp; LEFT($AV$3, 4)), 0 ),  'Raw Data'!$D:$D,"*tarte*",  'Raw Data'!$H:$H,"Ear*", 'Raw Data'!$AN:$AN, "", 'Raw Data'!$O:$O,""&amp;'Raw Data'!$B$1,'Raw Data'!$D:$D,"&lt;&gt;*ithdr*",'Raw Data'!$D:$D,"&lt;&gt;*ancel*",'Raw Data'!$P:$P,"--")
+
COUNTIFS('Raw Data'!$AL:$AL,"&lt;=" &amp;DATE(LEFT($AV$3, 4), MONTH("1 " &amp; W$6 &amp; " " &amp; LEFT($AV$3, 4)) + 1, 0 ), 'Raw Data'!$AL:$AL,"&gt;" &amp;DATE(LEFT($AV$3, 4), MONTH("1 " &amp; W$6 &amp; " " &amp; LEFT($AV$3, 4)), 0 ),  'Raw Data'!$D:$D,"*tarte*",  'Raw Data'!$H:$H,"Ear*", 'Raw Data'!$AN:$AN, "", 'Raw Data'!$P:$P,""&amp;'Raw Data'!$B$1,'Raw Data'!$D:$D,"&lt;&gt;*ithdr*",'Raw Data'!$D:$D,"&lt;&gt;*ancel*")</f>
        <v>0</v>
      </c>
      <c r="X76" s="117"/>
      <c r="Y76" s="117"/>
      <c r="Z76" s="123"/>
      <c r="AA76" s="150">
        <f>COUNTIFS('Raw Data'!$AL:$AL,"&lt;=" &amp;DATE(LEFT($AV$3, 4), MONTH("1 " &amp; AA$6 &amp; " " &amp; LEFT($AV$3, 4)) + 1, 0 ), 'Raw Data'!$AL:$AL,"&gt;" &amp;DATE(LEFT($AV$3, 4), MONTH("1 " &amp; AA$6 &amp; " " &amp; LEFT($AV$3, 4)), 0 ),  'Raw Data'!$D:$D,"*tarte*",  'Raw Data'!$H:$H,"Ear*", 'Raw Data'!$AN:$AN, "", 'Raw Data'!$O:$O,""&amp;'Raw Data'!$B$1,'Raw Data'!$D:$D,"&lt;&gt;*ithdr*",'Raw Data'!$D:$D,"&lt;&gt;*ancel*",'Raw Data'!$P:$P,"--")
+
COUNTIFS('Raw Data'!$AL:$AL,"&lt;=" &amp;DATE(LEFT($AV$3, 4), MONTH("1 " &amp; AA$6 &amp; " " &amp; LEFT($AV$3, 4)) + 1, 0 ), 'Raw Data'!$AL:$AL,"&gt;" &amp;DATE(LEFT($AV$3, 4), MONTH("1 " &amp; AA$6 &amp; " " &amp; LEFT($AV$3, 4)), 0 ),  'Raw Data'!$D:$D,"*tarte*",  'Raw Data'!$H:$H,"Ear*", 'Raw Data'!$AN:$AN, "", 'Raw Data'!$P:$P,""&amp;'Raw Data'!$B$1,'Raw Data'!$D:$D,"&lt;&gt;*ithdr*",'Raw Data'!$D:$D,"&lt;&gt;*ancel*")</f>
        <v>0</v>
      </c>
      <c r="AB76" s="117"/>
      <c r="AC76" s="117"/>
      <c r="AD76" s="123"/>
      <c r="AE76" s="150">
        <f>COUNTIFS('Raw Data'!$AL:$AL,"&lt;=" &amp;DATE(LEFT($AV$3, 4), MONTH("1 " &amp; AE$6 &amp; " " &amp; LEFT($AV$3, 4)) + 1, 0 ), 'Raw Data'!$AL:$AL,"&gt;" &amp;DATE(LEFT($AV$3, 4), MONTH("1 " &amp; AE$6 &amp; " " &amp; LEFT($AV$3, 4)), 0 ),  'Raw Data'!$D:$D,"*tarte*",  'Raw Data'!$H:$H,"Ear*", 'Raw Data'!$AN:$AN, "", 'Raw Data'!$O:$O,""&amp;'Raw Data'!$B$1,'Raw Data'!$D:$D,"&lt;&gt;*ithdr*",'Raw Data'!$D:$D,"&lt;&gt;*ancel*",'Raw Data'!$P:$P,"--")
+
COUNTIFS('Raw Data'!$AL:$AL,"&lt;=" &amp;DATE(LEFT($AV$3, 4), MONTH("1 " &amp; AE$6 &amp; " " &amp; LEFT($AV$3, 4)) + 1, 0 ), 'Raw Data'!$AL:$AL,"&gt;" &amp;DATE(LEFT($AV$3, 4), MONTH("1 " &amp; AE$6 &amp; " " &amp; LEFT($AV$3, 4)), 0 ),  'Raw Data'!$D:$D,"*tarte*",  'Raw Data'!$H:$H,"Ear*", 'Raw Data'!$AN:$AN, "", 'Raw Data'!$P:$P,""&amp;'Raw Data'!$B$1,'Raw Data'!$D:$D,"&lt;&gt;*ithdr*",'Raw Data'!$D:$D,"&lt;&gt;*ancel*")</f>
        <v>0</v>
      </c>
      <c r="AF76" s="117"/>
      <c r="AG76" s="117"/>
      <c r="AH76" s="123"/>
      <c r="AI76" s="150">
        <f>COUNTIFS('Raw Data'!$AL:$AL,"&lt;=" &amp;DATE(LEFT($AV$3, 4), MONTH("1 " &amp; AI$6 &amp; " " &amp; LEFT($AV$3, 4)) + 1, 0 ), 'Raw Data'!$AL:$AL,"&gt;" &amp;DATE(LEFT($AV$3, 4), MONTH("1 " &amp; AI$6 &amp; " " &amp; LEFT($AV$3, 4)), 0 ),  'Raw Data'!$D:$D,"*tarte*",  'Raw Data'!$H:$H,"Ear*", 'Raw Data'!$AN:$AN, "", 'Raw Data'!$O:$O,""&amp;'Raw Data'!$B$1,'Raw Data'!$D:$D,"&lt;&gt;*ithdr*",'Raw Data'!$D:$D,"&lt;&gt;*ancel*",'Raw Data'!$P:$P,"--")
+
COUNTIFS('Raw Data'!$AL:$AL,"&lt;=" &amp;DATE(LEFT($AV$3, 4), MONTH("1 " &amp; AI$6 &amp; " " &amp; LEFT($AV$3, 4)) + 1, 0 ), 'Raw Data'!$AL:$AL,"&gt;" &amp;DATE(LEFT($AV$3, 4), MONTH("1 " &amp; AI$6 &amp; " " &amp; LEFT($AV$3, 4)), 0 ),  'Raw Data'!$D:$D,"*tarte*",  'Raw Data'!$H:$H,"Ear*", 'Raw Data'!$AN:$AN, "", 'Raw Data'!$P:$P,""&amp;'Raw Data'!$B$1,'Raw Data'!$D:$D,"&lt;&gt;*ithdr*",'Raw Data'!$D:$D,"&lt;&gt;*ancel*")</f>
        <v>0</v>
      </c>
      <c r="AJ76" s="117"/>
      <c r="AK76" s="117"/>
      <c r="AL76" s="123"/>
      <c r="AM76" s="150">
        <f>COUNTIFS('Raw Data'!$AL:$AL,"&lt;=" &amp;DATE(LEFT($AV$3, 4), MONTH("1 " &amp; AM$6 &amp; " " &amp; LEFT($AV$3, 4)) + 1, 0 ), 'Raw Data'!$AL:$AL,"&gt;" &amp;DATE(LEFT($AV$3, 4), MONTH("1 " &amp; AM$6 &amp; " " &amp; LEFT($AV$3, 4)), 0 ),  'Raw Data'!$D:$D,"*tarte*",  'Raw Data'!$H:$H,"Ear*", 'Raw Data'!$AN:$AN, "", 'Raw Data'!$O:$O,""&amp;'Raw Data'!$B$1,'Raw Data'!$D:$D,"&lt;&gt;*ithdr*",'Raw Data'!$D:$D,"&lt;&gt;*ancel*",'Raw Data'!$P:$P,"--")
+
COUNTIFS('Raw Data'!$AL:$AL,"&lt;=" &amp;DATE(LEFT($AV$3, 4), MONTH("1 " &amp; AM$6 &amp; " " &amp; LEFT($AV$3, 4)) + 1, 0 ), 'Raw Data'!$AL:$AL,"&gt;" &amp;DATE(LEFT($AV$3, 4), MONTH("1 " &amp; AM$6 &amp; " " &amp; LEFT($AV$3, 4)), 0 ),  'Raw Data'!$D:$D,"*tarte*",  'Raw Data'!$H:$H,"Ear*", 'Raw Data'!$AN:$AN, "", 'Raw Data'!$P:$P,""&amp;'Raw Data'!$B$1,'Raw Data'!$D:$D,"&lt;&gt;*ithdr*",'Raw Data'!$D:$D,"&lt;&gt;*ancel*")</f>
        <v>0</v>
      </c>
      <c r="AN76" s="117"/>
      <c r="AO76" s="117"/>
      <c r="AP76" s="123"/>
      <c r="AQ76" s="150">
        <f>COUNTIFS('Raw Data'!$AL:$AL,"&lt;=" &amp;DATE(LEFT($AV$3, 4), MONTH("1 " &amp; AQ$6 &amp; " " &amp; LEFT($AV$3, 4)) + 1, 0 ), 'Raw Data'!$AL:$AL,"&gt;" &amp;DATE(LEFT($AV$3, 4), MONTH("1 " &amp; AQ$6 &amp; " " &amp; LEFT($AV$3, 4)), 0 ),  'Raw Data'!$D:$D,"*tarte*",  'Raw Data'!$H:$H,"Ear*", 'Raw Data'!$AN:$AN, "", 'Raw Data'!$O:$O,""&amp;'Raw Data'!$B$1,'Raw Data'!$D:$D,"&lt;&gt;*ithdr*",'Raw Data'!$D:$D,"&lt;&gt;*ancel*",'Raw Data'!$P:$P,"--")
+
COUNTIFS('Raw Data'!$AL:$AL,"&lt;=" &amp;DATE(LEFT($AV$3, 4), MONTH("1 " &amp; AQ$6 &amp; " " &amp; LEFT($AV$3, 4)) + 1, 0 ), 'Raw Data'!$AL:$AL,"&gt;" &amp;DATE(LEFT($AV$3, 4), MONTH("1 " &amp; AQ$6 &amp; " " &amp; LEFT($AV$3, 4)), 0 ),  'Raw Data'!$D:$D,"*tarte*",  'Raw Data'!$H:$H,"Ear*", 'Raw Data'!$AN:$AN, "", 'Raw Data'!$P:$P,""&amp;'Raw Data'!$B$1,'Raw Data'!$D:$D,"&lt;&gt;*ithdr*",'Raw Data'!$D:$D,"&lt;&gt;*ancel*")</f>
        <v>0</v>
      </c>
      <c r="AR76" s="117"/>
      <c r="AS76" s="117"/>
      <c r="AT76" s="123"/>
      <c r="AU76" s="150">
        <f>COUNTIFS('Raw Data'!$AL:$AL,"&lt;=" &amp;DATE(MID($AV$3, 15, 4), MONTH("1 " &amp; AU$6 &amp; " " &amp; MID($AV$3, 15, 4)) + 1, 0 ), 'Raw Data'!$AL:$AL,"&gt;" &amp;DATE(MID($AV$3, 15, 4), MONTH("1 " &amp; AU$6 &amp; " " &amp; MID($AV$3, 15, 4)), 0 ),  'Raw Data'!$D:$D,"*tarte*",  'Raw Data'!$H:$H,"Ear*", 'Raw Data'!$AN:$AN, "", 'Raw Data'!$O:$O,""&amp;'Raw Data'!$B$1,'Raw Data'!$D:$D,"&lt;&gt;*ithdr*",'Raw Data'!$D:$D,"&lt;&gt;*ancel*",'Raw Data'!$P:$P,"--")
+
COUNTIFS('Raw Data'!$AL:$AL,"&lt;=" &amp;DATE(MID($AV$3, 15, 4), MONTH("1 " &amp; AU$6 &amp; " " &amp; MID($AV$3, 15, 4)) + 1, 0 ), 'Raw Data'!$AL:$AL,"&gt;" &amp;DATE(MID($AV$3, 15, 4), MONTH("1 " &amp; AU$6 &amp; " " &amp; MID($AV$3, 15, 4)), 0 ),  'Raw Data'!$D:$D,"*tarte*",  'Raw Data'!$H:$H,"Ear*", 'Raw Data'!$AN:$AN, "", 'Raw Data'!$P:$P,""&amp;'Raw Data'!$B$1,'Raw Data'!$D:$D,"&lt;&gt;*ithdr*",'Raw Data'!$D:$D,"&lt;&gt;*ancel*")</f>
        <v>0</v>
      </c>
      <c r="AV76" s="117"/>
      <c r="AW76" s="117"/>
      <c r="AX76" s="123"/>
      <c r="AY76" s="150">
        <f>COUNTIFS('Raw Data'!$AL:$AL,"&lt;=" &amp;DATE(MID($AV$3, 15, 4), MONTH("1 " &amp; AY$6 &amp; " " &amp; MID($AV$3, 15, 4)) + 1, 0 ), 'Raw Data'!$AL:$AL,"&gt;" &amp;DATE(MID($AV$3, 15, 4), MONTH("1 " &amp; AY$6 &amp; " " &amp; MID($AV$3, 15, 4)), 0 ),  'Raw Data'!$D:$D,"*tarte*",  'Raw Data'!$H:$H,"Ear*", 'Raw Data'!$AN:$AN, "", 'Raw Data'!$O:$O,""&amp;'Raw Data'!$B$1,'Raw Data'!$D:$D,"&lt;&gt;*ithdr*",'Raw Data'!$D:$D,"&lt;&gt;*ancel*",'Raw Data'!$P:$P,"--")
+
COUNTIFS('Raw Data'!$AL:$AL,"&lt;=" &amp;DATE(MID($AV$3, 15, 4), MONTH("1 " &amp; AY$6 &amp; " " &amp; MID($AV$3, 15, 4)) + 1, 0 ), 'Raw Data'!$AL:$AL,"&gt;" &amp;DATE(MID($AV$3, 15, 4), MONTH("1 " &amp; AY$6 &amp; " " &amp; MID($AV$3, 15, 4)), 0 ),  'Raw Data'!$D:$D,"*tarte*",  'Raw Data'!$H:$H,"Ear*", 'Raw Data'!$AN:$AN, "", 'Raw Data'!$P:$P,""&amp;'Raw Data'!$B$1,'Raw Data'!$D:$D,"&lt;&gt;*ithdr*",'Raw Data'!$D:$D,"&lt;&gt;*ancel*")</f>
        <v>0</v>
      </c>
      <c r="AZ76" s="117"/>
      <c r="BA76" s="117"/>
      <c r="BB76" s="123"/>
      <c r="BC76" s="150">
        <f>COUNTIFS('Raw Data'!$AL:$AL,"&lt;=" &amp;DATE(MID($AV$3, 15, 4), MONTH("1 " &amp; BC$6 &amp; " " &amp; MID($AV$3, 15, 4)) + 1, 0 ), 'Raw Data'!$AL:$AL,"&gt;" &amp;DATE(MID($AV$3, 15, 4), MONTH("1 " &amp; BC$6 &amp; " " &amp; MID($AV$3, 15, 4)), 0 ),  'Raw Data'!$D:$D,"*tarte*",  'Raw Data'!$H:$H,"Ear*", 'Raw Data'!$AN:$AN, "", 'Raw Data'!$O:$O,""&amp;'Raw Data'!$B$1,'Raw Data'!$D:$D,"&lt;&gt;*ithdr*",'Raw Data'!$D:$D,"&lt;&gt;*ancel*",'Raw Data'!$P:$P,"--")
+
COUNTIFS('Raw Data'!$AL:$AL,"&lt;=" &amp;DATE(MID($AV$3, 15, 4), MONTH("1 " &amp; BC$6 &amp; " " &amp; MID($AV$3, 15, 4)) + 1, 0 ), 'Raw Data'!$AL:$AL,"&gt;" &amp;DATE(MID($AV$3, 15, 4), MONTH("1 " &amp; BC$6 &amp; " " &amp; MID($AV$3, 15, 4)), 0 ),  'Raw Data'!$D:$D,"*tarte*",  'Raw Data'!$H:$H,"Ear*", 'Raw Data'!$AN:$AN, "", 'Raw Data'!$P:$P,""&amp;'Raw Data'!$B$1,'Raw Data'!$D:$D,"&lt;&gt;*ithdr*",'Raw Data'!$D:$D,"&lt;&gt;*ancel*")</f>
        <v>0</v>
      </c>
      <c r="BD76" s="117"/>
      <c r="BE76" s="117"/>
      <c r="BF76" s="118"/>
    </row>
    <row r="77" spans="1:58" ht="12.75" customHeight="1" x14ac:dyDescent="0.2">
      <c r="A77" s="141" t="s">
        <v>745</v>
      </c>
      <c r="B77" s="117"/>
      <c r="C77" s="117"/>
      <c r="D77" s="117"/>
      <c r="E77" s="117"/>
      <c r="F77" s="117"/>
      <c r="G77" s="117"/>
      <c r="H77" s="117"/>
      <c r="I77" s="117"/>
      <c r="J77" s="123"/>
      <c r="K77" s="150">
        <f>COUNTIFS('Raw Data'!$AL:$AL,"&lt;=" &amp;DATE(LEFT($AV$3, 4), MONTH("1 " &amp; K$6 &amp; " " &amp; LEFT($AV$3, 4)) + 1, 0 ), 'Raw Data'!$AL:$AL,"&gt;" &amp;DATE(LEFT($AV$3, 4), MONTH("1 " &amp; K$6 &amp; " " &amp; LEFT($AV$3, 4)), 0 ),  'Raw Data'!$D:$D,"*tarte*",  'Raw Data'!$H:$H,"Non*", 'Raw Data'!$AN:$AN, "", 'Raw Data'!$O:$O,""&amp;'Raw Data'!$B$1,'Raw Data'!$D:$D,"&lt;&gt;*ithdr*",'Raw Data'!$D:$D,"&lt;&gt;*ancel*",'Raw Data'!$P:$P,"--")
+
COUNTIFS('Raw Data'!$AL:$AL,"&lt;=" &amp;DATE(LEFT($AV$3, 4), MONTH("1 " &amp; K$6 &amp; " " &amp; LEFT($AV$3, 4)) + 1, 0 ), 'Raw Data'!$AL:$AL,"&gt;" &amp;DATE(LEFT($AV$3, 4), MONTH("1 " &amp; K$6 &amp; " " &amp; LEFT($AV$3, 4)), 0 ),  'Raw Data'!$D:$D,"*tarte*",  'Raw Data'!$H:$H,"Non*", 'Raw Data'!$AN:$AN, "", 'Raw Data'!$P:$P,""&amp;'Raw Data'!$B$1,'Raw Data'!$D:$D,"&lt;&gt;*ithdr*",'Raw Data'!$D:$D,"&lt;&gt;*ancel*")</f>
        <v>0</v>
      </c>
      <c r="L77" s="117"/>
      <c r="M77" s="117"/>
      <c r="N77" s="123"/>
      <c r="O77" s="150">
        <f>COUNTIFS('Raw Data'!$AL:$AL,"&lt;=" &amp;DATE(LEFT($AV$3, 4), MONTH("1 " &amp; O$6 &amp; " " &amp; LEFT($AV$3, 4)) + 1, 0 ), 'Raw Data'!$AL:$AL,"&gt;" &amp;DATE(LEFT($AV$3, 4), MONTH("1 " &amp; O$6 &amp; " " &amp; LEFT($AV$3, 4)), 0 ),  'Raw Data'!$D:$D,"*tarte*",  'Raw Data'!$H:$H,"Non*", 'Raw Data'!$AN:$AN, "", 'Raw Data'!$O:$O,""&amp;'Raw Data'!$B$1,'Raw Data'!$D:$D,"&lt;&gt;*ithdr*",'Raw Data'!$D:$D,"&lt;&gt;*ancel*",'Raw Data'!$P:$P,"--")
+
COUNTIFS('Raw Data'!$AL:$AL,"&lt;=" &amp;DATE(LEFT($AV$3, 4), MONTH("1 " &amp; O$6 &amp; " " &amp; LEFT($AV$3, 4)) + 1, 0 ), 'Raw Data'!$AL:$AL,"&gt;" &amp;DATE(LEFT($AV$3, 4), MONTH("1 " &amp; O$6 &amp; " " &amp; LEFT($AV$3, 4)), 0 ),  'Raw Data'!$D:$D,"*tarte*",  'Raw Data'!$H:$H,"Non*", 'Raw Data'!$AN:$AN, "", 'Raw Data'!$P:$P,""&amp;'Raw Data'!$B$1,'Raw Data'!$D:$D,"&lt;&gt;*ithdr*",'Raw Data'!$D:$D,"&lt;&gt;*ancel*")</f>
        <v>0</v>
      </c>
      <c r="P77" s="117"/>
      <c r="Q77" s="117"/>
      <c r="R77" s="123"/>
      <c r="S77" s="150">
        <f>COUNTIFS('Raw Data'!$AL:$AL,"&lt;=" &amp;DATE(LEFT($AV$3, 4), MONTH("1 " &amp; S$6 &amp; " " &amp; LEFT($AV$3, 4)) + 1, 0 ), 'Raw Data'!$AL:$AL,"&gt;" &amp;DATE(LEFT($AV$3, 4), MONTH("1 " &amp; S$6 &amp; " " &amp; LEFT($AV$3, 4)), 0 ),  'Raw Data'!$D:$D,"*tarte*",  'Raw Data'!$H:$H,"Non*", 'Raw Data'!$AN:$AN, "", 'Raw Data'!$O:$O,""&amp;'Raw Data'!$B$1,'Raw Data'!$D:$D,"&lt;&gt;*ithdr*",'Raw Data'!$D:$D,"&lt;&gt;*ancel*",'Raw Data'!$P:$P,"--")
+
COUNTIFS('Raw Data'!$AL:$AL,"&lt;=" &amp;DATE(LEFT($AV$3, 4), MONTH("1 " &amp; S$6 &amp; " " &amp; LEFT($AV$3, 4)) + 1, 0 ), 'Raw Data'!$AL:$AL,"&gt;" &amp;DATE(LEFT($AV$3, 4), MONTH("1 " &amp; S$6 &amp; " " &amp; LEFT($AV$3, 4)), 0 ),  'Raw Data'!$D:$D,"*tarte*",  'Raw Data'!$H:$H,"Non*", 'Raw Data'!$AN:$AN, "", 'Raw Data'!$P:$P,""&amp;'Raw Data'!$B$1,'Raw Data'!$D:$D,"&lt;&gt;*ithdr*",'Raw Data'!$D:$D,"&lt;&gt;*ancel*")</f>
        <v>0</v>
      </c>
      <c r="T77" s="117"/>
      <c r="U77" s="117"/>
      <c r="V77" s="123"/>
      <c r="W77" s="150">
        <f>COUNTIFS('Raw Data'!$AL:$AL,"&lt;=" &amp;DATE(LEFT($AV$3, 4), MONTH("1 " &amp; W$6 &amp; " " &amp; LEFT($AV$3, 4)) + 1, 0 ), 'Raw Data'!$AL:$AL,"&gt;" &amp;DATE(LEFT($AV$3, 4), MONTH("1 " &amp; W$6 &amp; " " &amp; LEFT($AV$3, 4)), 0 ),  'Raw Data'!$D:$D,"*tarte*",  'Raw Data'!$H:$H,"Non*", 'Raw Data'!$AN:$AN, "", 'Raw Data'!$O:$O,""&amp;'Raw Data'!$B$1,'Raw Data'!$D:$D,"&lt;&gt;*ithdr*",'Raw Data'!$D:$D,"&lt;&gt;*ancel*",'Raw Data'!$P:$P,"--")
+
COUNTIFS('Raw Data'!$AL:$AL,"&lt;=" &amp;DATE(LEFT($AV$3, 4), MONTH("1 " &amp; W$6 &amp; " " &amp; LEFT($AV$3, 4)) + 1, 0 ), 'Raw Data'!$AL:$AL,"&gt;" &amp;DATE(LEFT($AV$3, 4), MONTH("1 " &amp; W$6 &amp; " " &amp; LEFT($AV$3, 4)), 0 ),  'Raw Data'!$D:$D,"*tarte*",  'Raw Data'!$H:$H,"Non*", 'Raw Data'!$AN:$AN, "", 'Raw Data'!$P:$P,""&amp;'Raw Data'!$B$1,'Raw Data'!$D:$D,"&lt;&gt;*ithdr*",'Raw Data'!$D:$D,"&lt;&gt;*ancel*")</f>
        <v>0</v>
      </c>
      <c r="X77" s="117"/>
      <c r="Y77" s="117"/>
      <c r="Z77" s="123"/>
      <c r="AA77" s="150">
        <f>COUNTIFS('Raw Data'!$AL:$AL,"&lt;=" &amp;DATE(LEFT($AV$3, 4), MONTH("1 " &amp; AA$6 &amp; " " &amp; LEFT($AV$3, 4)) + 1, 0 ), 'Raw Data'!$AL:$AL,"&gt;" &amp;DATE(LEFT($AV$3, 4), MONTH("1 " &amp; AA$6 &amp; " " &amp; LEFT($AV$3, 4)), 0 ),  'Raw Data'!$D:$D,"*tarte*",  'Raw Data'!$H:$H,"Non*", 'Raw Data'!$AN:$AN, "", 'Raw Data'!$O:$O,""&amp;'Raw Data'!$B$1,'Raw Data'!$D:$D,"&lt;&gt;*ithdr*",'Raw Data'!$D:$D,"&lt;&gt;*ancel*",'Raw Data'!$P:$P,"--")
+
COUNTIFS('Raw Data'!$AL:$AL,"&lt;=" &amp;DATE(LEFT($AV$3, 4), MONTH("1 " &amp; AA$6 &amp; " " &amp; LEFT($AV$3, 4)) + 1, 0 ), 'Raw Data'!$AL:$AL,"&gt;" &amp;DATE(LEFT($AV$3, 4), MONTH("1 " &amp; AA$6 &amp; " " &amp; LEFT($AV$3, 4)), 0 ),  'Raw Data'!$D:$D,"*tarte*",  'Raw Data'!$H:$H,"Non*", 'Raw Data'!$AN:$AN, "", 'Raw Data'!$P:$P,""&amp;'Raw Data'!$B$1,'Raw Data'!$D:$D,"&lt;&gt;*ithdr*",'Raw Data'!$D:$D,"&lt;&gt;*ancel*")</f>
        <v>0</v>
      </c>
      <c r="AB77" s="117"/>
      <c r="AC77" s="117"/>
      <c r="AD77" s="123"/>
      <c r="AE77" s="150">
        <f>COUNTIFS('Raw Data'!$AL:$AL,"&lt;=" &amp;DATE(LEFT($AV$3, 4), MONTH("1 " &amp; AE$6 &amp; " " &amp; LEFT($AV$3, 4)) + 1, 0 ), 'Raw Data'!$AL:$AL,"&gt;" &amp;DATE(LEFT($AV$3, 4), MONTH("1 " &amp; AE$6 &amp; " " &amp; LEFT($AV$3, 4)), 0 ),  'Raw Data'!$D:$D,"*tarte*",  'Raw Data'!$H:$H,"Non*", 'Raw Data'!$AN:$AN, "", 'Raw Data'!$O:$O,""&amp;'Raw Data'!$B$1,'Raw Data'!$D:$D,"&lt;&gt;*ithdr*",'Raw Data'!$D:$D,"&lt;&gt;*ancel*",'Raw Data'!$P:$P,"--")
+
COUNTIFS('Raw Data'!$AL:$AL,"&lt;=" &amp;DATE(LEFT($AV$3, 4), MONTH("1 " &amp; AE$6 &amp; " " &amp; LEFT($AV$3, 4)) + 1, 0 ), 'Raw Data'!$AL:$AL,"&gt;" &amp;DATE(LEFT($AV$3, 4), MONTH("1 " &amp; AE$6 &amp; " " &amp; LEFT($AV$3, 4)), 0 ),  'Raw Data'!$D:$D,"*tarte*",  'Raw Data'!$H:$H,"Non*", 'Raw Data'!$AN:$AN, "", 'Raw Data'!$P:$P,""&amp;'Raw Data'!$B$1,'Raw Data'!$D:$D,"&lt;&gt;*ithdr*",'Raw Data'!$D:$D,"&lt;&gt;*ancel*")</f>
        <v>0</v>
      </c>
      <c r="AF77" s="117"/>
      <c r="AG77" s="117"/>
      <c r="AH77" s="123"/>
      <c r="AI77" s="150">
        <f>COUNTIFS('Raw Data'!$AL:$AL,"&lt;=" &amp;DATE(LEFT($AV$3, 4), MONTH("1 " &amp; AI$6 &amp; " " &amp; LEFT($AV$3, 4)) + 1, 0 ), 'Raw Data'!$AL:$AL,"&gt;" &amp;DATE(LEFT($AV$3, 4), MONTH("1 " &amp; AI$6 &amp; " " &amp; LEFT($AV$3, 4)), 0 ),  'Raw Data'!$D:$D,"*tarte*",  'Raw Data'!$H:$H,"Non*", 'Raw Data'!$AN:$AN, "", 'Raw Data'!$O:$O,""&amp;'Raw Data'!$B$1,'Raw Data'!$D:$D,"&lt;&gt;*ithdr*",'Raw Data'!$D:$D,"&lt;&gt;*ancel*",'Raw Data'!$P:$P,"--")
+
COUNTIFS('Raw Data'!$AL:$AL,"&lt;=" &amp;DATE(LEFT($AV$3, 4), MONTH("1 " &amp; AI$6 &amp; " " &amp; LEFT($AV$3, 4)) + 1, 0 ), 'Raw Data'!$AL:$AL,"&gt;" &amp;DATE(LEFT($AV$3, 4), MONTH("1 " &amp; AI$6 &amp; " " &amp; LEFT($AV$3, 4)), 0 ),  'Raw Data'!$D:$D,"*tarte*",  'Raw Data'!$H:$H,"Non*", 'Raw Data'!$AN:$AN, "", 'Raw Data'!$P:$P,""&amp;'Raw Data'!$B$1,'Raw Data'!$D:$D,"&lt;&gt;*ithdr*",'Raw Data'!$D:$D,"&lt;&gt;*ancel*")</f>
        <v>0</v>
      </c>
      <c r="AJ77" s="117"/>
      <c r="AK77" s="117"/>
      <c r="AL77" s="123"/>
      <c r="AM77" s="150">
        <f>COUNTIFS('Raw Data'!$AL:$AL,"&lt;=" &amp;DATE(LEFT($AV$3, 4), MONTH("1 " &amp; AM$6 &amp; " " &amp; LEFT($AV$3, 4)) + 1, 0 ), 'Raw Data'!$AL:$AL,"&gt;" &amp;DATE(LEFT($AV$3, 4), MONTH("1 " &amp; AM$6 &amp; " " &amp; LEFT($AV$3, 4)), 0 ),  'Raw Data'!$D:$D,"*tarte*",  'Raw Data'!$H:$H,"Non*", 'Raw Data'!$AN:$AN, "", 'Raw Data'!$O:$O,""&amp;'Raw Data'!$B$1,'Raw Data'!$D:$D,"&lt;&gt;*ithdr*",'Raw Data'!$D:$D,"&lt;&gt;*ancel*",'Raw Data'!$P:$P,"--")
+
COUNTIFS('Raw Data'!$AL:$AL,"&lt;=" &amp;DATE(LEFT($AV$3, 4), MONTH("1 " &amp; AM$6 &amp; " " &amp; LEFT($AV$3, 4)) + 1, 0 ), 'Raw Data'!$AL:$AL,"&gt;" &amp;DATE(LEFT($AV$3, 4), MONTH("1 " &amp; AM$6 &amp; " " &amp; LEFT($AV$3, 4)), 0 ),  'Raw Data'!$D:$D,"*tarte*",  'Raw Data'!$H:$H,"Non*", 'Raw Data'!$AN:$AN, "", 'Raw Data'!$P:$P,""&amp;'Raw Data'!$B$1,'Raw Data'!$D:$D,"&lt;&gt;*ithdr*",'Raw Data'!$D:$D,"&lt;&gt;*ancel*")</f>
        <v>0</v>
      </c>
      <c r="AN77" s="117"/>
      <c r="AO77" s="117"/>
      <c r="AP77" s="123"/>
      <c r="AQ77" s="150">
        <f>COUNTIFS('Raw Data'!$AL:$AL,"&lt;=" &amp;DATE(LEFT($AV$3, 4), MONTH("1 " &amp; AQ$6 &amp; " " &amp; LEFT($AV$3, 4)) + 1, 0 ), 'Raw Data'!$AL:$AL,"&gt;" &amp;DATE(LEFT($AV$3, 4), MONTH("1 " &amp; AQ$6 &amp; " " &amp; LEFT($AV$3, 4)), 0 ),  'Raw Data'!$D:$D,"*tarte*",  'Raw Data'!$H:$H,"Non*", 'Raw Data'!$AN:$AN, "", 'Raw Data'!$O:$O,""&amp;'Raw Data'!$B$1,'Raw Data'!$D:$D,"&lt;&gt;*ithdr*",'Raw Data'!$D:$D,"&lt;&gt;*ancel*",'Raw Data'!$P:$P,"--")
+
COUNTIFS('Raw Data'!$AL:$AL,"&lt;=" &amp;DATE(LEFT($AV$3, 4), MONTH("1 " &amp; AQ$6 &amp; " " &amp; LEFT($AV$3, 4)) + 1, 0 ), 'Raw Data'!$AL:$AL,"&gt;" &amp;DATE(LEFT($AV$3, 4), MONTH("1 " &amp; AQ$6 &amp; " " &amp; LEFT($AV$3, 4)), 0 ),  'Raw Data'!$D:$D,"*tarte*",  'Raw Data'!$H:$H,"Non*", 'Raw Data'!$AN:$AN, "", 'Raw Data'!$P:$P,""&amp;'Raw Data'!$B$1,'Raw Data'!$D:$D,"&lt;&gt;*ithdr*",'Raw Data'!$D:$D,"&lt;&gt;*ancel*")</f>
        <v>0</v>
      </c>
      <c r="AR77" s="117"/>
      <c r="AS77" s="117"/>
      <c r="AT77" s="123"/>
      <c r="AU77" s="150">
        <f>COUNTIFS('Raw Data'!$AL:$AL,"&lt;=" &amp;DATE(MID($AV$3, 15, 4), MONTH("1 " &amp; AU$6 &amp; " " &amp; MID($AV$3, 15, 4)) + 1, 0 ), 'Raw Data'!$AL:$AL,"&gt;" &amp;DATE(MID($AV$3, 15, 4), MONTH("1 " &amp; AU$6 &amp; " " &amp; MID($AV$3, 15, 4)), 0 ),  'Raw Data'!$D:$D,"*tarte*",  'Raw Data'!$H:$H,"Non*", 'Raw Data'!$AN:$AN, "", 'Raw Data'!$O:$O,""&amp;'Raw Data'!$B$1,'Raw Data'!$D:$D,"&lt;&gt;*ithdr*",'Raw Data'!$D:$D,"&lt;&gt;*ancel*",'Raw Data'!$P:$P,"--")
+
COUNTIFS('Raw Data'!$AL:$AL,"&lt;=" &amp;DATE(MID($AV$3, 15, 4), MONTH("1 " &amp; AU$6 &amp; " " &amp; MID($AV$3, 15, 4)) + 1, 0 ), 'Raw Data'!$AL:$AL,"&gt;" &amp;DATE(MID($AV$3, 15, 4), MONTH("1 " &amp; AU$6 &amp; " " &amp; MID($AV$3, 15, 4)), 0 ),  'Raw Data'!$D:$D,"*tarte*",  'Raw Data'!$H:$H,"Non*", 'Raw Data'!$AN:$AN, "", 'Raw Data'!$P:$P,""&amp;'Raw Data'!$B$1,'Raw Data'!$D:$D,"&lt;&gt;*ithdr*",'Raw Data'!$D:$D,"&lt;&gt;*ancel*")</f>
        <v>0</v>
      </c>
      <c r="AV77" s="117"/>
      <c r="AW77" s="117"/>
      <c r="AX77" s="123"/>
      <c r="AY77" s="150">
        <f>COUNTIFS('Raw Data'!$AL:$AL,"&lt;=" &amp;DATE(MID($AV$3, 15, 4), MONTH("1 " &amp; AY$6 &amp; " " &amp; MID($AV$3, 15, 4)) + 1, 0 ), 'Raw Data'!$AL:$AL,"&gt;" &amp;DATE(MID($AV$3, 15, 4), MONTH("1 " &amp; AY$6 &amp; " " &amp; MID($AV$3, 15, 4)), 0 ),  'Raw Data'!$D:$D,"*tarte*",  'Raw Data'!$H:$H,"Non*", 'Raw Data'!$AN:$AN, "", 'Raw Data'!$O:$O,""&amp;'Raw Data'!$B$1,'Raw Data'!$D:$D,"&lt;&gt;*ithdr*",'Raw Data'!$D:$D,"&lt;&gt;*ancel*",'Raw Data'!$P:$P,"--")
+
COUNTIFS('Raw Data'!$AL:$AL,"&lt;=" &amp;DATE(MID($AV$3, 15, 4), MONTH("1 " &amp; AY$6 &amp; " " &amp; MID($AV$3, 15, 4)) + 1, 0 ), 'Raw Data'!$AL:$AL,"&gt;" &amp;DATE(MID($AV$3, 15, 4), MONTH("1 " &amp; AY$6 &amp; " " &amp; MID($AV$3, 15, 4)), 0 ),  'Raw Data'!$D:$D,"*tarte*",  'Raw Data'!$H:$H,"Non*", 'Raw Data'!$AN:$AN, "", 'Raw Data'!$P:$P,""&amp;'Raw Data'!$B$1,'Raw Data'!$D:$D,"&lt;&gt;*ithdr*",'Raw Data'!$D:$D,"&lt;&gt;*ancel*")</f>
        <v>0</v>
      </c>
      <c r="AZ77" s="117"/>
      <c r="BA77" s="117"/>
      <c r="BB77" s="123"/>
      <c r="BC77" s="150">
        <f>COUNTIFS('Raw Data'!$AL:$AL,"&lt;=" &amp;DATE(MID($AV$3, 15, 4), MONTH("1 " &amp; BC$6 &amp; " " &amp; MID($AV$3, 15, 4)) + 1, 0 ), 'Raw Data'!$AL:$AL,"&gt;" &amp;DATE(MID($AV$3, 15, 4), MONTH("1 " &amp; BC$6 &amp; " " &amp; MID($AV$3, 15, 4)), 0 ),  'Raw Data'!$D:$D,"*tarte*",  'Raw Data'!$H:$H,"Non*", 'Raw Data'!$AN:$AN, "", 'Raw Data'!$O:$O,""&amp;'Raw Data'!$B$1,'Raw Data'!$D:$D,"&lt;&gt;*ithdr*",'Raw Data'!$D:$D,"&lt;&gt;*ancel*",'Raw Data'!$P:$P,"--")
+
COUNTIFS('Raw Data'!$AL:$AL,"&lt;=" &amp;DATE(MID($AV$3, 15, 4), MONTH("1 " &amp; BC$6 &amp; " " &amp; MID($AV$3, 15, 4)) + 1, 0 ), 'Raw Data'!$AL:$AL,"&gt;" &amp;DATE(MID($AV$3, 15, 4), MONTH("1 " &amp; BC$6 &amp; " " &amp; MID($AV$3, 15, 4)), 0 ),  'Raw Data'!$D:$D,"*tarte*",  'Raw Data'!$H:$H,"Non*", 'Raw Data'!$AN:$AN, "", 'Raw Data'!$P:$P,""&amp;'Raw Data'!$B$1,'Raw Data'!$D:$D,"&lt;&gt;*ithdr*",'Raw Data'!$D:$D,"&lt;&gt;*ancel*")</f>
        <v>0</v>
      </c>
      <c r="BD77" s="117"/>
      <c r="BE77" s="117"/>
      <c r="BF77" s="118"/>
    </row>
    <row r="78" spans="1:58" ht="12.75" customHeight="1" x14ac:dyDescent="0.2">
      <c r="A78" s="120" t="s">
        <v>749</v>
      </c>
      <c r="B78" s="117"/>
      <c r="C78" s="117"/>
      <c r="D78" s="117"/>
      <c r="E78" s="117"/>
      <c r="F78" s="117"/>
      <c r="G78" s="117"/>
      <c r="H78" s="117"/>
      <c r="I78" s="117"/>
      <c r="J78" s="123"/>
      <c r="K78" s="148">
        <f>COUNTIFS('Raw Data'!$AL:$AL,"&lt;=" &amp;DATE(LEFT($AV$3, 4), MONTH("1 " &amp; K$6 &amp; " " &amp; LEFT($AV$3, 4)) + 1, 0 ), 'Raw Data'!$AL:$AL,"&gt;" &amp;DATE(LEFT($AV$3, 4), MONTH("1 " &amp; K$6 &amp; " " &amp; LEFT($AV$3, 4)), 0 ),  'Raw Data'!$D:$D,"*ngoin*", 'Raw Data'!$AN:$AN, "", 'Raw Data'!$O:$O,""&amp;'Raw Data'!$B$1,'Raw Data'!$D:$D,"&lt;&gt;*ithdr*",'Raw Data'!$D:$D,"&lt;&gt;*ancel*",'Raw Data'!$P:$P,"--")
+
COUNTIFS('Raw Data'!$AL:$AL,"&lt;=" &amp;DATE(LEFT($AV$3, 4), MONTH("1 " &amp; K$6 &amp; " " &amp; LEFT($AV$3, 4)) + 1, 0 ), 'Raw Data'!$AL:$AL,"&gt;" &amp;DATE(LEFT($AV$3, 4), MONTH("1 " &amp; K$6 &amp; " " &amp; LEFT($AV$3, 4)), 0 ),  'Raw Data'!$D:$D,"*ngoin*", 'Raw Data'!$AN:$AN, "", 'Raw Data'!$P:$P,""&amp;'Raw Data'!$B$1,'Raw Data'!$D:$D,"&lt;&gt;*ithdr*",'Raw Data'!$D:$D,"&lt;&gt;*ancel*")</f>
        <v>0</v>
      </c>
      <c r="L78" s="117"/>
      <c r="M78" s="117"/>
      <c r="N78" s="123"/>
      <c r="O78" s="148">
        <f>COUNTIFS('Raw Data'!$AL:$AL,"&lt;=" &amp;DATE(LEFT($AV$3, 4), MONTH("1 " &amp; O$6 &amp; " " &amp; LEFT($AV$3, 4)) + 1, 0 ), 'Raw Data'!$AL:$AL,"&gt;" &amp;DATE(LEFT($AV$3, 4), MONTH("1 " &amp; O$6 &amp; " " &amp; LEFT($AV$3, 4)), 0 ),  'Raw Data'!$D:$D,"*ngoin*", 'Raw Data'!$AN:$AN, "", 'Raw Data'!$O:$O,""&amp;'Raw Data'!$B$1,'Raw Data'!$D:$D,"&lt;&gt;*ithdr*",'Raw Data'!$D:$D,"&lt;&gt;*ancel*",'Raw Data'!$P:$P,"--")
+
COUNTIFS('Raw Data'!$AL:$AL,"&lt;=" &amp;DATE(LEFT($AV$3, 4), MONTH("1 " &amp; O$6 &amp; " " &amp; LEFT($AV$3, 4)) + 1, 0 ), 'Raw Data'!$AL:$AL,"&gt;" &amp;DATE(LEFT($AV$3, 4), MONTH("1 " &amp; O$6 &amp; " " &amp; LEFT($AV$3, 4)), 0 ),  'Raw Data'!$D:$D,"*ngoin*", 'Raw Data'!$AN:$AN, "", 'Raw Data'!$P:$P,""&amp;'Raw Data'!$B$1,'Raw Data'!$D:$D,"&lt;&gt;*ithdr*",'Raw Data'!$D:$D,"&lt;&gt;*ancel*")</f>
        <v>0</v>
      </c>
      <c r="P78" s="117"/>
      <c r="Q78" s="117"/>
      <c r="R78" s="123"/>
      <c r="S78" s="148">
        <f>COUNTIFS('Raw Data'!$AL:$AL,"&lt;=" &amp;DATE(LEFT($AV$3, 4), MONTH("1 " &amp; S$6 &amp; " " &amp; LEFT($AV$3, 4)) + 1, 0 ), 'Raw Data'!$AL:$AL,"&gt;" &amp;DATE(LEFT($AV$3, 4), MONTH("1 " &amp; S$6 &amp; " " &amp; LEFT($AV$3, 4)), 0 ),  'Raw Data'!$D:$D,"*ngoin*", 'Raw Data'!$AN:$AN, "", 'Raw Data'!$O:$O,""&amp;'Raw Data'!$B$1,'Raw Data'!$D:$D,"&lt;&gt;*ithdr*",'Raw Data'!$D:$D,"&lt;&gt;*ancel*",'Raw Data'!$P:$P,"--")
+
COUNTIFS('Raw Data'!$AL:$AL,"&lt;=" &amp;DATE(LEFT($AV$3, 4), MONTH("1 " &amp; S$6 &amp; " " &amp; LEFT($AV$3, 4)) + 1, 0 ), 'Raw Data'!$AL:$AL,"&gt;" &amp;DATE(LEFT($AV$3, 4), MONTH("1 " &amp; S$6 &amp; " " &amp; LEFT($AV$3, 4)), 0 ),  'Raw Data'!$D:$D,"*ngoin*", 'Raw Data'!$AN:$AN, "", 'Raw Data'!$P:$P,""&amp;'Raw Data'!$B$1,'Raw Data'!$D:$D,"&lt;&gt;*ithdr*",'Raw Data'!$D:$D,"&lt;&gt;*ancel*")</f>
        <v>0</v>
      </c>
      <c r="T78" s="117"/>
      <c r="U78" s="117"/>
      <c r="V78" s="123"/>
      <c r="W78" s="148">
        <f>COUNTIFS('Raw Data'!$AL:$AL,"&lt;=" &amp;DATE(LEFT($AV$3, 4), MONTH("1 " &amp; W$6 &amp; " " &amp; LEFT($AV$3, 4)) + 1, 0 ), 'Raw Data'!$AL:$AL,"&gt;" &amp;DATE(LEFT($AV$3, 4), MONTH("1 " &amp; W$6 &amp; " " &amp; LEFT($AV$3, 4)), 0 ),  'Raw Data'!$D:$D,"*ngoin*", 'Raw Data'!$AN:$AN, "", 'Raw Data'!$O:$O,""&amp;'Raw Data'!$B$1,'Raw Data'!$D:$D,"&lt;&gt;*ithdr*",'Raw Data'!$D:$D,"&lt;&gt;*ancel*",'Raw Data'!$P:$P,"--")
+
COUNTIFS('Raw Data'!$AL:$AL,"&lt;=" &amp;DATE(LEFT($AV$3, 4), MONTH("1 " &amp; W$6 &amp; " " &amp; LEFT($AV$3, 4)) + 1, 0 ), 'Raw Data'!$AL:$AL,"&gt;" &amp;DATE(LEFT($AV$3, 4), MONTH("1 " &amp; W$6 &amp; " " &amp; LEFT($AV$3, 4)), 0 ),  'Raw Data'!$D:$D,"*ngoin*", 'Raw Data'!$AN:$AN, "", 'Raw Data'!$P:$P,""&amp;'Raw Data'!$B$1,'Raw Data'!$D:$D,"&lt;&gt;*ithdr*",'Raw Data'!$D:$D,"&lt;&gt;*ancel*")</f>
        <v>0</v>
      </c>
      <c r="X78" s="117"/>
      <c r="Y78" s="117"/>
      <c r="Z78" s="123"/>
      <c r="AA78" s="148">
        <f>COUNTIFS('Raw Data'!$AL:$AL,"&lt;=" &amp;DATE(LEFT($AV$3, 4), MONTH("1 " &amp; AA$6 &amp; " " &amp; LEFT($AV$3, 4)) + 1, 0 ), 'Raw Data'!$AL:$AL,"&gt;" &amp;DATE(LEFT($AV$3, 4), MONTH("1 " &amp; AA$6 &amp; " " &amp; LEFT($AV$3, 4)), 0 ),  'Raw Data'!$D:$D,"*ngoin*", 'Raw Data'!$AN:$AN, "", 'Raw Data'!$O:$O,""&amp;'Raw Data'!$B$1,'Raw Data'!$D:$D,"&lt;&gt;*ithdr*",'Raw Data'!$D:$D,"&lt;&gt;*ancel*",'Raw Data'!$P:$P,"--")
+
COUNTIFS('Raw Data'!$AL:$AL,"&lt;=" &amp;DATE(LEFT($AV$3, 4), MONTH("1 " &amp; AA$6 &amp; " " &amp; LEFT($AV$3, 4)) + 1, 0 ), 'Raw Data'!$AL:$AL,"&gt;" &amp;DATE(LEFT($AV$3, 4), MONTH("1 " &amp; AA$6 &amp; " " &amp; LEFT($AV$3, 4)), 0 ),  'Raw Data'!$D:$D,"*ngoin*", 'Raw Data'!$AN:$AN, "", 'Raw Data'!$P:$P,""&amp;'Raw Data'!$B$1,'Raw Data'!$D:$D,"&lt;&gt;*ithdr*",'Raw Data'!$D:$D,"&lt;&gt;*ancel*")</f>
        <v>0</v>
      </c>
      <c r="AB78" s="117"/>
      <c r="AC78" s="117"/>
      <c r="AD78" s="123"/>
      <c r="AE78" s="148">
        <f>COUNTIFS('Raw Data'!$AL:$AL,"&lt;=" &amp;DATE(LEFT($AV$3, 4), MONTH("1 " &amp; AE$6 &amp; " " &amp; LEFT($AV$3, 4)) + 1, 0 ), 'Raw Data'!$AL:$AL,"&gt;" &amp;DATE(LEFT($AV$3, 4), MONTH("1 " &amp; AE$6 &amp; " " &amp; LEFT($AV$3, 4)), 0 ),  'Raw Data'!$D:$D,"*ngoin*", 'Raw Data'!$AN:$AN, "", 'Raw Data'!$O:$O,""&amp;'Raw Data'!$B$1,'Raw Data'!$D:$D,"&lt;&gt;*ithdr*",'Raw Data'!$D:$D,"&lt;&gt;*ancel*",'Raw Data'!$P:$P,"--")
+
COUNTIFS('Raw Data'!$AL:$AL,"&lt;=" &amp;DATE(LEFT($AV$3, 4), MONTH("1 " &amp; AE$6 &amp; " " &amp; LEFT($AV$3, 4)) + 1, 0 ), 'Raw Data'!$AL:$AL,"&gt;" &amp;DATE(LEFT($AV$3, 4), MONTH("1 " &amp; AE$6 &amp; " " &amp; LEFT($AV$3, 4)), 0 ),  'Raw Data'!$D:$D,"*ngoin*", 'Raw Data'!$AN:$AN, "", 'Raw Data'!$P:$P,""&amp;'Raw Data'!$B$1,'Raw Data'!$D:$D,"&lt;&gt;*ithdr*",'Raw Data'!$D:$D,"&lt;&gt;*ancel*")</f>
        <v>0</v>
      </c>
      <c r="AF78" s="117"/>
      <c r="AG78" s="117"/>
      <c r="AH78" s="123"/>
      <c r="AI78" s="148">
        <f>COUNTIFS('Raw Data'!$AL:$AL,"&lt;=" &amp;DATE(LEFT($AV$3, 4), MONTH("1 " &amp; AI$6 &amp; " " &amp; LEFT($AV$3, 4)) + 1, 0 ), 'Raw Data'!$AL:$AL,"&gt;" &amp;DATE(LEFT($AV$3, 4), MONTH("1 " &amp; AI$6 &amp; " " &amp; LEFT($AV$3, 4)), 0 ),  'Raw Data'!$D:$D,"*ngoin*", 'Raw Data'!$AN:$AN, "", 'Raw Data'!$O:$O,""&amp;'Raw Data'!$B$1,'Raw Data'!$D:$D,"&lt;&gt;*ithdr*",'Raw Data'!$D:$D,"&lt;&gt;*ancel*",'Raw Data'!$P:$P,"--")
+
COUNTIFS('Raw Data'!$AL:$AL,"&lt;=" &amp;DATE(LEFT($AV$3, 4), MONTH("1 " &amp; AI$6 &amp; " " &amp; LEFT($AV$3, 4)) + 1, 0 ), 'Raw Data'!$AL:$AL,"&gt;" &amp;DATE(LEFT($AV$3, 4), MONTH("1 " &amp; AI$6 &amp; " " &amp; LEFT($AV$3, 4)), 0 ),  'Raw Data'!$D:$D,"*ngoin*", 'Raw Data'!$AN:$AN, "", 'Raw Data'!$P:$P,""&amp;'Raw Data'!$B$1,'Raw Data'!$D:$D,"&lt;&gt;*ithdr*",'Raw Data'!$D:$D,"&lt;&gt;*ancel*")</f>
        <v>0</v>
      </c>
      <c r="AJ78" s="117"/>
      <c r="AK78" s="117"/>
      <c r="AL78" s="123"/>
      <c r="AM78" s="148">
        <f>COUNTIFS('Raw Data'!$AL:$AL,"&lt;=" &amp;DATE(LEFT($AV$3, 4), MONTH("1 " &amp; AM$6 &amp; " " &amp; LEFT($AV$3, 4)) + 1, 0 ), 'Raw Data'!$AL:$AL,"&gt;" &amp;DATE(LEFT($AV$3, 4), MONTH("1 " &amp; AM$6 &amp; " " &amp; LEFT($AV$3, 4)), 0 ),  'Raw Data'!$D:$D,"*ngoin*", 'Raw Data'!$AN:$AN, "", 'Raw Data'!$O:$O,""&amp;'Raw Data'!$B$1,'Raw Data'!$D:$D,"&lt;&gt;*ithdr*",'Raw Data'!$D:$D,"&lt;&gt;*ancel*",'Raw Data'!$P:$P,"--")
+
COUNTIFS('Raw Data'!$AL:$AL,"&lt;=" &amp;DATE(LEFT($AV$3, 4), MONTH("1 " &amp; AM$6 &amp; " " &amp; LEFT($AV$3, 4)) + 1, 0 ), 'Raw Data'!$AL:$AL,"&gt;" &amp;DATE(LEFT($AV$3, 4), MONTH("1 " &amp; AM$6 &amp; " " &amp; LEFT($AV$3, 4)), 0 ),  'Raw Data'!$D:$D,"*ngoin*", 'Raw Data'!$AN:$AN, "", 'Raw Data'!$P:$P,""&amp;'Raw Data'!$B$1,'Raw Data'!$D:$D,"&lt;&gt;*ithdr*",'Raw Data'!$D:$D,"&lt;&gt;*ancel*")</f>
        <v>0</v>
      </c>
      <c r="AN78" s="117"/>
      <c r="AO78" s="117"/>
      <c r="AP78" s="123"/>
      <c r="AQ78" s="148">
        <f>COUNTIFS('Raw Data'!$AL:$AL,"&lt;=" &amp;DATE(LEFT($AV$3, 4), MONTH("1 " &amp; AQ$6 &amp; " " &amp; LEFT($AV$3, 4)) + 1, 0 ), 'Raw Data'!$AL:$AL,"&gt;" &amp;DATE(LEFT($AV$3, 4), MONTH("1 " &amp; AQ$6 &amp; " " &amp; LEFT($AV$3, 4)), 0 ),  'Raw Data'!$D:$D,"*ngoin*", 'Raw Data'!$AN:$AN, "", 'Raw Data'!$O:$O,""&amp;'Raw Data'!$B$1,'Raw Data'!$D:$D,"&lt;&gt;*ithdr*",'Raw Data'!$D:$D,"&lt;&gt;*ancel*",'Raw Data'!$P:$P,"--")
+
COUNTIFS('Raw Data'!$AL:$AL,"&lt;=" &amp;DATE(LEFT($AV$3, 4), MONTH("1 " &amp; AQ$6 &amp; " " &amp; LEFT($AV$3, 4)) + 1, 0 ), 'Raw Data'!$AL:$AL,"&gt;" &amp;DATE(LEFT($AV$3, 4), MONTH("1 " &amp; AQ$6 &amp; " " &amp; LEFT($AV$3, 4)), 0 ),  'Raw Data'!$D:$D,"*ngoin*", 'Raw Data'!$AN:$AN, "", 'Raw Data'!$P:$P,""&amp;'Raw Data'!$B$1,'Raw Data'!$D:$D,"&lt;&gt;*ithdr*",'Raw Data'!$D:$D,"&lt;&gt;*ancel*")</f>
        <v>0</v>
      </c>
      <c r="AR78" s="117"/>
      <c r="AS78" s="117"/>
      <c r="AT78" s="123"/>
      <c r="AU78" s="148">
        <f>COUNTIFS('Raw Data'!$AL:$AL,"&lt;=" &amp;DATE(MID($AV$3, 15, 4), MONTH("1 " &amp; AU$6 &amp; " " &amp; MID($AV$3, 15, 4)) + 1, 0 ), 'Raw Data'!$AL:$AL,"&gt;" &amp;DATE(MID($AV$3, 15, 4), MONTH("1 " &amp; AU$6 &amp; " " &amp; MID($AV$3, 15, 4)), 0 ),  'Raw Data'!$D:$D,"*ngoin*", 'Raw Data'!$AN:$AN, "", 'Raw Data'!$O:$O,""&amp;'Raw Data'!$B$1,'Raw Data'!$D:$D,"&lt;&gt;*ithdr*",'Raw Data'!$D:$D,"&lt;&gt;*ancel*",'Raw Data'!$P:$P,"--")
+
COUNTIFS('Raw Data'!$AL:$AL,"&lt;=" &amp;DATE(MID($AV$3, 15, 4), MONTH("1 " &amp; AU$6 &amp; " " &amp; MID($AV$3, 15, 4)) + 1, 0 ), 'Raw Data'!$AL:$AL,"&gt;" &amp;DATE(MID($AV$3, 15, 4), MONTH("1 " &amp; AU$6 &amp; " " &amp; MID($AV$3, 15, 4)), 0 ),  'Raw Data'!$D:$D,"*ngoin*", 'Raw Data'!$AN:$AN, "", 'Raw Data'!$P:$P,""&amp;'Raw Data'!$B$1,'Raw Data'!$D:$D,"&lt;&gt;*ithdr*",'Raw Data'!$D:$D,"&lt;&gt;*ancel*")</f>
        <v>0</v>
      </c>
      <c r="AV78" s="117"/>
      <c r="AW78" s="117"/>
      <c r="AX78" s="123"/>
      <c r="AY78" s="148">
        <f>COUNTIFS('Raw Data'!$AL:$AL,"&lt;=" &amp;DATE(MID($AV$3, 15, 4), MONTH("1 " &amp; AY$6 &amp; " " &amp; MID($AV$3, 15, 4)) + 1, 0 ), 'Raw Data'!$AL:$AL,"&gt;" &amp;DATE(MID($AV$3, 15, 4), MONTH("1 " &amp; AY$6 &amp; " " &amp; MID($AV$3, 15, 4)), 0 ),  'Raw Data'!$D:$D,"*ngoin*", 'Raw Data'!$AN:$AN, "", 'Raw Data'!$O:$O,""&amp;'Raw Data'!$B$1,'Raw Data'!$D:$D,"&lt;&gt;*ithdr*",'Raw Data'!$D:$D,"&lt;&gt;*ancel*",'Raw Data'!$P:$P,"--")
+
COUNTIFS('Raw Data'!$AL:$AL,"&lt;=" &amp;DATE(MID($AV$3, 15, 4), MONTH("1 " &amp; AY$6 &amp; " " &amp; MID($AV$3, 15, 4)) + 1, 0 ), 'Raw Data'!$AL:$AL,"&gt;" &amp;DATE(MID($AV$3, 15, 4), MONTH("1 " &amp; AY$6 &amp; " " &amp; MID($AV$3, 15, 4)), 0 ),  'Raw Data'!$D:$D,"*ngoin*", 'Raw Data'!$AN:$AN, "", 'Raw Data'!$P:$P,""&amp;'Raw Data'!$B$1,'Raw Data'!$D:$D,"&lt;&gt;*ithdr*",'Raw Data'!$D:$D,"&lt;&gt;*ancel*")</f>
        <v>0</v>
      </c>
      <c r="AZ78" s="117"/>
      <c r="BA78" s="117"/>
      <c r="BB78" s="123"/>
      <c r="BC78" s="148">
        <f>COUNTIFS('Raw Data'!$AL:$AL,"&lt;=" &amp;DATE(MID($AV$3, 15, 4), MONTH("1 " &amp; BC$6 &amp; " " &amp; MID($AV$3, 15, 4)) + 1, 0 ), 'Raw Data'!$AL:$AL,"&gt;" &amp;DATE(MID($AV$3, 15, 4), MONTH("1 " &amp; BC$6 &amp; " " &amp; MID($AV$3, 15, 4)), 0 ),  'Raw Data'!$D:$D,"*ngoin*", 'Raw Data'!$AN:$AN, "", 'Raw Data'!$O:$O,""&amp;'Raw Data'!$B$1,'Raw Data'!$D:$D,"&lt;&gt;*ithdr*",'Raw Data'!$D:$D,"&lt;&gt;*ancel*",'Raw Data'!$P:$P,"--")
+
COUNTIFS('Raw Data'!$AL:$AL,"&lt;=" &amp;DATE(MID($AV$3, 15, 4), MONTH("1 " &amp; BC$6 &amp; " " &amp; MID($AV$3, 15, 4)) + 1, 0 ), 'Raw Data'!$AL:$AL,"&gt;" &amp;DATE(MID($AV$3, 15, 4), MONTH("1 " &amp; BC$6 &amp; " " &amp; MID($AV$3, 15, 4)), 0 ),  'Raw Data'!$D:$D,"*ngoin*", 'Raw Data'!$AN:$AN, "", 'Raw Data'!$P:$P,""&amp;'Raw Data'!$B$1,'Raw Data'!$D:$D,"&lt;&gt;*ithdr*",'Raw Data'!$D:$D,"&lt;&gt;*ancel*")</f>
        <v>0</v>
      </c>
      <c r="BD78" s="117"/>
      <c r="BE78" s="117"/>
      <c r="BF78" s="118"/>
    </row>
    <row r="79" spans="1:58" ht="12.75" customHeight="1" x14ac:dyDescent="0.2">
      <c r="A79" s="141" t="s">
        <v>744</v>
      </c>
      <c r="B79" s="117"/>
      <c r="C79" s="117"/>
      <c r="D79" s="117"/>
      <c r="E79" s="117"/>
      <c r="F79" s="117"/>
      <c r="G79" s="117"/>
      <c r="H79" s="117"/>
      <c r="I79" s="117"/>
      <c r="J79" s="123"/>
      <c r="K79" s="150">
        <f>COUNTIFS('Raw Data'!$AL:$AL,"&lt;=" &amp;DATE(LEFT($AV$3, 4), MONTH("1 " &amp; K$6 &amp; " " &amp; LEFT($AV$3, 4)) + 1, 0 ), 'Raw Data'!$AL:$AL,"&gt;" &amp;DATE(LEFT($AV$3, 4), MONTH("1 " &amp; K$6 &amp; " " &amp; LEFT($AV$3, 4)), 0 ),  'Raw Data'!$D:$D,"*ngoin*", 'Raw Data'!$AN:$AN, "",  'Raw Data'!$H:$H,"Ear*", 'Raw Data'!$O:$O,""&amp;'Raw Data'!$B$1,'Raw Data'!$D:$D,"&lt;&gt;*ithdr*",'Raw Data'!$D:$D,"&lt;&gt;*ancel*",'Raw Data'!$P:$P,"--")
+
COUNTIFS('Raw Data'!$AL:$AL,"&lt;=" &amp;DATE(LEFT($AV$3, 4), MONTH("1 " &amp; K$6 &amp; " " &amp; LEFT($AV$3, 4)) + 1, 0 ), 'Raw Data'!$AL:$AL,"&gt;" &amp;DATE(LEFT($AV$3, 4), MONTH("1 " &amp; K$6 &amp; " " &amp; LEFT($AV$3, 4)), 0 ),  'Raw Data'!$D:$D,"*ngoin*", 'Raw Data'!$AN:$AN, "",  'Raw Data'!$H:$H,"Ear*", 'Raw Data'!$P:$P,""&amp;'Raw Data'!$B$1,'Raw Data'!$D:$D,"&lt;&gt;*ithdr*",'Raw Data'!$D:$D,"&lt;&gt;*ancel*")</f>
        <v>0</v>
      </c>
      <c r="L79" s="117"/>
      <c r="M79" s="117"/>
      <c r="N79" s="123"/>
      <c r="O79" s="150">
        <f>COUNTIFS('Raw Data'!$AL:$AL,"&lt;=" &amp;DATE(LEFT($AV$3, 4), MONTH("1 " &amp; O$6 &amp; " " &amp; LEFT($AV$3, 4)) + 1, 0 ), 'Raw Data'!$AL:$AL,"&gt;" &amp;DATE(LEFT($AV$3, 4), MONTH("1 " &amp; O$6 &amp; " " &amp; LEFT($AV$3, 4)), 0 ),  'Raw Data'!$D:$D,"*ngoin*", 'Raw Data'!$AN:$AN, "",  'Raw Data'!$H:$H,"Ear*", 'Raw Data'!$O:$O,""&amp;'Raw Data'!$B$1,'Raw Data'!$D:$D,"&lt;&gt;*ithdr*",'Raw Data'!$D:$D,"&lt;&gt;*ancel*",'Raw Data'!$P:$P,"--")
+
COUNTIFS('Raw Data'!$AL:$AL,"&lt;=" &amp;DATE(LEFT($AV$3, 4), MONTH("1 " &amp; O$6 &amp; " " &amp; LEFT($AV$3, 4)) + 1, 0 ), 'Raw Data'!$AL:$AL,"&gt;" &amp;DATE(LEFT($AV$3, 4), MONTH("1 " &amp; O$6 &amp; " " &amp; LEFT($AV$3, 4)), 0 ),  'Raw Data'!$D:$D,"*ngoin*", 'Raw Data'!$AN:$AN, "",  'Raw Data'!$H:$H,"Ear*", 'Raw Data'!$P:$P,""&amp;'Raw Data'!$B$1,'Raw Data'!$D:$D,"&lt;&gt;*ithdr*",'Raw Data'!$D:$D,"&lt;&gt;*ancel*")</f>
        <v>0</v>
      </c>
      <c r="P79" s="117"/>
      <c r="Q79" s="117"/>
      <c r="R79" s="123"/>
      <c r="S79" s="150">
        <f>COUNTIFS('Raw Data'!$AL:$AL,"&lt;=" &amp;DATE(LEFT($AV$3, 4), MONTH("1 " &amp; S$6 &amp; " " &amp; LEFT($AV$3, 4)) + 1, 0 ), 'Raw Data'!$AL:$AL,"&gt;" &amp;DATE(LEFT($AV$3, 4), MONTH("1 " &amp; S$6 &amp; " " &amp; LEFT($AV$3, 4)), 0 ),  'Raw Data'!$D:$D,"*ngoin*", 'Raw Data'!$AN:$AN, "",  'Raw Data'!$H:$H,"Ear*", 'Raw Data'!$O:$O,""&amp;'Raw Data'!$B$1,'Raw Data'!$D:$D,"&lt;&gt;*ithdr*",'Raw Data'!$D:$D,"&lt;&gt;*ancel*",'Raw Data'!$P:$P,"--")
+
COUNTIFS('Raw Data'!$AL:$AL,"&lt;=" &amp;DATE(LEFT($AV$3, 4), MONTH("1 " &amp; S$6 &amp; " " &amp; LEFT($AV$3, 4)) + 1, 0 ), 'Raw Data'!$AL:$AL,"&gt;" &amp;DATE(LEFT($AV$3, 4), MONTH("1 " &amp; S$6 &amp; " " &amp; LEFT($AV$3, 4)), 0 ),  'Raw Data'!$D:$D,"*ngoin*", 'Raw Data'!$AN:$AN, "",  'Raw Data'!$H:$H,"Ear*", 'Raw Data'!$P:$P,""&amp;'Raw Data'!$B$1,'Raw Data'!$D:$D,"&lt;&gt;*ithdr*",'Raw Data'!$D:$D,"&lt;&gt;*ancel*")</f>
        <v>0</v>
      </c>
      <c r="T79" s="117"/>
      <c r="U79" s="117"/>
      <c r="V79" s="123"/>
      <c r="W79" s="150">
        <f>COUNTIFS('Raw Data'!$AL:$AL,"&lt;=" &amp;DATE(LEFT($AV$3, 4), MONTH("1 " &amp; W$6 &amp; " " &amp; LEFT($AV$3, 4)) + 1, 0 ), 'Raw Data'!$AL:$AL,"&gt;" &amp;DATE(LEFT($AV$3, 4), MONTH("1 " &amp; W$6 &amp; " " &amp; LEFT($AV$3, 4)), 0 ),  'Raw Data'!$D:$D,"*ngoin*", 'Raw Data'!$AN:$AN, "",  'Raw Data'!$H:$H,"Ear*", 'Raw Data'!$O:$O,""&amp;'Raw Data'!$B$1,'Raw Data'!$D:$D,"&lt;&gt;*ithdr*",'Raw Data'!$D:$D,"&lt;&gt;*ancel*",'Raw Data'!$P:$P,"--")
+
COUNTIFS('Raw Data'!$AL:$AL,"&lt;=" &amp;DATE(LEFT($AV$3, 4), MONTH("1 " &amp; W$6 &amp; " " &amp; LEFT($AV$3, 4)) + 1, 0 ), 'Raw Data'!$AL:$AL,"&gt;" &amp;DATE(LEFT($AV$3, 4), MONTH("1 " &amp; W$6 &amp; " " &amp; LEFT($AV$3, 4)), 0 ),  'Raw Data'!$D:$D,"*ngoin*", 'Raw Data'!$AN:$AN, "",  'Raw Data'!$H:$H,"Ear*", 'Raw Data'!$P:$P,""&amp;'Raw Data'!$B$1,'Raw Data'!$D:$D,"&lt;&gt;*ithdr*",'Raw Data'!$D:$D,"&lt;&gt;*ancel*")</f>
        <v>0</v>
      </c>
      <c r="X79" s="117"/>
      <c r="Y79" s="117"/>
      <c r="Z79" s="123"/>
      <c r="AA79" s="150">
        <f>COUNTIFS('Raw Data'!$AL:$AL,"&lt;=" &amp;DATE(LEFT($AV$3, 4), MONTH("1 " &amp; AA$6 &amp; " " &amp; LEFT($AV$3, 4)) + 1, 0 ), 'Raw Data'!$AL:$AL,"&gt;" &amp;DATE(LEFT($AV$3, 4), MONTH("1 " &amp; AA$6 &amp; " " &amp; LEFT($AV$3, 4)), 0 ),  'Raw Data'!$D:$D,"*ngoin*", 'Raw Data'!$AN:$AN, "",  'Raw Data'!$H:$H,"Ear*", 'Raw Data'!$O:$O,""&amp;'Raw Data'!$B$1,'Raw Data'!$D:$D,"&lt;&gt;*ithdr*",'Raw Data'!$D:$D,"&lt;&gt;*ancel*",'Raw Data'!$P:$P,"--")
+
COUNTIFS('Raw Data'!$AL:$AL,"&lt;=" &amp;DATE(LEFT($AV$3, 4), MONTH("1 " &amp; AA$6 &amp; " " &amp; LEFT($AV$3, 4)) + 1, 0 ), 'Raw Data'!$AL:$AL,"&gt;" &amp;DATE(LEFT($AV$3, 4), MONTH("1 " &amp; AA$6 &amp; " " &amp; LEFT($AV$3, 4)), 0 ),  'Raw Data'!$D:$D,"*ngoin*", 'Raw Data'!$AN:$AN, "",  'Raw Data'!$H:$H,"Ear*", 'Raw Data'!$P:$P,""&amp;'Raw Data'!$B$1,'Raw Data'!$D:$D,"&lt;&gt;*ithdr*",'Raw Data'!$D:$D,"&lt;&gt;*ancel*")</f>
        <v>0</v>
      </c>
      <c r="AB79" s="117"/>
      <c r="AC79" s="117"/>
      <c r="AD79" s="123"/>
      <c r="AE79" s="150">
        <f>COUNTIFS('Raw Data'!$AL:$AL,"&lt;=" &amp;DATE(LEFT($AV$3, 4), MONTH("1 " &amp; AE$6 &amp; " " &amp; LEFT($AV$3, 4)) + 1, 0 ), 'Raw Data'!$AL:$AL,"&gt;" &amp;DATE(LEFT($AV$3, 4), MONTH("1 " &amp; AE$6 &amp; " " &amp; LEFT($AV$3, 4)), 0 ),  'Raw Data'!$D:$D,"*ngoin*", 'Raw Data'!$AN:$AN, "",  'Raw Data'!$H:$H,"Ear*", 'Raw Data'!$O:$O,""&amp;'Raw Data'!$B$1,'Raw Data'!$D:$D,"&lt;&gt;*ithdr*",'Raw Data'!$D:$D,"&lt;&gt;*ancel*",'Raw Data'!$P:$P,"--")
+
COUNTIFS('Raw Data'!$AL:$AL,"&lt;=" &amp;DATE(LEFT($AV$3, 4), MONTH("1 " &amp; AE$6 &amp; " " &amp; LEFT($AV$3, 4)) + 1, 0 ), 'Raw Data'!$AL:$AL,"&gt;" &amp;DATE(LEFT($AV$3, 4), MONTH("1 " &amp; AE$6 &amp; " " &amp; LEFT($AV$3, 4)), 0 ),  'Raw Data'!$D:$D,"*ngoin*", 'Raw Data'!$AN:$AN, "",  'Raw Data'!$H:$H,"Ear*", 'Raw Data'!$P:$P,""&amp;'Raw Data'!$B$1,'Raw Data'!$D:$D,"&lt;&gt;*ithdr*",'Raw Data'!$D:$D,"&lt;&gt;*ancel*")</f>
        <v>0</v>
      </c>
      <c r="AF79" s="117"/>
      <c r="AG79" s="117"/>
      <c r="AH79" s="123"/>
      <c r="AI79" s="150">
        <f>COUNTIFS('Raw Data'!$AL:$AL,"&lt;=" &amp;DATE(LEFT($AV$3, 4), MONTH("1 " &amp; AI$6 &amp; " " &amp; LEFT($AV$3, 4)) + 1, 0 ), 'Raw Data'!$AL:$AL,"&gt;" &amp;DATE(LEFT($AV$3, 4), MONTH("1 " &amp; AI$6 &amp; " " &amp; LEFT($AV$3, 4)), 0 ),  'Raw Data'!$D:$D,"*ngoin*", 'Raw Data'!$AN:$AN, "",  'Raw Data'!$H:$H,"Ear*", 'Raw Data'!$O:$O,""&amp;'Raw Data'!$B$1,'Raw Data'!$D:$D,"&lt;&gt;*ithdr*",'Raw Data'!$D:$D,"&lt;&gt;*ancel*",'Raw Data'!$P:$P,"--")
+
COUNTIFS('Raw Data'!$AL:$AL,"&lt;=" &amp;DATE(LEFT($AV$3, 4), MONTH("1 " &amp; AI$6 &amp; " " &amp; LEFT($AV$3, 4)) + 1, 0 ), 'Raw Data'!$AL:$AL,"&gt;" &amp;DATE(LEFT($AV$3, 4), MONTH("1 " &amp; AI$6 &amp; " " &amp; LEFT($AV$3, 4)), 0 ),  'Raw Data'!$D:$D,"*ngoin*", 'Raw Data'!$AN:$AN, "",  'Raw Data'!$H:$H,"Ear*", 'Raw Data'!$P:$P,""&amp;'Raw Data'!$B$1,'Raw Data'!$D:$D,"&lt;&gt;*ithdr*",'Raw Data'!$D:$D,"&lt;&gt;*ancel*")</f>
        <v>0</v>
      </c>
      <c r="AJ79" s="117"/>
      <c r="AK79" s="117"/>
      <c r="AL79" s="123"/>
      <c r="AM79" s="150">
        <f>COUNTIFS('Raw Data'!$AL:$AL,"&lt;=" &amp;DATE(LEFT($AV$3, 4), MONTH("1 " &amp; AM$6 &amp; " " &amp; LEFT($AV$3, 4)) + 1, 0 ), 'Raw Data'!$AL:$AL,"&gt;" &amp;DATE(LEFT($AV$3, 4), MONTH("1 " &amp; AM$6 &amp; " " &amp; LEFT($AV$3, 4)), 0 ),  'Raw Data'!$D:$D,"*ngoin*", 'Raw Data'!$AN:$AN, "",  'Raw Data'!$H:$H,"Ear*", 'Raw Data'!$O:$O,""&amp;'Raw Data'!$B$1,'Raw Data'!$D:$D,"&lt;&gt;*ithdr*",'Raw Data'!$D:$D,"&lt;&gt;*ancel*",'Raw Data'!$P:$P,"--")
+
COUNTIFS('Raw Data'!$AL:$AL,"&lt;=" &amp;DATE(LEFT($AV$3, 4), MONTH("1 " &amp; AM$6 &amp; " " &amp; LEFT($AV$3, 4)) + 1, 0 ), 'Raw Data'!$AL:$AL,"&gt;" &amp;DATE(LEFT($AV$3, 4), MONTH("1 " &amp; AM$6 &amp; " " &amp; LEFT($AV$3, 4)), 0 ),  'Raw Data'!$D:$D,"*ngoin*", 'Raw Data'!$AN:$AN, "",  'Raw Data'!$H:$H,"Ear*", 'Raw Data'!$P:$P,""&amp;'Raw Data'!$B$1,'Raw Data'!$D:$D,"&lt;&gt;*ithdr*",'Raw Data'!$D:$D,"&lt;&gt;*ancel*")</f>
        <v>0</v>
      </c>
      <c r="AN79" s="117"/>
      <c r="AO79" s="117"/>
      <c r="AP79" s="123"/>
      <c r="AQ79" s="150">
        <f>COUNTIFS('Raw Data'!$AL:$AL,"&lt;=" &amp;DATE(LEFT($AV$3, 4), MONTH("1 " &amp; AQ$6 &amp; " " &amp; LEFT($AV$3, 4)) + 1, 0 ), 'Raw Data'!$AL:$AL,"&gt;" &amp;DATE(LEFT($AV$3, 4), MONTH("1 " &amp; AQ$6 &amp; " " &amp; LEFT($AV$3, 4)), 0 ),  'Raw Data'!$D:$D,"*ngoin*", 'Raw Data'!$AN:$AN, "",  'Raw Data'!$H:$H,"Ear*", 'Raw Data'!$O:$O,""&amp;'Raw Data'!$B$1,'Raw Data'!$D:$D,"&lt;&gt;*ithdr*",'Raw Data'!$D:$D,"&lt;&gt;*ancel*",'Raw Data'!$P:$P,"--")
+
COUNTIFS('Raw Data'!$AL:$AL,"&lt;=" &amp;DATE(LEFT($AV$3, 4), MONTH("1 " &amp; AQ$6 &amp; " " &amp; LEFT($AV$3, 4)) + 1, 0 ), 'Raw Data'!$AL:$AL,"&gt;" &amp;DATE(LEFT($AV$3, 4), MONTH("1 " &amp; AQ$6 &amp; " " &amp; LEFT($AV$3, 4)), 0 ),  'Raw Data'!$D:$D,"*ngoin*", 'Raw Data'!$AN:$AN, "",  'Raw Data'!$H:$H,"Ear*", 'Raw Data'!$P:$P,""&amp;'Raw Data'!$B$1,'Raw Data'!$D:$D,"&lt;&gt;*ithdr*",'Raw Data'!$D:$D,"&lt;&gt;*ancel*")</f>
        <v>0</v>
      </c>
      <c r="AR79" s="117"/>
      <c r="AS79" s="117"/>
      <c r="AT79" s="123"/>
      <c r="AU79" s="150">
        <f>COUNTIFS('Raw Data'!$AL:$AL,"&lt;=" &amp;DATE(MID($AV$3, 15, 4), MONTH("1 " &amp; AU$6 &amp; " " &amp; MID($AV$3, 15, 4)) + 1, 0 ), 'Raw Data'!$AL:$AL,"&gt;" &amp;DATE(MID($AV$3, 15, 4), MONTH("1 " &amp; AU$6 &amp; " " &amp; MID($AV$3, 15, 4)), 0 ),  'Raw Data'!$D:$D,"*ngoin*", 'Raw Data'!$AN:$AN, "",  'Raw Data'!$H:$H,"Ear*", 'Raw Data'!$O:$O,""&amp;'Raw Data'!$B$1,'Raw Data'!$D:$D,"&lt;&gt;*ithdr*",'Raw Data'!$D:$D,"&lt;&gt;*ancel*",'Raw Data'!$P:$P,"--")
+
COUNTIFS('Raw Data'!$AL:$AL,"&lt;=" &amp;DATE(MID($AV$3, 15, 4), MONTH("1 " &amp; AU$6 &amp; " " &amp; MID($AV$3, 15, 4)) + 1, 0 ), 'Raw Data'!$AL:$AL,"&gt;" &amp;DATE(MID($AV$3, 15, 4), MONTH("1 " &amp; AU$6 &amp; " " &amp; MID($AV$3, 15, 4)), 0 ),  'Raw Data'!$D:$D,"*ngoin*", 'Raw Data'!$AN:$AN, "",  'Raw Data'!$H:$H,"Ear*", 'Raw Data'!$P:$P,""&amp;'Raw Data'!$B$1,'Raw Data'!$D:$D,"&lt;&gt;*ithdr*",'Raw Data'!$D:$D,"&lt;&gt;*ancel*")</f>
        <v>0</v>
      </c>
      <c r="AV79" s="117"/>
      <c r="AW79" s="117"/>
      <c r="AX79" s="123"/>
      <c r="AY79" s="150">
        <f>COUNTIFS('Raw Data'!$AL:$AL,"&lt;=" &amp;DATE(MID($AV$3, 15, 4), MONTH("1 " &amp; AY$6 &amp; " " &amp; MID($AV$3, 15, 4)) + 1, 0 ), 'Raw Data'!$AL:$AL,"&gt;" &amp;DATE(MID($AV$3, 15, 4), MONTH("1 " &amp; AY$6 &amp; " " &amp; MID($AV$3, 15, 4)), 0 ),  'Raw Data'!$D:$D,"*ngoin*", 'Raw Data'!$AN:$AN, "",  'Raw Data'!$H:$H,"Ear*", 'Raw Data'!$O:$O,""&amp;'Raw Data'!$B$1,'Raw Data'!$D:$D,"&lt;&gt;*ithdr*",'Raw Data'!$D:$D,"&lt;&gt;*ancel*",'Raw Data'!$P:$P,"--")
+
COUNTIFS('Raw Data'!$AL:$AL,"&lt;=" &amp;DATE(MID($AV$3, 15, 4), MONTH("1 " &amp; AY$6 &amp; " " &amp; MID($AV$3, 15, 4)) + 1, 0 ), 'Raw Data'!$AL:$AL,"&gt;" &amp;DATE(MID($AV$3, 15, 4), MONTH("1 " &amp; AY$6 &amp; " " &amp; MID($AV$3, 15, 4)), 0 ),  'Raw Data'!$D:$D,"*ngoin*", 'Raw Data'!$AN:$AN, "",  'Raw Data'!$H:$H,"Ear*", 'Raw Data'!$P:$P,""&amp;'Raw Data'!$B$1,'Raw Data'!$D:$D,"&lt;&gt;*ithdr*",'Raw Data'!$D:$D,"&lt;&gt;*ancel*")</f>
        <v>0</v>
      </c>
      <c r="AZ79" s="117"/>
      <c r="BA79" s="117"/>
      <c r="BB79" s="123"/>
      <c r="BC79" s="150">
        <f>COUNTIFS('Raw Data'!$AL:$AL,"&lt;=" &amp;DATE(MID($AV$3, 15, 4), MONTH("1 " &amp; BC$6 &amp; " " &amp; MID($AV$3, 15, 4)) + 1, 0 ), 'Raw Data'!$AL:$AL,"&gt;" &amp;DATE(MID($AV$3, 15, 4), MONTH("1 " &amp; BC$6 &amp; " " &amp; MID($AV$3, 15, 4)), 0 ),  'Raw Data'!$D:$D,"*ngoin*", 'Raw Data'!$AN:$AN, "",  'Raw Data'!$H:$H,"Ear*", 'Raw Data'!$O:$O,""&amp;'Raw Data'!$B$1,'Raw Data'!$D:$D,"&lt;&gt;*ithdr*",'Raw Data'!$D:$D,"&lt;&gt;*ancel*",'Raw Data'!$P:$P,"--")
+
COUNTIFS('Raw Data'!$AL:$AL,"&lt;=" &amp;DATE(MID($AV$3, 15, 4), MONTH("1 " &amp; BC$6 &amp; " " &amp; MID($AV$3, 15, 4)) + 1, 0 ), 'Raw Data'!$AL:$AL,"&gt;" &amp;DATE(MID($AV$3, 15, 4), MONTH("1 " &amp; BC$6 &amp; " " &amp; MID($AV$3, 15, 4)), 0 ),  'Raw Data'!$D:$D,"*ngoin*", 'Raw Data'!$AN:$AN, "",  'Raw Data'!$H:$H,"Ear*", 'Raw Data'!$P:$P,""&amp;'Raw Data'!$B$1,'Raw Data'!$D:$D,"&lt;&gt;*ithdr*",'Raw Data'!$D:$D,"&lt;&gt;*ancel*")</f>
        <v>0</v>
      </c>
      <c r="BD79" s="117"/>
      <c r="BE79" s="117"/>
      <c r="BF79" s="118"/>
    </row>
    <row r="80" spans="1:58" ht="12.75" customHeight="1" x14ac:dyDescent="0.2">
      <c r="A80" s="141" t="s">
        <v>745</v>
      </c>
      <c r="B80" s="117"/>
      <c r="C80" s="117"/>
      <c r="D80" s="117"/>
      <c r="E80" s="117"/>
      <c r="F80" s="117"/>
      <c r="G80" s="117"/>
      <c r="H80" s="117"/>
      <c r="I80" s="117"/>
      <c r="J80" s="123"/>
      <c r="K80" s="150">
        <f>COUNTIFS('Raw Data'!$AL:$AL,"&lt;=" &amp;DATE(LEFT($AV$3, 4), MONTH("1 " &amp; K$6 &amp; " " &amp; LEFT($AV$3, 4)) + 1, 0 ), 'Raw Data'!$AL:$AL,"&gt;" &amp;DATE(LEFT($AV$3, 4), MONTH("1 " &amp; K$6 &amp; " " &amp; LEFT($AV$3, 4)), 0 ),  'Raw Data'!$D:$D,"*ngoin*", 'Raw Data'!$AN:$AN, "",  'Raw Data'!$H:$H,"Non*", 'Raw Data'!$O:$O,""&amp;'Raw Data'!$B$1,'Raw Data'!$D:$D,"&lt;&gt;*ithdr*",'Raw Data'!$D:$D,"&lt;&gt;*ancel*",'Raw Data'!$P:$P,"--")
+
COUNTIFS('Raw Data'!$AL:$AL,"&lt;=" &amp;DATE(LEFT($AV$3, 4), MONTH("1 " &amp; K$6 &amp; " " &amp; LEFT($AV$3, 4)) + 1, 0 ), 'Raw Data'!$AL:$AL,"&gt;" &amp;DATE(LEFT($AV$3, 4), MONTH("1 " &amp; K$6 &amp; " " &amp; LEFT($AV$3, 4)), 0 ),  'Raw Data'!$D:$D,"*ngoin*", 'Raw Data'!$AN:$AN, "",  'Raw Data'!$H:$H,"Non*", 'Raw Data'!$P:$P,""&amp;'Raw Data'!$B$1,'Raw Data'!$D:$D,"&lt;&gt;*ithdr*",'Raw Data'!$D:$D,"&lt;&gt;*ancel*")</f>
        <v>0</v>
      </c>
      <c r="L80" s="117"/>
      <c r="M80" s="117"/>
      <c r="N80" s="123"/>
      <c r="O80" s="150">
        <f>COUNTIFS('Raw Data'!$AL:$AL,"&lt;=" &amp;DATE(LEFT($AV$3, 4), MONTH("1 " &amp; O$6 &amp; " " &amp; LEFT($AV$3, 4)) + 1, 0 ), 'Raw Data'!$AL:$AL,"&gt;" &amp;DATE(LEFT($AV$3, 4), MONTH("1 " &amp; O$6 &amp; " " &amp; LEFT($AV$3, 4)), 0 ),  'Raw Data'!$D:$D,"*ngoin*", 'Raw Data'!$AN:$AN, "",  'Raw Data'!$H:$H,"Non*", 'Raw Data'!$O:$O,""&amp;'Raw Data'!$B$1,'Raw Data'!$D:$D,"&lt;&gt;*ithdr*",'Raw Data'!$D:$D,"&lt;&gt;*ancel*",'Raw Data'!$P:$P,"--")
+
COUNTIFS('Raw Data'!$AL:$AL,"&lt;=" &amp;DATE(LEFT($AV$3, 4), MONTH("1 " &amp; O$6 &amp; " " &amp; LEFT($AV$3, 4)) + 1, 0 ), 'Raw Data'!$AL:$AL,"&gt;" &amp;DATE(LEFT($AV$3, 4), MONTH("1 " &amp; O$6 &amp; " " &amp; LEFT($AV$3, 4)), 0 ),  'Raw Data'!$D:$D,"*ngoin*", 'Raw Data'!$AN:$AN, "",  'Raw Data'!$H:$H,"Non*", 'Raw Data'!$P:$P,""&amp;'Raw Data'!$B$1,'Raw Data'!$D:$D,"&lt;&gt;*ithdr*",'Raw Data'!$D:$D,"&lt;&gt;*ancel*")</f>
        <v>0</v>
      </c>
      <c r="P80" s="117"/>
      <c r="Q80" s="117"/>
      <c r="R80" s="123"/>
      <c r="S80" s="150">
        <f>COUNTIFS('Raw Data'!$AL:$AL,"&lt;=" &amp;DATE(LEFT($AV$3, 4), MONTH("1 " &amp; S$6 &amp; " " &amp; LEFT($AV$3, 4)) + 1, 0 ), 'Raw Data'!$AL:$AL,"&gt;" &amp;DATE(LEFT($AV$3, 4), MONTH("1 " &amp; S$6 &amp; " " &amp; LEFT($AV$3, 4)), 0 ),  'Raw Data'!$D:$D,"*ngoin*", 'Raw Data'!$AN:$AN, "",  'Raw Data'!$H:$H,"Non*", 'Raw Data'!$O:$O,""&amp;'Raw Data'!$B$1,'Raw Data'!$D:$D,"&lt;&gt;*ithdr*",'Raw Data'!$D:$D,"&lt;&gt;*ancel*",'Raw Data'!$P:$P,"--")
+
COUNTIFS('Raw Data'!$AL:$AL,"&lt;=" &amp;DATE(LEFT($AV$3, 4), MONTH("1 " &amp; S$6 &amp; " " &amp; LEFT($AV$3, 4)) + 1, 0 ), 'Raw Data'!$AL:$AL,"&gt;" &amp;DATE(LEFT($AV$3, 4), MONTH("1 " &amp; S$6 &amp; " " &amp; LEFT($AV$3, 4)), 0 ),  'Raw Data'!$D:$D,"*ngoin*", 'Raw Data'!$AN:$AN, "",  'Raw Data'!$H:$H,"Non*", 'Raw Data'!$P:$P,""&amp;'Raw Data'!$B$1,'Raw Data'!$D:$D,"&lt;&gt;*ithdr*",'Raw Data'!$D:$D,"&lt;&gt;*ancel*")</f>
        <v>0</v>
      </c>
      <c r="T80" s="117"/>
      <c r="U80" s="117"/>
      <c r="V80" s="123"/>
      <c r="W80" s="150">
        <f>COUNTIFS('Raw Data'!$AL:$AL,"&lt;=" &amp;DATE(LEFT($AV$3, 4), MONTH("1 " &amp; W$6 &amp; " " &amp; LEFT($AV$3, 4)) + 1, 0 ), 'Raw Data'!$AL:$AL,"&gt;" &amp;DATE(LEFT($AV$3, 4), MONTH("1 " &amp; W$6 &amp; " " &amp; LEFT($AV$3, 4)), 0 ),  'Raw Data'!$D:$D,"*ngoin*", 'Raw Data'!$AN:$AN, "",  'Raw Data'!$H:$H,"Non*", 'Raw Data'!$O:$O,""&amp;'Raw Data'!$B$1,'Raw Data'!$D:$D,"&lt;&gt;*ithdr*",'Raw Data'!$D:$D,"&lt;&gt;*ancel*",'Raw Data'!$P:$P,"--")
+
COUNTIFS('Raw Data'!$AL:$AL,"&lt;=" &amp;DATE(LEFT($AV$3, 4), MONTH("1 " &amp; W$6 &amp; " " &amp; LEFT($AV$3, 4)) + 1, 0 ), 'Raw Data'!$AL:$AL,"&gt;" &amp;DATE(LEFT($AV$3, 4), MONTH("1 " &amp; W$6 &amp; " " &amp; LEFT($AV$3, 4)), 0 ),  'Raw Data'!$D:$D,"*ngoin*", 'Raw Data'!$AN:$AN, "",  'Raw Data'!$H:$H,"Non*", 'Raw Data'!$P:$P,""&amp;'Raw Data'!$B$1,'Raw Data'!$D:$D,"&lt;&gt;*ithdr*",'Raw Data'!$D:$D,"&lt;&gt;*ancel*")</f>
        <v>0</v>
      </c>
      <c r="X80" s="117"/>
      <c r="Y80" s="117"/>
      <c r="Z80" s="123"/>
      <c r="AA80" s="150">
        <f>COUNTIFS('Raw Data'!$AL:$AL,"&lt;=" &amp;DATE(LEFT($AV$3, 4), MONTH("1 " &amp; AA$6 &amp; " " &amp; LEFT($AV$3, 4)) + 1, 0 ), 'Raw Data'!$AL:$AL,"&gt;" &amp;DATE(LEFT($AV$3, 4), MONTH("1 " &amp; AA$6 &amp; " " &amp; LEFT($AV$3, 4)), 0 ),  'Raw Data'!$D:$D,"*ngoin*", 'Raw Data'!$AN:$AN, "",  'Raw Data'!$H:$H,"Non*", 'Raw Data'!$O:$O,""&amp;'Raw Data'!$B$1,'Raw Data'!$D:$D,"&lt;&gt;*ithdr*",'Raw Data'!$D:$D,"&lt;&gt;*ancel*",'Raw Data'!$P:$P,"--")
+
COUNTIFS('Raw Data'!$AL:$AL,"&lt;=" &amp;DATE(LEFT($AV$3, 4), MONTH("1 " &amp; AA$6 &amp; " " &amp; LEFT($AV$3, 4)) + 1, 0 ), 'Raw Data'!$AL:$AL,"&gt;" &amp;DATE(LEFT($AV$3, 4), MONTH("1 " &amp; AA$6 &amp; " " &amp; LEFT($AV$3, 4)), 0 ),  'Raw Data'!$D:$D,"*ngoin*", 'Raw Data'!$AN:$AN, "",  'Raw Data'!$H:$H,"Non*", 'Raw Data'!$P:$P,""&amp;'Raw Data'!$B$1,'Raw Data'!$D:$D,"&lt;&gt;*ithdr*",'Raw Data'!$D:$D,"&lt;&gt;*ancel*")</f>
        <v>0</v>
      </c>
      <c r="AB80" s="117"/>
      <c r="AC80" s="117"/>
      <c r="AD80" s="123"/>
      <c r="AE80" s="150">
        <f>COUNTIFS('Raw Data'!$AL:$AL,"&lt;=" &amp;DATE(LEFT($AV$3, 4), MONTH("1 " &amp; AE$6 &amp; " " &amp; LEFT($AV$3, 4)) + 1, 0 ), 'Raw Data'!$AL:$AL,"&gt;" &amp;DATE(LEFT($AV$3, 4), MONTH("1 " &amp; AE$6 &amp; " " &amp; LEFT($AV$3, 4)), 0 ),  'Raw Data'!$D:$D,"*ngoin*", 'Raw Data'!$AN:$AN, "",  'Raw Data'!$H:$H,"Non*", 'Raw Data'!$O:$O,""&amp;'Raw Data'!$B$1,'Raw Data'!$D:$D,"&lt;&gt;*ithdr*",'Raw Data'!$D:$D,"&lt;&gt;*ancel*",'Raw Data'!$P:$P,"--")
+
COUNTIFS('Raw Data'!$AL:$AL,"&lt;=" &amp;DATE(LEFT($AV$3, 4), MONTH("1 " &amp; AE$6 &amp; " " &amp; LEFT($AV$3, 4)) + 1, 0 ), 'Raw Data'!$AL:$AL,"&gt;" &amp;DATE(LEFT($AV$3, 4), MONTH("1 " &amp; AE$6 &amp; " " &amp; LEFT($AV$3, 4)), 0 ),  'Raw Data'!$D:$D,"*ngoin*", 'Raw Data'!$AN:$AN, "",  'Raw Data'!$H:$H,"Non*", 'Raw Data'!$P:$P,""&amp;'Raw Data'!$B$1,'Raw Data'!$D:$D,"&lt;&gt;*ithdr*",'Raw Data'!$D:$D,"&lt;&gt;*ancel*")</f>
        <v>0</v>
      </c>
      <c r="AF80" s="117"/>
      <c r="AG80" s="117"/>
      <c r="AH80" s="123"/>
      <c r="AI80" s="150">
        <f>COUNTIFS('Raw Data'!$AL:$AL,"&lt;=" &amp;DATE(LEFT($AV$3, 4), MONTH("1 " &amp; AI$6 &amp; " " &amp; LEFT($AV$3, 4)) + 1, 0 ), 'Raw Data'!$AL:$AL,"&gt;" &amp;DATE(LEFT($AV$3, 4), MONTH("1 " &amp; AI$6 &amp; " " &amp; LEFT($AV$3, 4)), 0 ),  'Raw Data'!$D:$D,"*ngoin*", 'Raw Data'!$AN:$AN, "",  'Raw Data'!$H:$H,"Non*", 'Raw Data'!$O:$O,""&amp;'Raw Data'!$B$1,'Raw Data'!$D:$D,"&lt;&gt;*ithdr*",'Raw Data'!$D:$D,"&lt;&gt;*ancel*",'Raw Data'!$P:$P,"--")
+
COUNTIFS('Raw Data'!$AL:$AL,"&lt;=" &amp;DATE(LEFT($AV$3, 4), MONTH("1 " &amp; AI$6 &amp; " " &amp; LEFT($AV$3, 4)) + 1, 0 ), 'Raw Data'!$AL:$AL,"&gt;" &amp;DATE(LEFT($AV$3, 4), MONTH("1 " &amp; AI$6 &amp; " " &amp; LEFT($AV$3, 4)), 0 ),  'Raw Data'!$D:$D,"*ngoin*", 'Raw Data'!$AN:$AN, "",  'Raw Data'!$H:$H,"Non*", 'Raw Data'!$P:$P,""&amp;'Raw Data'!$B$1,'Raw Data'!$D:$D,"&lt;&gt;*ithdr*",'Raw Data'!$D:$D,"&lt;&gt;*ancel*")</f>
        <v>0</v>
      </c>
      <c r="AJ80" s="117"/>
      <c r="AK80" s="117"/>
      <c r="AL80" s="123"/>
      <c r="AM80" s="150">
        <f>COUNTIFS('Raw Data'!$AL:$AL,"&lt;=" &amp;DATE(LEFT($AV$3, 4), MONTH("1 " &amp; AM$6 &amp; " " &amp; LEFT($AV$3, 4)) + 1, 0 ), 'Raw Data'!$AL:$AL,"&gt;" &amp;DATE(LEFT($AV$3, 4), MONTH("1 " &amp; AM$6 &amp; " " &amp; LEFT($AV$3, 4)), 0 ),  'Raw Data'!$D:$D,"*ngoin*", 'Raw Data'!$AN:$AN, "",  'Raw Data'!$H:$H,"Non*", 'Raw Data'!$O:$O,""&amp;'Raw Data'!$B$1,'Raw Data'!$D:$D,"&lt;&gt;*ithdr*",'Raw Data'!$D:$D,"&lt;&gt;*ancel*",'Raw Data'!$P:$P,"--")
+
COUNTIFS('Raw Data'!$AL:$AL,"&lt;=" &amp;DATE(LEFT($AV$3, 4), MONTH("1 " &amp; AM$6 &amp; " " &amp; LEFT($AV$3, 4)) + 1, 0 ), 'Raw Data'!$AL:$AL,"&gt;" &amp;DATE(LEFT($AV$3, 4), MONTH("1 " &amp; AM$6 &amp; " " &amp; LEFT($AV$3, 4)), 0 ),  'Raw Data'!$D:$D,"*ngoin*", 'Raw Data'!$AN:$AN, "",  'Raw Data'!$H:$H,"Non*", 'Raw Data'!$P:$P,""&amp;'Raw Data'!$B$1,'Raw Data'!$D:$D,"&lt;&gt;*ithdr*",'Raw Data'!$D:$D,"&lt;&gt;*ancel*")</f>
        <v>0</v>
      </c>
      <c r="AN80" s="117"/>
      <c r="AO80" s="117"/>
      <c r="AP80" s="123"/>
      <c r="AQ80" s="150">
        <f>COUNTIFS('Raw Data'!$AL:$AL,"&lt;=" &amp;DATE(LEFT($AV$3, 4), MONTH("1 " &amp; AQ$6 &amp; " " &amp; LEFT($AV$3, 4)) + 1, 0 ), 'Raw Data'!$AL:$AL,"&gt;" &amp;DATE(LEFT($AV$3, 4), MONTH("1 " &amp; AQ$6 &amp; " " &amp; LEFT($AV$3, 4)), 0 ),  'Raw Data'!$D:$D,"*ngoin*", 'Raw Data'!$AN:$AN, "",  'Raw Data'!$H:$H,"Non*", 'Raw Data'!$O:$O,""&amp;'Raw Data'!$B$1,'Raw Data'!$D:$D,"&lt;&gt;*ithdr*",'Raw Data'!$D:$D,"&lt;&gt;*ancel*",'Raw Data'!$P:$P,"--")
+
COUNTIFS('Raw Data'!$AL:$AL,"&lt;=" &amp;DATE(LEFT($AV$3, 4), MONTH("1 " &amp; AQ$6 &amp; " " &amp; LEFT($AV$3, 4)) + 1, 0 ), 'Raw Data'!$AL:$AL,"&gt;" &amp;DATE(LEFT($AV$3, 4), MONTH("1 " &amp; AQ$6 &amp; " " &amp; LEFT($AV$3, 4)), 0 ),  'Raw Data'!$D:$D,"*ngoin*", 'Raw Data'!$AN:$AN, "",  'Raw Data'!$H:$H,"Non*", 'Raw Data'!$P:$P,""&amp;'Raw Data'!$B$1,'Raw Data'!$D:$D,"&lt;&gt;*ithdr*",'Raw Data'!$D:$D,"&lt;&gt;*ancel*")</f>
        <v>0</v>
      </c>
      <c r="AR80" s="117"/>
      <c r="AS80" s="117"/>
      <c r="AT80" s="123"/>
      <c r="AU80" s="150">
        <f>COUNTIFS('Raw Data'!$AL:$AL,"&lt;=" &amp;DATE(MID($AV$3, 15, 4), MONTH("1 " &amp; AU$6 &amp; " " &amp; MID($AV$3, 15, 4)) + 1, 0 ), 'Raw Data'!$AL:$AL,"&gt;" &amp;DATE(MID($AV$3, 15, 4), MONTH("1 " &amp; AU$6 &amp; " " &amp; MID($AV$3, 15, 4)), 0 ),  'Raw Data'!$D:$D,"*ngoin*", 'Raw Data'!$AN:$AN, "",  'Raw Data'!$H:$H,"Non*", 'Raw Data'!$O:$O,""&amp;'Raw Data'!$B$1,'Raw Data'!$D:$D,"&lt;&gt;*ithdr*",'Raw Data'!$D:$D,"&lt;&gt;*ancel*",'Raw Data'!$P:$P,"--")
+
COUNTIFS('Raw Data'!$AL:$AL,"&lt;=" &amp;DATE(MID($AV$3, 15, 4), MONTH("1 " &amp; AU$6 &amp; " " &amp; MID($AV$3, 15, 4)) + 1, 0 ), 'Raw Data'!$AL:$AL,"&gt;" &amp;DATE(MID($AV$3, 15, 4), MONTH("1 " &amp; AU$6 &amp; " " &amp; MID($AV$3, 15, 4)), 0 ),  'Raw Data'!$D:$D,"*ngoin*", 'Raw Data'!$AN:$AN, "",  'Raw Data'!$H:$H,"Non*", 'Raw Data'!$P:$P,""&amp;'Raw Data'!$B$1,'Raw Data'!$D:$D,"&lt;&gt;*ithdr*",'Raw Data'!$D:$D,"&lt;&gt;*ancel*")</f>
        <v>0</v>
      </c>
      <c r="AV80" s="117"/>
      <c r="AW80" s="117"/>
      <c r="AX80" s="123"/>
      <c r="AY80" s="150">
        <f>COUNTIFS('Raw Data'!$AL:$AL,"&lt;=" &amp;DATE(MID($AV$3, 15, 4), MONTH("1 " &amp; AY$6 &amp; " " &amp; MID($AV$3, 15, 4)) + 1, 0 ), 'Raw Data'!$AL:$AL,"&gt;" &amp;DATE(MID($AV$3, 15, 4), MONTH("1 " &amp; AY$6 &amp; " " &amp; MID($AV$3, 15, 4)), 0 ),  'Raw Data'!$D:$D,"*ngoin*", 'Raw Data'!$AN:$AN, "",  'Raw Data'!$H:$H,"Non*", 'Raw Data'!$O:$O,""&amp;'Raw Data'!$B$1,'Raw Data'!$D:$D,"&lt;&gt;*ithdr*",'Raw Data'!$D:$D,"&lt;&gt;*ancel*",'Raw Data'!$P:$P,"--")
+
COUNTIFS('Raw Data'!$AL:$AL,"&lt;=" &amp;DATE(MID($AV$3, 15, 4), MONTH("1 " &amp; AY$6 &amp; " " &amp; MID($AV$3, 15, 4)) + 1, 0 ), 'Raw Data'!$AL:$AL,"&gt;" &amp;DATE(MID($AV$3, 15, 4), MONTH("1 " &amp; AY$6 &amp; " " &amp; MID($AV$3, 15, 4)), 0 ),  'Raw Data'!$D:$D,"*ngoin*", 'Raw Data'!$AN:$AN, "",  'Raw Data'!$H:$H,"Non*", 'Raw Data'!$P:$P,""&amp;'Raw Data'!$B$1,'Raw Data'!$D:$D,"&lt;&gt;*ithdr*",'Raw Data'!$D:$D,"&lt;&gt;*ancel*")</f>
        <v>0</v>
      </c>
      <c r="AZ80" s="117"/>
      <c r="BA80" s="117"/>
      <c r="BB80" s="123"/>
      <c r="BC80" s="150">
        <f>COUNTIFS('Raw Data'!$AL:$AL,"&lt;=" &amp;DATE(MID($AV$3, 15, 4), MONTH("1 " &amp; BC$6 &amp; " " &amp; MID($AV$3, 15, 4)) + 1, 0 ), 'Raw Data'!$AL:$AL,"&gt;" &amp;DATE(MID($AV$3, 15, 4), MONTH("1 " &amp; BC$6 &amp; " " &amp; MID($AV$3, 15, 4)), 0 ),  'Raw Data'!$D:$D,"*ngoin*", 'Raw Data'!$AN:$AN, "",  'Raw Data'!$H:$H,"Non*", 'Raw Data'!$O:$O,""&amp;'Raw Data'!$B$1,'Raw Data'!$D:$D,"&lt;&gt;*ithdr*",'Raw Data'!$D:$D,"&lt;&gt;*ancel*",'Raw Data'!$P:$P,"--")
+
COUNTIFS('Raw Data'!$AL:$AL,"&lt;=" &amp;DATE(MID($AV$3, 15, 4), MONTH("1 " &amp; BC$6 &amp; " " &amp; MID($AV$3, 15, 4)) + 1, 0 ), 'Raw Data'!$AL:$AL,"&gt;" &amp;DATE(MID($AV$3, 15, 4), MONTH("1 " &amp; BC$6 &amp; " " &amp; MID($AV$3, 15, 4)), 0 ),  'Raw Data'!$D:$D,"*ngoin*", 'Raw Data'!$AN:$AN, "",  'Raw Data'!$H:$H,"Non*", 'Raw Data'!$P:$P,""&amp;'Raw Data'!$B$1,'Raw Data'!$D:$D,"&lt;&gt;*ithdr*",'Raw Data'!$D:$D,"&lt;&gt;*ancel*")</f>
        <v>0</v>
      </c>
      <c r="BD80" s="117"/>
      <c r="BE80" s="117"/>
      <c r="BF80" s="118"/>
    </row>
    <row r="81" ht="15.75" customHeight="1" x14ac:dyDescent="0.2"/>
    <row r="82" ht="15.75" customHeight="1" x14ac:dyDescent="0.2"/>
  </sheetData>
  <mergeCells count="987">
    <mergeCell ref="AI56:AL56"/>
    <mergeCell ref="AM56:AP56"/>
    <mergeCell ref="AQ56:AT56"/>
    <mergeCell ref="AU56:AX56"/>
    <mergeCell ref="AY56:BB56"/>
    <mergeCell ref="BC56:BF56"/>
    <mergeCell ref="A56:J56"/>
    <mergeCell ref="K56:N56"/>
    <mergeCell ref="O56:R56"/>
    <mergeCell ref="S56:V56"/>
    <mergeCell ref="W56:Z56"/>
    <mergeCell ref="AA56:AD56"/>
    <mergeCell ref="AE56:AH56"/>
    <mergeCell ref="AI55:AL55"/>
    <mergeCell ref="AM55:AP55"/>
    <mergeCell ref="AQ55:AT55"/>
    <mergeCell ref="AU55:AX55"/>
    <mergeCell ref="AY55:BB55"/>
    <mergeCell ref="BC55:BF55"/>
    <mergeCell ref="A55:J55"/>
    <mergeCell ref="K55:N55"/>
    <mergeCell ref="O55:R55"/>
    <mergeCell ref="S55:V55"/>
    <mergeCell ref="W55:Z55"/>
    <mergeCell ref="AA55:AD55"/>
    <mergeCell ref="AE55:AH55"/>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9:AL9"/>
    <mergeCell ref="AM9:AP9"/>
    <mergeCell ref="AQ9:AT9"/>
    <mergeCell ref="AU9:AX9"/>
    <mergeCell ref="AY9:BB9"/>
    <mergeCell ref="BC9:BF9"/>
    <mergeCell ref="A9:J9"/>
    <mergeCell ref="K9:N9"/>
    <mergeCell ref="O9:R9"/>
    <mergeCell ref="S9:V9"/>
    <mergeCell ref="W9:Z9"/>
    <mergeCell ref="AA9:AD9"/>
    <mergeCell ref="AE9:AH9"/>
    <mergeCell ref="AU8:AX8"/>
    <mergeCell ref="AY8:BB8"/>
    <mergeCell ref="BC8:BF8"/>
    <mergeCell ref="A8:J8"/>
    <mergeCell ref="K8:N8"/>
    <mergeCell ref="O8:R8"/>
    <mergeCell ref="S8:V8"/>
    <mergeCell ref="W8:Z8"/>
    <mergeCell ref="AA8:AD8"/>
    <mergeCell ref="AE8:AH8"/>
    <mergeCell ref="BC76:BF76"/>
    <mergeCell ref="A76:J76"/>
    <mergeCell ref="K76:N76"/>
    <mergeCell ref="O76:R76"/>
    <mergeCell ref="S76:V76"/>
    <mergeCell ref="W76:Z76"/>
    <mergeCell ref="AA76:AD76"/>
    <mergeCell ref="AE76:AH76"/>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A75:J75"/>
    <mergeCell ref="K75:N75"/>
    <mergeCell ref="O75:R75"/>
    <mergeCell ref="S75:V75"/>
    <mergeCell ref="W75:Z75"/>
    <mergeCell ref="AA75:AD75"/>
    <mergeCell ref="AE75:AH75"/>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BC80:BF80"/>
    <mergeCell ref="A80:J80"/>
    <mergeCell ref="K80:N80"/>
    <mergeCell ref="O80:R80"/>
    <mergeCell ref="S80:V80"/>
    <mergeCell ref="W80:Z80"/>
    <mergeCell ref="AA80:AD80"/>
    <mergeCell ref="AE80:AH8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S7:V7"/>
    <mergeCell ref="W7:Z7"/>
    <mergeCell ref="AA7:AD7"/>
    <mergeCell ref="AE7:AH7"/>
    <mergeCell ref="AI80:AL80"/>
    <mergeCell ref="AM80:AP80"/>
    <mergeCell ref="AQ80:AT80"/>
    <mergeCell ref="AU80:AX80"/>
    <mergeCell ref="AY80:BB80"/>
    <mergeCell ref="AU72:AX72"/>
    <mergeCell ref="AY72:BB72"/>
    <mergeCell ref="AI74:AL74"/>
    <mergeCell ref="AM74:AP74"/>
    <mergeCell ref="AQ74:AT74"/>
    <mergeCell ref="AU74:AX74"/>
    <mergeCell ref="AY74:BB74"/>
    <mergeCell ref="AI76:AL76"/>
    <mergeCell ref="AM76:AP76"/>
    <mergeCell ref="AQ76:AT76"/>
    <mergeCell ref="AU76:AX76"/>
    <mergeCell ref="AY76:BB76"/>
    <mergeCell ref="AI8:AL8"/>
    <mergeCell ref="AM8:AP8"/>
    <mergeCell ref="AQ8:AT8"/>
    <mergeCell ref="A5:B5"/>
    <mergeCell ref="A6:J6"/>
    <mergeCell ref="K6:N6"/>
    <mergeCell ref="O6:R6"/>
    <mergeCell ref="S6:V6"/>
    <mergeCell ref="W6:Z6"/>
    <mergeCell ref="AI7:AL7"/>
    <mergeCell ref="AM7:AP7"/>
    <mergeCell ref="AQ7:AT7"/>
    <mergeCell ref="C5:BF5"/>
    <mergeCell ref="AA6:AD6"/>
    <mergeCell ref="AE6:AH6"/>
    <mergeCell ref="AI6:AL6"/>
    <mergeCell ref="AM6:AP6"/>
    <mergeCell ref="AQ6:AT6"/>
    <mergeCell ref="AU6:AX6"/>
    <mergeCell ref="AY6:BB6"/>
    <mergeCell ref="BC6:BF6"/>
    <mergeCell ref="AU7:AX7"/>
    <mergeCell ref="AY7:BB7"/>
    <mergeCell ref="BC7:BF7"/>
    <mergeCell ref="A7:J7"/>
    <mergeCell ref="K7:N7"/>
    <mergeCell ref="O7:R7"/>
    <mergeCell ref="AO2:AU2"/>
    <mergeCell ref="AO3:AU3"/>
    <mergeCell ref="J1:AW1"/>
    <mergeCell ref="C2:J2"/>
    <mergeCell ref="K2:S2"/>
    <mergeCell ref="X2:AI2"/>
    <mergeCell ref="AV2:BF2"/>
    <mergeCell ref="K3:S3"/>
    <mergeCell ref="AV3:BF3"/>
    <mergeCell ref="C3:J3"/>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F216"/>
  <sheetViews>
    <sheetView workbookViewId="0">
      <pane ySplit="6" topLeftCell="A7" activePane="bottomLeft" state="frozen"/>
      <selection pane="bottomLeft" activeCell="A175" sqref="A175:BF214"/>
    </sheetView>
  </sheetViews>
  <sheetFormatPr defaultColWidth="14.42578125" defaultRowHeight="15" customHeight="1" x14ac:dyDescent="0.2"/>
  <cols>
    <col min="1" max="58" width="2.85546875" customWidth="1"/>
  </cols>
  <sheetData>
    <row r="1" spans="1:58" ht="12.75" customHeight="1" x14ac:dyDescent="0.2">
      <c r="A1" s="46"/>
      <c r="B1" s="46"/>
      <c r="C1" s="46"/>
      <c r="D1" s="46"/>
      <c r="E1" s="46"/>
      <c r="F1" s="46"/>
      <c r="G1" s="46"/>
      <c r="H1" s="46"/>
      <c r="I1" s="46"/>
      <c r="J1" s="68" t="str">
        <f>'Executive Summary'!J1</f>
        <v>Civil Engineering</v>
      </c>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46"/>
      <c r="AY1" s="46"/>
      <c r="AZ1" s="46"/>
      <c r="BA1" s="46"/>
      <c r="BB1" s="46"/>
      <c r="BC1" s="46"/>
      <c r="BD1" s="46"/>
      <c r="BE1" s="46"/>
      <c r="BF1" s="46"/>
    </row>
    <row r="2" spans="1:58" ht="12.75" customHeight="1" x14ac:dyDescent="0.2">
      <c r="A2" s="46"/>
      <c r="B2" s="46"/>
      <c r="C2" s="64" t="str">
        <f>'Executive Summary'!C2</f>
        <v>Data Period:</v>
      </c>
      <c r="D2" s="65"/>
      <c r="E2" s="65"/>
      <c r="F2" s="65"/>
      <c r="G2" s="65"/>
      <c r="H2" s="65"/>
      <c r="I2" s="65"/>
      <c r="J2" s="65"/>
      <c r="K2" s="66" t="str">
        <f>'Executive Summary'!K2</f>
        <v>2019-04-01 to 2020-03-31</v>
      </c>
      <c r="L2" s="65"/>
      <c r="M2" s="65"/>
      <c r="N2" s="65"/>
      <c r="O2" s="65"/>
      <c r="P2" s="65"/>
      <c r="Q2" s="65"/>
      <c r="R2" s="65"/>
      <c r="S2" s="65"/>
      <c r="T2" s="46"/>
      <c r="U2" s="46"/>
      <c r="V2" s="46"/>
      <c r="W2" s="46"/>
      <c r="X2" s="68" t="str">
        <f>'Executive Summary'!X2</f>
        <v>MONTHLY REPORT</v>
      </c>
      <c r="Y2" s="69"/>
      <c r="Z2" s="69"/>
      <c r="AA2" s="69"/>
      <c r="AB2" s="69"/>
      <c r="AC2" s="69"/>
      <c r="AD2" s="69"/>
      <c r="AE2" s="69"/>
      <c r="AF2" s="69"/>
      <c r="AG2" s="69"/>
      <c r="AH2" s="69"/>
      <c r="AI2" s="69"/>
      <c r="AJ2" s="46"/>
      <c r="AK2" s="46"/>
      <c r="AL2" s="46"/>
      <c r="AM2" s="46"/>
      <c r="AN2" s="46"/>
      <c r="AO2" s="64" t="str">
        <f>'Executive Summary'!AO2</f>
        <v>Type of Year:</v>
      </c>
      <c r="AP2" s="65"/>
      <c r="AQ2" s="65"/>
      <c r="AR2" s="65"/>
      <c r="AS2" s="65"/>
      <c r="AT2" s="65"/>
      <c r="AU2" s="65"/>
      <c r="AV2" s="66" t="str">
        <f>'Executive Summary'!AV2</f>
        <v>This financial year</v>
      </c>
      <c r="AW2" s="65"/>
      <c r="AX2" s="65"/>
      <c r="AY2" s="65"/>
      <c r="AZ2" s="65"/>
      <c r="BA2" s="65"/>
      <c r="BB2" s="65"/>
      <c r="BC2" s="65"/>
      <c r="BD2" s="65"/>
      <c r="BE2" s="65"/>
      <c r="BF2" s="65"/>
    </row>
    <row r="3" spans="1:58" ht="12.75" customHeight="1" x14ac:dyDescent="0.2">
      <c r="A3" s="46"/>
      <c r="B3" s="46"/>
      <c r="C3" s="73" t="str">
        <f>'Executive Summary'!C3</f>
        <v>Report Period:</v>
      </c>
      <c r="D3" s="65"/>
      <c r="E3" s="65"/>
      <c r="F3" s="65"/>
      <c r="G3" s="65"/>
      <c r="H3" s="65"/>
      <c r="I3" s="65"/>
      <c r="J3" s="65"/>
      <c r="K3" s="66" t="str">
        <f>'Executive Summary'!K3</f>
        <v>2020-02-01 to 2020-02-29</v>
      </c>
      <c r="L3" s="65"/>
      <c r="M3" s="65"/>
      <c r="N3" s="65"/>
      <c r="O3" s="65"/>
      <c r="P3" s="65"/>
      <c r="Q3" s="65"/>
      <c r="R3" s="65"/>
      <c r="S3" s="65"/>
      <c r="T3" s="46"/>
      <c r="U3" s="46"/>
      <c r="V3" s="46"/>
      <c r="W3" s="46"/>
      <c r="X3" s="46"/>
      <c r="Y3" s="46"/>
      <c r="Z3" s="46"/>
      <c r="AA3" s="46"/>
      <c r="AB3" s="46"/>
      <c r="AC3" s="46"/>
      <c r="AD3" s="46"/>
      <c r="AE3" s="46"/>
      <c r="AF3" s="46"/>
      <c r="AG3" s="46"/>
      <c r="AH3" s="46"/>
      <c r="AI3" s="46"/>
      <c r="AJ3" s="46"/>
      <c r="AK3" s="46"/>
      <c r="AL3" s="46"/>
      <c r="AM3" s="46"/>
      <c r="AN3" s="46"/>
      <c r="AO3" s="64" t="str">
        <f>'Executive Summary'!AO3</f>
        <v>Year Period:</v>
      </c>
      <c r="AP3" s="65"/>
      <c r="AQ3" s="65"/>
      <c r="AR3" s="65"/>
      <c r="AS3" s="65"/>
      <c r="AT3" s="65"/>
      <c r="AU3" s="65"/>
      <c r="AV3" s="66" t="str">
        <f>'Executive Summary'!AV3</f>
        <v>2019-04-01 to 2020-03-31</v>
      </c>
      <c r="AW3" s="65"/>
      <c r="AX3" s="65"/>
      <c r="AY3" s="65"/>
      <c r="AZ3" s="65"/>
      <c r="BA3" s="65"/>
      <c r="BB3" s="65"/>
      <c r="BC3" s="65"/>
      <c r="BD3" s="65"/>
      <c r="BE3" s="65"/>
      <c r="BF3" s="65"/>
    </row>
    <row r="4" spans="1:58" ht="12.75" customHeight="1"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row>
    <row r="5" spans="1:58" ht="12.75" customHeight="1" x14ac:dyDescent="0.2">
      <c r="A5" s="112" t="s">
        <v>102</v>
      </c>
      <c r="B5" s="72"/>
      <c r="C5" s="112" t="s">
        <v>103</v>
      </c>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2"/>
    </row>
    <row r="6" spans="1:58" ht="12.75" customHeight="1" x14ac:dyDescent="0.2">
      <c r="A6" s="124" t="s">
        <v>7</v>
      </c>
      <c r="B6" s="125"/>
      <c r="C6" s="125"/>
      <c r="D6" s="125"/>
      <c r="E6" s="125"/>
      <c r="F6" s="125"/>
      <c r="G6" s="125"/>
      <c r="H6" s="125"/>
      <c r="I6" s="125"/>
      <c r="J6" s="126"/>
      <c r="K6" s="151" t="str">
        <f>Valuations!K6:N6</f>
        <v>April</v>
      </c>
      <c r="L6" s="107"/>
      <c r="M6" s="107"/>
      <c r="N6" s="152"/>
      <c r="O6" s="151" t="str">
        <f>Valuations!O6:R6</f>
        <v>May</v>
      </c>
      <c r="P6" s="107"/>
      <c r="Q6" s="107"/>
      <c r="R6" s="152"/>
      <c r="S6" s="151" t="str">
        <f>Valuations!S6:V6</f>
        <v>June</v>
      </c>
      <c r="T6" s="107"/>
      <c r="U6" s="107"/>
      <c r="V6" s="152"/>
      <c r="W6" s="151" t="str">
        <f>Valuations!W6:Z6</f>
        <v>July</v>
      </c>
      <c r="X6" s="107"/>
      <c r="Y6" s="107"/>
      <c r="Z6" s="152"/>
      <c r="AA6" s="151" t="str">
        <f>Valuations!AA6:AD6</f>
        <v>August</v>
      </c>
      <c r="AB6" s="107"/>
      <c r="AC6" s="107"/>
      <c r="AD6" s="152"/>
      <c r="AE6" s="151" t="str">
        <f>Valuations!AE6:AH6</f>
        <v>September</v>
      </c>
      <c r="AF6" s="107"/>
      <c r="AG6" s="107"/>
      <c r="AH6" s="152"/>
      <c r="AI6" s="151" t="str">
        <f>Valuations!AI6:AL6</f>
        <v>October</v>
      </c>
      <c r="AJ6" s="107"/>
      <c r="AK6" s="107"/>
      <c r="AL6" s="152"/>
      <c r="AM6" s="151" t="str">
        <f>Valuations!AM6:AP6</f>
        <v>November</v>
      </c>
      <c r="AN6" s="107"/>
      <c r="AO6" s="107"/>
      <c r="AP6" s="152"/>
      <c r="AQ6" s="151" t="str">
        <f>Valuations!AQ6:AT6</f>
        <v>December</v>
      </c>
      <c r="AR6" s="107"/>
      <c r="AS6" s="107"/>
      <c r="AT6" s="152"/>
      <c r="AU6" s="151" t="str">
        <f>Valuations!AU6:AX6</f>
        <v>January</v>
      </c>
      <c r="AV6" s="107"/>
      <c r="AW6" s="107"/>
      <c r="AX6" s="152"/>
      <c r="AY6" s="151" t="str">
        <f>Valuations!AY6:BB6</f>
        <v>February</v>
      </c>
      <c r="AZ6" s="107"/>
      <c r="BA6" s="107"/>
      <c r="BB6" s="152"/>
      <c r="BC6" s="151" t="str">
        <f>Valuations!BC6:BF6</f>
        <v>March</v>
      </c>
      <c r="BD6" s="107"/>
      <c r="BE6" s="107"/>
      <c r="BF6" s="152"/>
    </row>
    <row r="7" spans="1:58" ht="12.75" customHeight="1" x14ac:dyDescent="0.2">
      <c r="A7" s="155" t="s">
        <v>751</v>
      </c>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8"/>
    </row>
    <row r="8" spans="1:58" ht="12.75" customHeight="1" x14ac:dyDescent="0.2">
      <c r="A8" s="120" t="s">
        <v>104</v>
      </c>
      <c r="B8" s="117"/>
      <c r="C8" s="117"/>
      <c r="D8" s="117"/>
      <c r="E8" s="117"/>
      <c r="F8" s="117"/>
      <c r="G8" s="117"/>
      <c r="H8" s="117"/>
      <c r="I8" s="117"/>
      <c r="J8" s="123"/>
      <c r="K8" s="156">
        <f>SUMIFS('Raw Data'!$S:$S, 'Raw Data'!$AN:$AN,"&lt;=" &amp;DATE(LEFT($AV$3, 4), MONTH("1 " &amp; K$6 &amp; " " &amp; LEFT($AV$3, 4)) + 1, 0 ), 'Raw Data'!$AN:$AN,"&gt;" &amp;DATE(LEFT($AV$3, 4), MONTH("1 " &amp; K$6 &amp; " " &amp; LEFT($AV$3, 4)), 0 ), 'Raw Data'!$O:$O,""&amp;'Raw Data'!$B$1,'Raw Data'!$D:$D,"&lt;&gt;*ithdr*",'Raw Data'!$D:$D,"&lt;&gt;*ancel*",'Raw Data'!$P:$P,"--")
+
SUMIFS('Raw Data'!$S:$S, 'Raw Data'!$AN:$AN,"&lt;=" &amp;DATE(LEFT($AV$3, 4), MONTH("1 " &amp; K$6 &amp; " " &amp; LEFT($AV$3, 4)) + 1, 0 ), 'Raw Data'!$AN:$AN,"&gt;" &amp;DATE(LEFT($AV$3, 4), MONTH("1 " &amp; K$6 &amp; " " &amp; LEFT($AV$3, 4)), 0 ), 'Raw Data'!$P:$P,""&amp;'Raw Data'!$B$1,'Raw Data'!$D:$D,"&lt;&gt;*ithdr*",'Raw Data'!$D:$D,"&lt;&gt;*ancel*")</f>
        <v>0</v>
      </c>
      <c r="L8" s="117"/>
      <c r="M8" s="117"/>
      <c r="N8" s="123"/>
      <c r="O8" s="156">
        <f>SUMIFS('Raw Data'!$S:$S, 'Raw Data'!$AN:$AN,"&lt;=" &amp;DATE(LEFT($AV$3, 4), MONTH("1 " &amp; O$6 &amp; " " &amp; LEFT($AV$3, 4)) + 1, 0 ), 'Raw Data'!$AN:$AN,"&gt;" &amp;DATE(LEFT($AV$3, 4), MONTH("1 " &amp; O$6 &amp; " " &amp; LEFT($AV$3, 4)), 0 ), 'Raw Data'!$O:$O,""&amp;'Raw Data'!$B$1,'Raw Data'!$D:$D,"&lt;&gt;*ithdr*",'Raw Data'!$D:$D,"&lt;&gt;*ancel*",'Raw Data'!$P:$P,"--")
+
SUMIFS('Raw Data'!$S:$S, 'Raw Data'!$AN:$AN,"&lt;=" &amp;DATE(LEFT($AV$3, 4), MONTH("1 " &amp; O$6 &amp; " " &amp; LEFT($AV$3, 4)) + 1, 0 ), 'Raw Data'!$AN:$AN,"&gt;" &amp;DATE(LEFT($AV$3, 4), MONTH("1 " &amp; O$6 &amp; " " &amp; LEFT($AV$3, 4)), 0 ), 'Raw Data'!$P:$P,""&amp;'Raw Data'!$B$1,'Raw Data'!$D:$D,"&lt;&gt;*ithdr*",'Raw Data'!$D:$D,"&lt;&gt;*ancel*")</f>
        <v>0</v>
      </c>
      <c r="P8" s="117"/>
      <c r="Q8" s="117"/>
      <c r="R8" s="123"/>
      <c r="S8" s="156">
        <f>SUMIFS('Raw Data'!$S:$S, 'Raw Data'!$AN:$AN,"&lt;=" &amp;DATE(LEFT($AV$3, 4), MONTH("1 " &amp; S$6 &amp; " " &amp; LEFT($AV$3, 4)) + 1, 0 ), 'Raw Data'!$AN:$AN,"&gt;" &amp;DATE(LEFT($AV$3, 4), MONTH("1 " &amp; S$6 &amp; " " &amp; LEFT($AV$3, 4)), 0 ), 'Raw Data'!$O:$O,""&amp;'Raw Data'!$B$1,'Raw Data'!$D:$D,"&lt;&gt;*ithdr*",'Raw Data'!$D:$D,"&lt;&gt;*ancel*",'Raw Data'!$P:$P,"--")
+
SUMIFS('Raw Data'!$S:$S, 'Raw Data'!$AN:$AN,"&lt;=" &amp;DATE(LEFT($AV$3, 4), MONTH("1 " &amp; S$6 &amp; " " &amp; LEFT($AV$3, 4)) + 1, 0 ), 'Raw Data'!$AN:$AN,"&gt;" &amp;DATE(LEFT($AV$3, 4), MONTH("1 " &amp; S$6 &amp; " " &amp; LEFT($AV$3, 4)), 0 ), 'Raw Data'!$P:$P,""&amp;'Raw Data'!$B$1,'Raw Data'!$D:$D,"&lt;&gt;*ithdr*",'Raw Data'!$D:$D,"&lt;&gt;*ancel*")</f>
        <v>0</v>
      </c>
      <c r="T8" s="117"/>
      <c r="U8" s="117"/>
      <c r="V8" s="123"/>
      <c r="W8" s="156">
        <f>SUMIFS('Raw Data'!$S:$S, 'Raw Data'!$AN:$AN,"&lt;=" &amp;DATE(LEFT($AV$3, 4), MONTH("1 " &amp; W$6 &amp; " " &amp; LEFT($AV$3, 4)) + 1, 0 ), 'Raw Data'!$AN:$AN,"&gt;" &amp;DATE(LEFT($AV$3, 4), MONTH("1 " &amp; W$6 &amp; " " &amp; LEFT($AV$3, 4)), 0 ), 'Raw Data'!$O:$O,""&amp;'Raw Data'!$B$1,'Raw Data'!$D:$D,"&lt;&gt;*ithdr*",'Raw Data'!$D:$D,"&lt;&gt;*ancel*",'Raw Data'!$P:$P,"--")
+
SUMIFS('Raw Data'!$S:$S, 'Raw Data'!$AN:$AN,"&lt;=" &amp;DATE(LEFT($AV$3, 4), MONTH("1 " &amp; W$6 &amp; " " &amp; LEFT($AV$3, 4)) + 1, 0 ), 'Raw Data'!$AN:$AN,"&gt;" &amp;DATE(LEFT($AV$3, 4), MONTH("1 " &amp; W$6 &amp; " " &amp; LEFT($AV$3, 4)), 0 ), 'Raw Data'!$P:$P,""&amp;'Raw Data'!$B$1,'Raw Data'!$D:$D,"&lt;&gt;*ithdr*",'Raw Data'!$D:$D,"&lt;&gt;*ancel*")</f>
        <v>0</v>
      </c>
      <c r="X8" s="117"/>
      <c r="Y8" s="117"/>
      <c r="Z8" s="123"/>
      <c r="AA8" s="156">
        <f>SUMIFS('Raw Data'!$S:$S, 'Raw Data'!$AN:$AN,"&lt;=" &amp;DATE(LEFT($AV$3, 4), MONTH("1 " &amp; AA$6 &amp; " " &amp; LEFT($AV$3, 4)) + 1, 0 ), 'Raw Data'!$AN:$AN,"&gt;" &amp;DATE(LEFT($AV$3, 4), MONTH("1 " &amp; AA$6 &amp; " " &amp; LEFT($AV$3, 4)), 0 ), 'Raw Data'!$O:$O,""&amp;'Raw Data'!$B$1,'Raw Data'!$D:$D,"&lt;&gt;*ithdr*",'Raw Data'!$D:$D,"&lt;&gt;*ancel*",'Raw Data'!$P:$P,"--")
+
SUMIFS('Raw Data'!$S:$S, 'Raw Data'!$AN:$AN,"&lt;=" &amp;DATE(LEFT($AV$3, 4), MONTH("1 " &amp; AA$6 &amp; " " &amp; LEFT($AV$3, 4)) + 1, 0 ), 'Raw Data'!$AN:$AN,"&gt;" &amp;DATE(LEFT($AV$3, 4), MONTH("1 " &amp; AA$6 &amp; " " &amp; LEFT($AV$3, 4)), 0 ), 'Raw Data'!$P:$P,""&amp;'Raw Data'!$B$1,'Raw Data'!$D:$D,"&lt;&gt;*ithdr*",'Raw Data'!$D:$D,"&lt;&gt;*ancel*")</f>
        <v>0</v>
      </c>
      <c r="AB8" s="117"/>
      <c r="AC8" s="117"/>
      <c r="AD8" s="123"/>
      <c r="AE8" s="156">
        <f>SUMIFS('Raw Data'!$S:$S, 'Raw Data'!$AN:$AN,"&lt;=" &amp;DATE(LEFT($AV$3, 4), MONTH("1 " &amp; AE$6 &amp; " " &amp; LEFT($AV$3, 4)) + 1, 0 ), 'Raw Data'!$AN:$AN,"&gt;" &amp;DATE(LEFT($AV$3, 4), MONTH("1 " &amp; AE$6 &amp; " " &amp; LEFT($AV$3, 4)), 0 ), 'Raw Data'!$O:$O,""&amp;'Raw Data'!$B$1,'Raw Data'!$D:$D,"&lt;&gt;*ithdr*",'Raw Data'!$D:$D,"&lt;&gt;*ancel*",'Raw Data'!$P:$P,"--")
+
SUMIFS('Raw Data'!$S:$S, 'Raw Data'!$AN:$AN,"&lt;=" &amp;DATE(LEFT($AV$3, 4), MONTH("1 " &amp; AE$6 &amp; " " &amp; LEFT($AV$3, 4)) + 1, 0 ), 'Raw Data'!$AN:$AN,"&gt;" &amp;DATE(LEFT($AV$3, 4), MONTH("1 " &amp; AE$6 &amp; " " &amp; LEFT($AV$3, 4)), 0 ), 'Raw Data'!$P:$P,""&amp;'Raw Data'!$B$1,'Raw Data'!$D:$D,"&lt;&gt;*ithdr*",'Raw Data'!$D:$D,"&lt;&gt;*ancel*")</f>
        <v>0</v>
      </c>
      <c r="AF8" s="117"/>
      <c r="AG8" s="117"/>
      <c r="AH8" s="123"/>
      <c r="AI8" s="156">
        <f>SUMIFS('Raw Data'!$S:$S, 'Raw Data'!$AN:$AN,"&lt;=" &amp;DATE(LEFT($AV$3, 4), MONTH("1 " &amp; AI$6 &amp; " " &amp; LEFT($AV$3, 4)) + 1, 0 ), 'Raw Data'!$AN:$AN,"&gt;" &amp;DATE(LEFT($AV$3, 4), MONTH("1 " &amp; AI$6 &amp; " " &amp; LEFT($AV$3, 4)), 0 ), 'Raw Data'!$O:$O,""&amp;'Raw Data'!$B$1,'Raw Data'!$D:$D,"&lt;&gt;*ithdr*",'Raw Data'!$D:$D,"&lt;&gt;*ancel*",'Raw Data'!$P:$P,"--")
+
SUMIFS('Raw Data'!$S:$S, 'Raw Data'!$AN:$AN,"&lt;=" &amp;DATE(LEFT($AV$3, 4), MONTH("1 " &amp; AI$6 &amp; " " &amp; LEFT($AV$3, 4)) + 1, 0 ), 'Raw Data'!$AN:$AN,"&gt;" &amp;DATE(LEFT($AV$3, 4), MONTH("1 " &amp; AI$6 &amp; " " &amp; LEFT($AV$3, 4)), 0 ), 'Raw Data'!$P:$P,""&amp;'Raw Data'!$B$1,'Raw Data'!$D:$D,"&lt;&gt;*ithdr*",'Raw Data'!$D:$D,"&lt;&gt;*ancel*")</f>
        <v>0</v>
      </c>
      <c r="AJ8" s="117"/>
      <c r="AK8" s="117"/>
      <c r="AL8" s="123"/>
      <c r="AM8" s="156">
        <f>SUMIFS('Raw Data'!$S:$S, 'Raw Data'!$AN:$AN,"&lt;=" &amp;DATE(LEFT($AV$3, 4), MONTH("1 " &amp; AM$6 &amp; " " &amp; LEFT($AV$3, 4)) + 1, 0 ), 'Raw Data'!$AN:$AN,"&gt;" &amp;DATE(LEFT($AV$3, 4), MONTH("1 " &amp; AM$6 &amp; " " &amp; LEFT($AV$3, 4)), 0 ), 'Raw Data'!$O:$O,""&amp;'Raw Data'!$B$1,'Raw Data'!$D:$D,"&lt;&gt;*ithdr*",'Raw Data'!$D:$D,"&lt;&gt;*ancel*",'Raw Data'!$P:$P,"--")
+
SUMIFS('Raw Data'!$S:$S, 'Raw Data'!$AN:$AN,"&lt;=" &amp;DATE(LEFT($AV$3, 4), MONTH("1 " &amp; AM$6 &amp; " " &amp; LEFT($AV$3, 4)) + 1, 0 ), 'Raw Data'!$AN:$AN,"&gt;" &amp;DATE(LEFT($AV$3, 4), MONTH("1 " &amp; AM$6 &amp; " " &amp; LEFT($AV$3, 4)), 0 ), 'Raw Data'!$P:$P,""&amp;'Raw Data'!$B$1,'Raw Data'!$D:$D,"&lt;&gt;*ithdr*",'Raw Data'!$D:$D,"&lt;&gt;*ancel*")</f>
        <v>0</v>
      </c>
      <c r="AN8" s="117"/>
      <c r="AO8" s="117"/>
      <c r="AP8" s="123"/>
      <c r="AQ8" s="156">
        <f>SUMIFS('Raw Data'!$S:$S, 'Raw Data'!$AN:$AN,"&lt;=" &amp;DATE(LEFT($AV$3, 4), MONTH("1 " &amp; AQ$6 &amp; " " &amp; LEFT($AV$3, 4)) + 1, 0 ), 'Raw Data'!$AN:$AN,"&gt;" &amp;DATE(LEFT($AV$3, 4), MONTH("1 " &amp; AQ$6 &amp; " " &amp; LEFT($AV$3, 4)), 0 ), 'Raw Data'!$O:$O,""&amp;'Raw Data'!$B$1,'Raw Data'!$D:$D,"&lt;&gt;*ithdr*",'Raw Data'!$D:$D,"&lt;&gt;*ancel*",'Raw Data'!$P:$P,"--")
+
SUMIFS('Raw Data'!$S:$S, 'Raw Data'!$AN:$AN,"&lt;=" &amp;DATE(LEFT($AV$3, 4), MONTH("1 " &amp; AQ$6 &amp; " " &amp; LEFT($AV$3, 4)) + 1, 0 ), 'Raw Data'!$AN:$AN,"&gt;" &amp;DATE(LEFT($AV$3, 4), MONTH("1 " &amp; AQ$6 &amp; " " &amp; LEFT($AV$3, 4)), 0 ), 'Raw Data'!$P:$P,""&amp;'Raw Data'!$B$1,'Raw Data'!$D:$D,"&lt;&gt;*ithdr*",'Raw Data'!$D:$D,"&lt;&gt;*ancel*")</f>
        <v>0</v>
      </c>
      <c r="AR8" s="117"/>
      <c r="AS8" s="117"/>
      <c r="AT8" s="123"/>
      <c r="AU8" s="156">
        <f>SUMIFS('Raw Data'!$S:$S, 'Raw Data'!$AN:$AN,"&lt;=" &amp;DATE(MID($AV$3, 15, 4), MONTH("1 " &amp; AU$6 &amp; " " &amp; MID($AV$3, 15, 4)) + 1, 0 ), 'Raw Data'!$AN:$AN,"&gt;" &amp;DATE(MID($AV$3, 15, 4), MONTH("1 " &amp; AU$6 &amp; " " &amp; MID($AV$3, 15, 4)), 0 ), 'Raw Data'!$O:$O,""&amp;'Raw Data'!$B$1,'Raw Data'!$D:$D,"&lt;&gt;*ithdr*",'Raw Data'!$D:$D,"&lt;&gt;*ancel*",'Raw Data'!$P:$P,"--")
+
SUMIFS('Raw Data'!$S:$S, 'Raw Data'!$AN:$AN,"&lt;=" &amp;DATE(MID($AV$3, 15, 4), MONTH("1 " &amp; AU$6 &amp; " " &amp; MID($AV$3, 15, 4)) + 1, 0 ), 'Raw Data'!$AN:$AN,"&gt;" &amp;DATE(MID($AV$3, 15, 4), MONTH("1 " &amp; AU$6 &amp; " " &amp; MID($AV$3, 15, 4)), 0 ), 'Raw Data'!$P:$P,""&amp;'Raw Data'!$B$1,'Raw Data'!$D:$D,"&lt;&gt;*ithdr*",'Raw Data'!$D:$D,"&lt;&gt;*ancel*")</f>
        <v>0</v>
      </c>
      <c r="AV8" s="117"/>
      <c r="AW8" s="117"/>
      <c r="AX8" s="123"/>
      <c r="AY8" s="156">
        <f>SUMIFS('Raw Data'!$S:$S, 'Raw Data'!$AN:$AN,"&lt;=" &amp;DATE(MID($AV$3, 15, 4), MONTH("1 " &amp; AY$6 &amp; " " &amp; MID($AV$3, 15, 4)) + 1, 0 ), 'Raw Data'!$AN:$AN,"&gt;" &amp;DATE(MID($AV$3, 15, 4), MONTH("1 " &amp; AY$6 &amp; " " &amp; MID($AV$3, 15, 4)), 0 ), 'Raw Data'!$O:$O,""&amp;'Raw Data'!$B$1,'Raw Data'!$D:$D,"&lt;&gt;*ithdr*",'Raw Data'!$D:$D,"&lt;&gt;*ancel*",'Raw Data'!$P:$P,"--")
+
SUMIFS('Raw Data'!$S:$S, 'Raw Data'!$AN:$AN,"&lt;=" &amp;DATE(MID($AV$3, 15, 4), MONTH("1 " &amp; AY$6 &amp; " " &amp; MID($AV$3, 15, 4)) + 1, 0 ), 'Raw Data'!$AN:$AN,"&gt;" &amp;DATE(MID($AV$3, 15, 4), MONTH("1 " &amp; AY$6 &amp; " " &amp; MID($AV$3, 15, 4)), 0 ), 'Raw Data'!$P:$P,""&amp;'Raw Data'!$B$1,'Raw Data'!$D:$D,"&lt;&gt;*ithdr*",'Raw Data'!$D:$D,"&lt;&gt;*ancel*")</f>
        <v>0</v>
      </c>
      <c r="AZ8" s="117"/>
      <c r="BA8" s="117"/>
      <c r="BB8" s="123"/>
      <c r="BC8" s="156">
        <f>SUMIFS('Raw Data'!$S:$S, 'Raw Data'!$AN:$AN,"&lt;=" &amp;DATE(MID($AV$3, 15, 4), MONTH("1 " &amp; BC$6 &amp; " " &amp; MID($AV$3, 15, 4)) + 1, 0 ), 'Raw Data'!$AN:$AN,"&gt;" &amp;DATE(MID($AV$3, 15, 4), MONTH("1 " &amp; BC$6 &amp; " " &amp; MID($AV$3, 15, 4)), 0 ), 'Raw Data'!$O:$O,""&amp;'Raw Data'!$B$1,'Raw Data'!$D:$D,"&lt;&gt;*ithdr*",'Raw Data'!$D:$D,"&lt;&gt;*ancel*",'Raw Data'!$P:$P,"--")
+
SUMIFS('Raw Data'!$S:$S, 'Raw Data'!$AN:$AN,"&lt;=" &amp;DATE(MID($AV$3, 15, 4), MONTH("1 " &amp; BC$6 &amp; " " &amp; MID($AV$3, 15, 4)) + 1, 0 ), 'Raw Data'!$AN:$AN,"&gt;" &amp;DATE(MID($AV$3, 15, 4), MONTH("1 " &amp; BC$6 &amp; " " &amp; MID($AV$3, 15, 4)), 0 ), 'Raw Data'!$P:$P,""&amp;'Raw Data'!$B$1,'Raw Data'!$D:$D,"&lt;&gt;*ithdr*",'Raw Data'!$D:$D,"&lt;&gt;*ancel*")</f>
        <v>0</v>
      </c>
      <c r="BD8" s="117"/>
      <c r="BE8" s="117"/>
      <c r="BF8" s="118"/>
    </row>
    <row r="9" spans="1:58" ht="12.75" customHeight="1" x14ac:dyDescent="0.2">
      <c r="A9" s="157" t="s">
        <v>108</v>
      </c>
      <c r="B9" s="117"/>
      <c r="C9" s="117"/>
      <c r="D9" s="117"/>
      <c r="E9" s="117"/>
      <c r="F9" s="117"/>
      <c r="G9" s="117"/>
      <c r="H9" s="117"/>
      <c r="I9" s="117"/>
      <c r="J9" s="123"/>
      <c r="K9" s="156">
        <f>SUMIFS('Raw Data'!$S:$S, 'Raw Data'!$AN:$AN,"&lt;=" &amp;DATE(LEFT($AV$3, 4), MONTH("1 " &amp; K$6 &amp; " " &amp; LEFT($AV$3, 4)) + 1, 0 ), 'Raw Data'!$AN:$AN,"&gt;" &amp;DATE(LEFT($AV$3, 4), MONTH("1 " &amp; K$6 &amp; " " &amp; LEFT($AV$3, 4)), 0 ), 'Raw Data'!$H:$H, "Ear*", 'Raw Data'!$O:$O,""&amp;'Raw Data'!$B$1,'Raw Data'!$D:$D,"&lt;&gt;*ithdr*",'Raw Data'!$D:$D,"&lt;&gt;*ancel*",'Raw Data'!$P:$P,"--")
+
SUMIFS('Raw Data'!$S:$S, 'Raw Data'!$AN:$AN,"&lt;=" &amp;DATE(LEFT($AV$3, 4), MONTH("1 " &amp; K$6 &amp; " " &amp; LEFT($AV$3, 4)) + 1, 0 ), 'Raw Data'!$AN:$AN,"&gt;" &amp;DATE(LEFT($AV$3, 4), MONTH("1 " &amp; K$6 &amp; " " &amp; LEFT($AV$3, 4)), 0 ), 'Raw Data'!$H:$H, "Ear*", 'Raw Data'!$P:$P,""&amp;'Raw Data'!$B$1,'Raw Data'!$D:$D,"&lt;&gt;*ithdr*",'Raw Data'!$D:$D,"&lt;&gt;*ancel*")</f>
        <v>0</v>
      </c>
      <c r="L9" s="117"/>
      <c r="M9" s="117"/>
      <c r="N9" s="123"/>
      <c r="O9" s="156">
        <f>SUMIFS('Raw Data'!$S:$S, 'Raw Data'!$AN:$AN,"&lt;=" &amp;DATE(LEFT($AV$3, 4), MONTH("1 " &amp; O$6 &amp; " " &amp; LEFT($AV$3, 4)) + 1, 0 ), 'Raw Data'!$AN:$AN,"&gt;" &amp;DATE(LEFT($AV$3, 4), MONTH("1 " &amp; O$6 &amp; " " &amp; LEFT($AV$3, 4)), 0 ), 'Raw Data'!$H:$H, "Ear*", 'Raw Data'!$O:$O,""&amp;'Raw Data'!$B$1,'Raw Data'!$D:$D,"&lt;&gt;*ithdr*",'Raw Data'!$D:$D,"&lt;&gt;*ancel*",'Raw Data'!$P:$P,"--")
+
SUMIFS('Raw Data'!$S:$S, 'Raw Data'!$AN:$AN,"&lt;=" &amp;DATE(LEFT($AV$3, 4), MONTH("1 " &amp; O$6 &amp; " " &amp; LEFT($AV$3, 4)) + 1, 0 ), 'Raw Data'!$AN:$AN,"&gt;" &amp;DATE(LEFT($AV$3, 4), MONTH("1 " &amp; O$6 &amp; " " &amp; LEFT($AV$3, 4)), 0 ), 'Raw Data'!$H:$H, "Ear*", 'Raw Data'!$P:$P,""&amp;'Raw Data'!$B$1,'Raw Data'!$D:$D,"&lt;&gt;*ithdr*",'Raw Data'!$D:$D,"&lt;&gt;*ancel*")</f>
        <v>0</v>
      </c>
      <c r="P9" s="117"/>
      <c r="Q9" s="117"/>
      <c r="R9" s="123"/>
      <c r="S9" s="156">
        <f>SUMIFS('Raw Data'!$S:$S, 'Raw Data'!$AN:$AN,"&lt;=" &amp;DATE(LEFT($AV$3, 4), MONTH("1 " &amp; S$6 &amp; " " &amp; LEFT($AV$3, 4)) + 1, 0 ), 'Raw Data'!$AN:$AN,"&gt;" &amp;DATE(LEFT($AV$3, 4), MONTH("1 " &amp; S$6 &amp; " " &amp; LEFT($AV$3, 4)), 0 ), 'Raw Data'!$H:$H, "Ear*", 'Raw Data'!$O:$O,""&amp;'Raw Data'!$B$1,'Raw Data'!$D:$D,"&lt;&gt;*ithdr*",'Raw Data'!$D:$D,"&lt;&gt;*ancel*",'Raw Data'!$P:$P,"--")
+
SUMIFS('Raw Data'!$S:$S, 'Raw Data'!$AN:$AN,"&lt;=" &amp;DATE(LEFT($AV$3, 4), MONTH("1 " &amp; S$6 &amp; " " &amp; LEFT($AV$3, 4)) + 1, 0 ), 'Raw Data'!$AN:$AN,"&gt;" &amp;DATE(LEFT($AV$3, 4), MONTH("1 " &amp; S$6 &amp; " " &amp; LEFT($AV$3, 4)), 0 ), 'Raw Data'!$H:$H, "Ear*", 'Raw Data'!$P:$P,""&amp;'Raw Data'!$B$1,'Raw Data'!$D:$D,"&lt;&gt;*ithdr*",'Raw Data'!$D:$D,"&lt;&gt;*ancel*")</f>
        <v>0</v>
      </c>
      <c r="T9" s="117"/>
      <c r="U9" s="117"/>
      <c r="V9" s="123"/>
      <c r="W9" s="156">
        <f>SUMIFS('Raw Data'!$S:$S, 'Raw Data'!$AN:$AN,"&lt;=" &amp;DATE(LEFT($AV$3, 4), MONTH("1 " &amp; W$6 &amp; " " &amp; LEFT($AV$3, 4)) + 1, 0 ), 'Raw Data'!$AN:$AN,"&gt;" &amp;DATE(LEFT($AV$3, 4), MONTH("1 " &amp; W$6 &amp; " " &amp; LEFT($AV$3, 4)), 0 ), 'Raw Data'!$H:$H, "Ear*", 'Raw Data'!$O:$O,""&amp;'Raw Data'!$B$1,'Raw Data'!$D:$D,"&lt;&gt;*ithdr*",'Raw Data'!$D:$D,"&lt;&gt;*ancel*",'Raw Data'!$P:$P,"--")
+
SUMIFS('Raw Data'!$S:$S, 'Raw Data'!$AN:$AN,"&lt;=" &amp;DATE(LEFT($AV$3, 4), MONTH("1 " &amp; W$6 &amp; " " &amp; LEFT($AV$3, 4)) + 1, 0 ), 'Raw Data'!$AN:$AN,"&gt;" &amp;DATE(LEFT($AV$3, 4), MONTH("1 " &amp; W$6 &amp; " " &amp; LEFT($AV$3, 4)), 0 ), 'Raw Data'!$H:$H, "Ear*", 'Raw Data'!$P:$P,""&amp;'Raw Data'!$B$1,'Raw Data'!$D:$D,"&lt;&gt;*ithdr*",'Raw Data'!$D:$D,"&lt;&gt;*ancel*")</f>
        <v>0</v>
      </c>
      <c r="X9" s="117"/>
      <c r="Y9" s="117"/>
      <c r="Z9" s="123"/>
      <c r="AA9" s="156">
        <f>SUMIFS('Raw Data'!$S:$S, 'Raw Data'!$AN:$AN,"&lt;=" &amp;DATE(LEFT($AV$3, 4), MONTH("1 " &amp; AA$6 &amp; " " &amp; LEFT($AV$3, 4)) + 1, 0 ), 'Raw Data'!$AN:$AN,"&gt;" &amp;DATE(LEFT($AV$3, 4), MONTH("1 " &amp; AA$6 &amp; " " &amp; LEFT($AV$3, 4)), 0 ), 'Raw Data'!$H:$H, "Ear*", 'Raw Data'!$O:$O,""&amp;'Raw Data'!$B$1,'Raw Data'!$D:$D,"&lt;&gt;*ithdr*",'Raw Data'!$D:$D,"&lt;&gt;*ancel*",'Raw Data'!$P:$P,"--")
+
SUMIFS('Raw Data'!$S:$S, 'Raw Data'!$AN:$AN,"&lt;=" &amp;DATE(LEFT($AV$3, 4), MONTH("1 " &amp; AA$6 &amp; " " &amp; LEFT($AV$3, 4)) + 1, 0 ), 'Raw Data'!$AN:$AN,"&gt;" &amp;DATE(LEFT($AV$3, 4), MONTH("1 " &amp; AA$6 &amp; " " &amp; LEFT($AV$3, 4)), 0 ), 'Raw Data'!$H:$H, "Ear*", 'Raw Data'!$P:$P,""&amp;'Raw Data'!$B$1,'Raw Data'!$D:$D,"&lt;&gt;*ithdr*",'Raw Data'!$D:$D,"&lt;&gt;*ancel*")</f>
        <v>0</v>
      </c>
      <c r="AB9" s="117"/>
      <c r="AC9" s="117"/>
      <c r="AD9" s="123"/>
      <c r="AE9" s="156">
        <f>SUMIFS('Raw Data'!$S:$S, 'Raw Data'!$AN:$AN,"&lt;=" &amp;DATE(LEFT($AV$3, 4), MONTH("1 " &amp; AE$6 &amp; " " &amp; LEFT($AV$3, 4)) + 1, 0 ), 'Raw Data'!$AN:$AN,"&gt;" &amp;DATE(LEFT($AV$3, 4), MONTH("1 " &amp; AE$6 &amp; " " &amp; LEFT($AV$3, 4)), 0 ), 'Raw Data'!$H:$H, "Ear*", 'Raw Data'!$O:$O,""&amp;'Raw Data'!$B$1,'Raw Data'!$D:$D,"&lt;&gt;*ithdr*",'Raw Data'!$D:$D,"&lt;&gt;*ancel*",'Raw Data'!$P:$P,"--")
+
SUMIFS('Raw Data'!$S:$S, 'Raw Data'!$AN:$AN,"&lt;=" &amp;DATE(LEFT($AV$3, 4), MONTH("1 " &amp; AE$6 &amp; " " &amp; LEFT($AV$3, 4)) + 1, 0 ), 'Raw Data'!$AN:$AN,"&gt;" &amp;DATE(LEFT($AV$3, 4), MONTH("1 " &amp; AE$6 &amp; " " &amp; LEFT($AV$3, 4)), 0 ), 'Raw Data'!$H:$H, "Ear*", 'Raw Data'!$P:$P,""&amp;'Raw Data'!$B$1,'Raw Data'!$D:$D,"&lt;&gt;*ithdr*",'Raw Data'!$D:$D,"&lt;&gt;*ancel*")</f>
        <v>0</v>
      </c>
      <c r="AF9" s="117"/>
      <c r="AG9" s="117"/>
      <c r="AH9" s="123"/>
      <c r="AI9" s="156">
        <f>SUMIFS('Raw Data'!$S:$S, 'Raw Data'!$AN:$AN,"&lt;=" &amp;DATE(LEFT($AV$3, 4), MONTH("1 " &amp; AI$6 &amp; " " &amp; LEFT($AV$3, 4)) + 1, 0 ), 'Raw Data'!$AN:$AN,"&gt;" &amp;DATE(LEFT($AV$3, 4), MONTH("1 " &amp; AI$6 &amp; " " &amp; LEFT($AV$3, 4)), 0 ), 'Raw Data'!$H:$H, "Ear*", 'Raw Data'!$O:$O,""&amp;'Raw Data'!$B$1,'Raw Data'!$D:$D,"&lt;&gt;*ithdr*",'Raw Data'!$D:$D,"&lt;&gt;*ancel*",'Raw Data'!$P:$P,"--")
+
SUMIFS('Raw Data'!$S:$S, 'Raw Data'!$AN:$AN,"&lt;=" &amp;DATE(LEFT($AV$3, 4), MONTH("1 " &amp; AI$6 &amp; " " &amp; LEFT($AV$3, 4)) + 1, 0 ), 'Raw Data'!$AN:$AN,"&gt;" &amp;DATE(LEFT($AV$3, 4), MONTH("1 " &amp; AI$6 &amp; " " &amp; LEFT($AV$3, 4)), 0 ), 'Raw Data'!$H:$H, "Ear*", 'Raw Data'!$P:$P,""&amp;'Raw Data'!$B$1,'Raw Data'!$D:$D,"&lt;&gt;*ithdr*",'Raw Data'!$D:$D,"&lt;&gt;*ancel*")</f>
        <v>0</v>
      </c>
      <c r="AJ9" s="117"/>
      <c r="AK9" s="117"/>
      <c r="AL9" s="123"/>
      <c r="AM9" s="156">
        <f>SUMIFS('Raw Data'!$S:$S, 'Raw Data'!$AN:$AN,"&lt;=" &amp;DATE(LEFT($AV$3, 4), MONTH("1 " &amp; AM$6 &amp; " " &amp; LEFT($AV$3, 4)) + 1, 0 ), 'Raw Data'!$AN:$AN,"&gt;" &amp;DATE(LEFT($AV$3, 4), MONTH("1 " &amp; AM$6 &amp; " " &amp; LEFT($AV$3, 4)), 0 ), 'Raw Data'!$H:$H, "Ear*", 'Raw Data'!$O:$O,""&amp;'Raw Data'!$B$1,'Raw Data'!$D:$D,"&lt;&gt;*ithdr*",'Raw Data'!$D:$D,"&lt;&gt;*ancel*",'Raw Data'!$P:$P,"--")
+
SUMIFS('Raw Data'!$S:$S, 'Raw Data'!$AN:$AN,"&lt;=" &amp;DATE(LEFT($AV$3, 4), MONTH("1 " &amp; AM$6 &amp; " " &amp; LEFT($AV$3, 4)) + 1, 0 ), 'Raw Data'!$AN:$AN,"&gt;" &amp;DATE(LEFT($AV$3, 4), MONTH("1 " &amp; AM$6 &amp; " " &amp; LEFT($AV$3, 4)), 0 ), 'Raw Data'!$H:$H, "Ear*", 'Raw Data'!$P:$P,""&amp;'Raw Data'!$B$1,'Raw Data'!$D:$D,"&lt;&gt;*ithdr*",'Raw Data'!$D:$D,"&lt;&gt;*ancel*")</f>
        <v>0</v>
      </c>
      <c r="AN9" s="117"/>
      <c r="AO9" s="117"/>
      <c r="AP9" s="123"/>
      <c r="AQ9" s="156">
        <f>SUMIFS('Raw Data'!$S:$S, 'Raw Data'!$AN:$AN,"&lt;=" &amp;DATE(LEFT($AV$3, 4), MONTH("1 " &amp; AQ$6 &amp; " " &amp; LEFT($AV$3, 4)) + 1, 0 ), 'Raw Data'!$AN:$AN,"&gt;" &amp;DATE(LEFT($AV$3, 4), MONTH("1 " &amp; AQ$6 &amp; " " &amp; LEFT($AV$3, 4)), 0 ), 'Raw Data'!$H:$H, "Ear*", 'Raw Data'!$O:$O,""&amp;'Raw Data'!$B$1,'Raw Data'!$D:$D,"&lt;&gt;*ithdr*",'Raw Data'!$D:$D,"&lt;&gt;*ancel*",'Raw Data'!$P:$P,"--")
+
SUMIFS('Raw Data'!$S:$S, 'Raw Data'!$AN:$AN,"&lt;=" &amp;DATE(LEFT($AV$3, 4), MONTH("1 " &amp; AQ$6 &amp; " " &amp; LEFT($AV$3, 4)) + 1, 0 ), 'Raw Data'!$AN:$AN,"&gt;" &amp;DATE(LEFT($AV$3, 4), MONTH("1 " &amp; AQ$6 &amp; " " &amp; LEFT($AV$3, 4)), 0 ), 'Raw Data'!$H:$H, "Ear*", 'Raw Data'!$P:$P,""&amp;'Raw Data'!$B$1,'Raw Data'!$D:$D,"&lt;&gt;*ithdr*",'Raw Data'!$D:$D,"&lt;&gt;*ancel*")</f>
        <v>0</v>
      </c>
      <c r="AR9" s="117"/>
      <c r="AS9" s="117"/>
      <c r="AT9" s="123"/>
      <c r="AU9" s="156">
        <f>SUMIFS('Raw Data'!$S:$S, 'Raw Data'!$AN:$AN,"&lt;=" &amp;DATE(MID($AV$3, 15, 4), MONTH("1 " &amp; AU$6 &amp; " " &amp; MID($AV$3, 15, 4)) + 1, 0 ), 'Raw Data'!$AN:$AN,"&gt;" &amp;DATE(MID($AV$3, 15, 4), MONTH("1 " &amp; AU$6 &amp; " " &amp; MID($AV$3, 15, 4)), 0 ), 'Raw Data'!$H:$H, "Ear*", 'Raw Data'!$O:$O,""&amp;'Raw Data'!$B$1,'Raw Data'!$D:$D,"&lt;&gt;*ithdr*",'Raw Data'!$D:$D,"&lt;&gt;*ancel*",'Raw Data'!$P:$P,"--")
+
SUMIFS('Raw Data'!$S:$S, 'Raw Data'!$AN:$AN,"&lt;=" &amp;DATE(MID($AV$3, 15, 4), MONTH("1 " &amp; AU$6 &amp; " " &amp; MID($AV$3, 15, 4)) + 1, 0 ), 'Raw Data'!$AN:$AN,"&gt;" &amp;DATE(MID($AV$3, 15, 4), MONTH("1 " &amp; AU$6 &amp; " " &amp; MID($AV$3, 15, 4)), 0 ), 'Raw Data'!$H:$H, "Ear*", 'Raw Data'!$P:$P,""&amp;'Raw Data'!$B$1,'Raw Data'!$D:$D,"&lt;&gt;*ithdr*",'Raw Data'!$D:$D,"&lt;&gt;*ancel*")</f>
        <v>0</v>
      </c>
      <c r="AV9" s="117"/>
      <c r="AW9" s="117"/>
      <c r="AX9" s="123"/>
      <c r="AY9" s="156">
        <f>SUMIFS('Raw Data'!$S:$S, 'Raw Data'!$AN:$AN,"&lt;=" &amp;DATE(MID($AV$3, 15, 4), MONTH("1 " &amp; AY$6 &amp; " " &amp; MID($AV$3, 15, 4)) + 1, 0 ), 'Raw Data'!$AN:$AN,"&gt;" &amp;DATE(MID($AV$3, 15, 4), MONTH("1 " &amp; AY$6 &amp; " " &amp; MID($AV$3, 15, 4)), 0 ), 'Raw Data'!$H:$H, "Ear*", 'Raw Data'!$O:$O,""&amp;'Raw Data'!$B$1,'Raw Data'!$D:$D,"&lt;&gt;*ithdr*",'Raw Data'!$D:$D,"&lt;&gt;*ancel*",'Raw Data'!$P:$P,"--")
+
SUMIFS('Raw Data'!$S:$S, 'Raw Data'!$AN:$AN,"&lt;=" &amp;DATE(MID($AV$3, 15, 4), MONTH("1 " &amp; AY$6 &amp; " " &amp; MID($AV$3, 15, 4)) + 1, 0 ), 'Raw Data'!$AN:$AN,"&gt;" &amp;DATE(MID($AV$3, 15, 4), MONTH("1 " &amp; AY$6 &amp; " " &amp; MID($AV$3, 15, 4)), 0 ), 'Raw Data'!$H:$H, "Ear*", 'Raw Data'!$P:$P,""&amp;'Raw Data'!$B$1,'Raw Data'!$D:$D,"&lt;&gt;*ithdr*",'Raw Data'!$D:$D,"&lt;&gt;*ancel*")</f>
        <v>0</v>
      </c>
      <c r="AZ9" s="117"/>
      <c r="BA9" s="117"/>
      <c r="BB9" s="123"/>
      <c r="BC9" s="156">
        <f>SUMIFS('Raw Data'!$S:$S, 'Raw Data'!$AN:$AN,"&lt;=" &amp;DATE(MID($AV$3, 15, 4), MONTH("1 " &amp; BC$6 &amp; " " &amp; MID($AV$3, 15, 4)) + 1, 0 ), 'Raw Data'!$AN:$AN,"&gt;" &amp;DATE(MID($AV$3, 15, 4), MONTH("1 " &amp; BC$6 &amp; " " &amp; MID($AV$3, 15, 4)), 0 ), 'Raw Data'!$H:$H, "Ear*", 'Raw Data'!$O:$O,""&amp;'Raw Data'!$B$1,'Raw Data'!$D:$D,"&lt;&gt;*ithdr*",'Raw Data'!$D:$D,"&lt;&gt;*ancel*",'Raw Data'!$P:$P,"--")
+
SUMIFS('Raw Data'!$S:$S, 'Raw Data'!$AN:$AN,"&lt;=" &amp;DATE(MID($AV$3, 15, 4), MONTH("1 " &amp; BC$6 &amp; " " &amp; MID($AV$3, 15, 4)) + 1, 0 ), 'Raw Data'!$AN:$AN,"&gt;" &amp;DATE(MID($AV$3, 15, 4), MONTH("1 " &amp; BC$6 &amp; " " &amp; MID($AV$3, 15, 4)), 0 ), 'Raw Data'!$H:$H, "Ear*", 'Raw Data'!$P:$P,""&amp;'Raw Data'!$B$1,'Raw Data'!$D:$D,"&lt;&gt;*ithdr*",'Raw Data'!$D:$D,"&lt;&gt;*ancel*")</f>
        <v>0</v>
      </c>
      <c r="BD9" s="117"/>
      <c r="BE9" s="117"/>
      <c r="BF9" s="118"/>
    </row>
    <row r="10" spans="1:58" ht="12.75" customHeight="1" x14ac:dyDescent="0.2">
      <c r="A10" s="157" t="s">
        <v>113</v>
      </c>
      <c r="B10" s="117"/>
      <c r="C10" s="117"/>
      <c r="D10" s="117"/>
      <c r="E10" s="117"/>
      <c r="F10" s="117"/>
      <c r="G10" s="117"/>
      <c r="H10" s="117"/>
      <c r="I10" s="117"/>
      <c r="J10" s="123"/>
      <c r="K10" s="156">
        <f>SUMIFS('Raw Data'!$S:$S, 'Raw Data'!$AN:$AN,"&lt;=" &amp;DATE(LEFT($AV$3, 4), MONTH("1 " &amp; K$6 &amp; " " &amp; LEFT($AV$3, 4)) + 1, 0 ), 'Raw Data'!$AN:$AN,"&gt;" &amp;DATE(LEFT($AV$3, 4), MONTH("1 " &amp; K$6 &amp; " " &amp; LEFT($AV$3, 4)), 0 ), 'Raw Data'!$H:$H, "Non*", 'Raw Data'!$O:$O,""&amp;'Raw Data'!$B$1,'Raw Data'!$D:$D,"&lt;&gt;*ithdr*",'Raw Data'!$D:$D,"&lt;&gt;*ancel*",'Raw Data'!$P:$P,"--")
+
SUMIFS('Raw Data'!$S:$S, 'Raw Data'!$AN:$AN,"&lt;=" &amp;DATE(LEFT($AV$3, 4), MONTH("1 " &amp; K$6 &amp; " " &amp; LEFT($AV$3, 4)) + 1, 0 ), 'Raw Data'!$AN:$AN,"&gt;" &amp;DATE(LEFT($AV$3, 4), MONTH("1 " &amp; K$6 &amp; " " &amp; LEFT($AV$3, 4)), 0 ), 'Raw Data'!$H:$H, "Non*", 'Raw Data'!$P:$P,""&amp;'Raw Data'!$B$1,'Raw Data'!$D:$D,"&lt;&gt;*ithdr*",'Raw Data'!$D:$D,"&lt;&gt;*ancel*")</f>
        <v>0</v>
      </c>
      <c r="L10" s="117"/>
      <c r="M10" s="117"/>
      <c r="N10" s="123"/>
      <c r="O10" s="156">
        <f>SUMIFS('Raw Data'!$S:$S, 'Raw Data'!$AN:$AN,"&lt;=" &amp;DATE(LEFT($AV$3, 4), MONTH("1 " &amp; O$6 &amp; " " &amp; LEFT($AV$3, 4)) + 1, 0 ), 'Raw Data'!$AN:$AN,"&gt;" &amp;DATE(LEFT($AV$3, 4), MONTH("1 " &amp; O$6 &amp; " " &amp; LEFT($AV$3, 4)), 0 ), 'Raw Data'!$H:$H, "Non*", 'Raw Data'!$O:$O,""&amp;'Raw Data'!$B$1,'Raw Data'!$D:$D,"&lt;&gt;*ithdr*",'Raw Data'!$D:$D,"&lt;&gt;*ancel*",'Raw Data'!$P:$P,"--")
+
SUMIFS('Raw Data'!$S:$S, 'Raw Data'!$AN:$AN,"&lt;=" &amp;DATE(LEFT($AV$3, 4), MONTH("1 " &amp; O$6 &amp; " " &amp; LEFT($AV$3, 4)) + 1, 0 ), 'Raw Data'!$AN:$AN,"&gt;" &amp;DATE(LEFT($AV$3, 4), MONTH("1 " &amp; O$6 &amp; " " &amp; LEFT($AV$3, 4)), 0 ), 'Raw Data'!$H:$H, "Non*", 'Raw Data'!$P:$P,""&amp;'Raw Data'!$B$1,'Raw Data'!$D:$D,"&lt;&gt;*ithdr*",'Raw Data'!$D:$D,"&lt;&gt;*ancel*")</f>
        <v>0</v>
      </c>
      <c r="P10" s="117"/>
      <c r="Q10" s="117"/>
      <c r="R10" s="123"/>
      <c r="S10" s="156">
        <f>SUMIFS('Raw Data'!$S:$S, 'Raw Data'!$AN:$AN,"&lt;=" &amp;DATE(LEFT($AV$3, 4), MONTH("1 " &amp; S$6 &amp; " " &amp; LEFT($AV$3, 4)) + 1, 0 ), 'Raw Data'!$AN:$AN,"&gt;" &amp;DATE(LEFT($AV$3, 4), MONTH("1 " &amp; S$6 &amp; " " &amp; LEFT($AV$3, 4)), 0 ), 'Raw Data'!$H:$H, "Non*", 'Raw Data'!$O:$O,""&amp;'Raw Data'!$B$1,'Raw Data'!$D:$D,"&lt;&gt;*ithdr*",'Raw Data'!$D:$D,"&lt;&gt;*ancel*",'Raw Data'!$P:$P,"--")
+
SUMIFS('Raw Data'!$S:$S, 'Raw Data'!$AN:$AN,"&lt;=" &amp;DATE(LEFT($AV$3, 4), MONTH("1 " &amp; S$6 &amp; " " &amp; LEFT($AV$3, 4)) + 1, 0 ), 'Raw Data'!$AN:$AN,"&gt;" &amp;DATE(LEFT($AV$3, 4), MONTH("1 " &amp; S$6 &amp; " " &amp; LEFT($AV$3, 4)), 0 ), 'Raw Data'!$H:$H, "Non*", 'Raw Data'!$P:$P,""&amp;'Raw Data'!$B$1,'Raw Data'!$D:$D,"&lt;&gt;*ithdr*",'Raw Data'!$D:$D,"&lt;&gt;*ancel*")</f>
        <v>0</v>
      </c>
      <c r="T10" s="117"/>
      <c r="U10" s="117"/>
      <c r="V10" s="123"/>
      <c r="W10" s="156">
        <f>SUMIFS('Raw Data'!$S:$S, 'Raw Data'!$AN:$AN,"&lt;=" &amp;DATE(LEFT($AV$3, 4), MONTH("1 " &amp; W$6 &amp; " " &amp; LEFT($AV$3, 4)) + 1, 0 ), 'Raw Data'!$AN:$AN,"&gt;" &amp;DATE(LEFT($AV$3, 4), MONTH("1 " &amp; W$6 &amp; " " &amp; LEFT($AV$3, 4)), 0 ), 'Raw Data'!$H:$H, "Non*", 'Raw Data'!$O:$O,""&amp;'Raw Data'!$B$1,'Raw Data'!$D:$D,"&lt;&gt;*ithdr*",'Raw Data'!$D:$D,"&lt;&gt;*ancel*",'Raw Data'!$P:$P,"--")
+
SUMIFS('Raw Data'!$S:$S, 'Raw Data'!$AN:$AN,"&lt;=" &amp;DATE(LEFT($AV$3, 4), MONTH("1 " &amp; W$6 &amp; " " &amp; LEFT($AV$3, 4)) + 1, 0 ), 'Raw Data'!$AN:$AN,"&gt;" &amp;DATE(LEFT($AV$3, 4), MONTH("1 " &amp; W$6 &amp; " " &amp; LEFT($AV$3, 4)), 0 ), 'Raw Data'!$H:$H, "Non*", 'Raw Data'!$P:$P,""&amp;'Raw Data'!$B$1,'Raw Data'!$D:$D,"&lt;&gt;*ithdr*",'Raw Data'!$D:$D,"&lt;&gt;*ancel*")</f>
        <v>0</v>
      </c>
      <c r="X10" s="117"/>
      <c r="Y10" s="117"/>
      <c r="Z10" s="123"/>
      <c r="AA10" s="156">
        <f>SUMIFS('Raw Data'!$S:$S, 'Raw Data'!$AN:$AN,"&lt;=" &amp;DATE(LEFT($AV$3, 4), MONTH("1 " &amp; AA$6 &amp; " " &amp; LEFT($AV$3, 4)) + 1, 0 ), 'Raw Data'!$AN:$AN,"&gt;" &amp;DATE(LEFT($AV$3, 4), MONTH("1 " &amp; AA$6 &amp; " " &amp; LEFT($AV$3, 4)), 0 ), 'Raw Data'!$H:$H, "Non*", 'Raw Data'!$O:$O,""&amp;'Raw Data'!$B$1,'Raw Data'!$D:$D,"&lt;&gt;*ithdr*",'Raw Data'!$D:$D,"&lt;&gt;*ancel*",'Raw Data'!$P:$P,"--")
+
SUMIFS('Raw Data'!$S:$S, 'Raw Data'!$AN:$AN,"&lt;=" &amp;DATE(LEFT($AV$3, 4), MONTH("1 " &amp; AA$6 &amp; " " &amp; LEFT($AV$3, 4)) + 1, 0 ), 'Raw Data'!$AN:$AN,"&gt;" &amp;DATE(LEFT($AV$3, 4), MONTH("1 " &amp; AA$6 &amp; " " &amp; LEFT($AV$3, 4)), 0 ), 'Raw Data'!$H:$H, "Non*", 'Raw Data'!$P:$P,""&amp;'Raw Data'!$B$1,'Raw Data'!$D:$D,"&lt;&gt;*ithdr*",'Raw Data'!$D:$D,"&lt;&gt;*ancel*")</f>
        <v>0</v>
      </c>
      <c r="AB10" s="117"/>
      <c r="AC10" s="117"/>
      <c r="AD10" s="123"/>
      <c r="AE10" s="156">
        <f>SUMIFS('Raw Data'!$S:$S, 'Raw Data'!$AN:$AN,"&lt;=" &amp;DATE(LEFT($AV$3, 4), MONTH("1 " &amp; AE$6 &amp; " " &amp; LEFT($AV$3, 4)) + 1, 0 ), 'Raw Data'!$AN:$AN,"&gt;" &amp;DATE(LEFT($AV$3, 4), MONTH("1 " &amp; AE$6 &amp; " " &amp; LEFT($AV$3, 4)), 0 ), 'Raw Data'!$H:$H, "Non*", 'Raw Data'!$O:$O,""&amp;'Raw Data'!$B$1,'Raw Data'!$D:$D,"&lt;&gt;*ithdr*",'Raw Data'!$D:$D,"&lt;&gt;*ancel*",'Raw Data'!$P:$P,"--")
+
SUMIFS('Raw Data'!$S:$S, 'Raw Data'!$AN:$AN,"&lt;=" &amp;DATE(LEFT($AV$3, 4), MONTH("1 " &amp; AE$6 &amp; " " &amp; LEFT($AV$3, 4)) + 1, 0 ), 'Raw Data'!$AN:$AN,"&gt;" &amp;DATE(LEFT($AV$3, 4), MONTH("1 " &amp; AE$6 &amp; " " &amp; LEFT($AV$3, 4)), 0 ), 'Raw Data'!$H:$H, "Non*", 'Raw Data'!$P:$P,""&amp;'Raw Data'!$B$1,'Raw Data'!$D:$D,"&lt;&gt;*ithdr*",'Raw Data'!$D:$D,"&lt;&gt;*ancel*")</f>
        <v>0</v>
      </c>
      <c r="AF10" s="117"/>
      <c r="AG10" s="117"/>
      <c r="AH10" s="123"/>
      <c r="AI10" s="156">
        <f>SUMIFS('Raw Data'!$S:$S, 'Raw Data'!$AN:$AN,"&lt;=" &amp;DATE(LEFT($AV$3, 4), MONTH("1 " &amp; AI$6 &amp; " " &amp; LEFT($AV$3, 4)) + 1, 0 ), 'Raw Data'!$AN:$AN,"&gt;" &amp;DATE(LEFT($AV$3, 4), MONTH("1 " &amp; AI$6 &amp; " " &amp; LEFT($AV$3, 4)), 0 ), 'Raw Data'!$H:$H, "Non*", 'Raw Data'!$O:$O,""&amp;'Raw Data'!$B$1,'Raw Data'!$D:$D,"&lt;&gt;*ithdr*",'Raw Data'!$D:$D,"&lt;&gt;*ancel*",'Raw Data'!$P:$P,"--")
+
SUMIFS('Raw Data'!$S:$S, 'Raw Data'!$AN:$AN,"&lt;=" &amp;DATE(LEFT($AV$3, 4), MONTH("1 " &amp; AI$6 &amp; " " &amp; LEFT($AV$3, 4)) + 1, 0 ), 'Raw Data'!$AN:$AN,"&gt;" &amp;DATE(LEFT($AV$3, 4), MONTH("1 " &amp; AI$6 &amp; " " &amp; LEFT($AV$3, 4)), 0 ), 'Raw Data'!$H:$H, "Non*", 'Raw Data'!$P:$P,""&amp;'Raw Data'!$B$1,'Raw Data'!$D:$D,"&lt;&gt;*ithdr*",'Raw Data'!$D:$D,"&lt;&gt;*ancel*")</f>
        <v>0</v>
      </c>
      <c r="AJ10" s="117"/>
      <c r="AK10" s="117"/>
      <c r="AL10" s="123"/>
      <c r="AM10" s="156">
        <f>SUMIFS('Raw Data'!$S:$S, 'Raw Data'!$AN:$AN,"&lt;=" &amp;DATE(LEFT($AV$3, 4), MONTH("1 " &amp; AM$6 &amp; " " &amp; LEFT($AV$3, 4)) + 1, 0 ), 'Raw Data'!$AN:$AN,"&gt;" &amp;DATE(LEFT($AV$3, 4), MONTH("1 " &amp; AM$6 &amp; " " &amp; LEFT($AV$3, 4)), 0 ), 'Raw Data'!$H:$H, "Non*", 'Raw Data'!$O:$O,""&amp;'Raw Data'!$B$1,'Raw Data'!$D:$D,"&lt;&gt;*ithdr*",'Raw Data'!$D:$D,"&lt;&gt;*ancel*",'Raw Data'!$P:$P,"--")
+
SUMIFS('Raw Data'!$S:$S, 'Raw Data'!$AN:$AN,"&lt;=" &amp;DATE(LEFT($AV$3, 4), MONTH("1 " &amp; AM$6 &amp; " " &amp; LEFT($AV$3, 4)) + 1, 0 ), 'Raw Data'!$AN:$AN,"&gt;" &amp;DATE(LEFT($AV$3, 4), MONTH("1 " &amp; AM$6 &amp; " " &amp; LEFT($AV$3, 4)), 0 ), 'Raw Data'!$H:$H, "Non*", 'Raw Data'!$P:$P,""&amp;'Raw Data'!$B$1,'Raw Data'!$D:$D,"&lt;&gt;*ithdr*",'Raw Data'!$D:$D,"&lt;&gt;*ancel*")</f>
        <v>0</v>
      </c>
      <c r="AN10" s="117"/>
      <c r="AO10" s="117"/>
      <c r="AP10" s="123"/>
      <c r="AQ10" s="156">
        <f>SUMIFS('Raw Data'!$S:$S, 'Raw Data'!$AN:$AN,"&lt;=" &amp;DATE(LEFT($AV$3, 4), MONTH("1 " &amp; AQ$6 &amp; " " &amp; LEFT($AV$3, 4)) + 1, 0 ), 'Raw Data'!$AN:$AN,"&gt;" &amp;DATE(LEFT($AV$3, 4), MONTH("1 " &amp; AQ$6 &amp; " " &amp; LEFT($AV$3, 4)), 0 ), 'Raw Data'!$H:$H, "Non*", 'Raw Data'!$O:$O,""&amp;'Raw Data'!$B$1,'Raw Data'!$D:$D,"&lt;&gt;*ithdr*",'Raw Data'!$D:$D,"&lt;&gt;*ancel*",'Raw Data'!$P:$P,"--")
+
SUMIFS('Raw Data'!$S:$S, 'Raw Data'!$AN:$AN,"&lt;=" &amp;DATE(LEFT($AV$3, 4), MONTH("1 " &amp; AQ$6 &amp; " " &amp; LEFT($AV$3, 4)) + 1, 0 ), 'Raw Data'!$AN:$AN,"&gt;" &amp;DATE(LEFT($AV$3, 4), MONTH("1 " &amp; AQ$6 &amp; " " &amp; LEFT($AV$3, 4)), 0 ), 'Raw Data'!$H:$H, "Non*", 'Raw Data'!$P:$P,""&amp;'Raw Data'!$B$1,'Raw Data'!$D:$D,"&lt;&gt;*ithdr*",'Raw Data'!$D:$D,"&lt;&gt;*ancel*")</f>
        <v>0</v>
      </c>
      <c r="AR10" s="117"/>
      <c r="AS10" s="117"/>
      <c r="AT10" s="123"/>
      <c r="AU10" s="156">
        <f>SUMIFS('Raw Data'!$S:$S, 'Raw Data'!$AN:$AN,"&lt;=" &amp;DATE(MID($AV$3, 15, 4), MONTH("1 " &amp; AU$6 &amp; " " &amp; MID($AV$3, 15, 4)) + 1, 0 ), 'Raw Data'!$AN:$AN,"&gt;" &amp;DATE(MID($AV$3, 15, 4), MONTH("1 " &amp; AU$6 &amp; " " &amp; MID($AV$3, 15, 4)), 0 ), 'Raw Data'!$H:$H, "Non*", 'Raw Data'!$O:$O,""&amp;'Raw Data'!$B$1,'Raw Data'!$D:$D,"&lt;&gt;*ithdr*",'Raw Data'!$D:$D,"&lt;&gt;*ancel*",'Raw Data'!$P:$P,"--")
+
SUMIFS('Raw Data'!$S:$S, 'Raw Data'!$AN:$AN,"&lt;=" &amp;DATE(MID($AV$3, 15, 4), MONTH("1 " &amp; AU$6 &amp; " " &amp; MID($AV$3, 15, 4)) + 1, 0 ), 'Raw Data'!$AN:$AN,"&gt;" &amp;DATE(MID($AV$3, 15, 4), MONTH("1 " &amp; AU$6 &amp; " " &amp; MID($AV$3, 15, 4)), 0 ), 'Raw Data'!$H:$H, "Non*", 'Raw Data'!$P:$P,""&amp;'Raw Data'!$B$1,'Raw Data'!$D:$D,"&lt;&gt;*ithdr*",'Raw Data'!$D:$D,"&lt;&gt;*ancel*")</f>
        <v>0</v>
      </c>
      <c r="AV10" s="117"/>
      <c r="AW10" s="117"/>
      <c r="AX10" s="123"/>
      <c r="AY10" s="156">
        <f>SUMIFS('Raw Data'!$S:$S, 'Raw Data'!$AN:$AN,"&lt;=" &amp;DATE(MID($AV$3, 15, 4), MONTH("1 " &amp; AY$6 &amp; " " &amp; MID($AV$3, 15, 4)) + 1, 0 ), 'Raw Data'!$AN:$AN,"&gt;" &amp;DATE(MID($AV$3, 15, 4), MONTH("1 " &amp; AY$6 &amp; " " &amp; MID($AV$3, 15, 4)), 0 ), 'Raw Data'!$H:$H, "Non*", 'Raw Data'!$O:$O,""&amp;'Raw Data'!$B$1,'Raw Data'!$D:$D,"&lt;&gt;*ithdr*",'Raw Data'!$D:$D,"&lt;&gt;*ancel*",'Raw Data'!$P:$P,"--")
+
SUMIFS('Raw Data'!$S:$S, 'Raw Data'!$AN:$AN,"&lt;=" &amp;DATE(MID($AV$3, 15, 4), MONTH("1 " &amp; AY$6 &amp; " " &amp; MID($AV$3, 15, 4)) + 1, 0 ), 'Raw Data'!$AN:$AN,"&gt;" &amp;DATE(MID($AV$3, 15, 4), MONTH("1 " &amp; AY$6 &amp; " " &amp; MID($AV$3, 15, 4)), 0 ), 'Raw Data'!$H:$H, "Non*", 'Raw Data'!$P:$P,""&amp;'Raw Data'!$B$1,'Raw Data'!$D:$D,"&lt;&gt;*ithdr*",'Raw Data'!$D:$D,"&lt;&gt;*ancel*")</f>
        <v>0</v>
      </c>
      <c r="AZ10" s="117"/>
      <c r="BA10" s="117"/>
      <c r="BB10" s="123"/>
      <c r="BC10" s="156">
        <f>SUMIFS('Raw Data'!$S:$S, 'Raw Data'!$AN:$AN,"&lt;=" &amp;DATE(MID($AV$3, 15, 4), MONTH("1 " &amp; BC$6 &amp; " " &amp; MID($AV$3, 15, 4)) + 1, 0 ), 'Raw Data'!$AN:$AN,"&gt;" &amp;DATE(MID($AV$3, 15, 4), MONTH("1 " &amp; BC$6 &amp; " " &amp; MID($AV$3, 15, 4)), 0 ), 'Raw Data'!$H:$H, "Non*", 'Raw Data'!$O:$O,""&amp;'Raw Data'!$B$1,'Raw Data'!$D:$D,"&lt;&gt;*ithdr*",'Raw Data'!$D:$D,"&lt;&gt;*ancel*",'Raw Data'!$P:$P,"--")
+
SUMIFS('Raw Data'!$S:$S, 'Raw Data'!$AN:$AN,"&lt;=" &amp;DATE(MID($AV$3, 15, 4), MONTH("1 " &amp; BC$6 &amp; " " &amp; MID($AV$3, 15, 4)) + 1, 0 ), 'Raw Data'!$AN:$AN,"&gt;" &amp;DATE(MID($AV$3, 15, 4), MONTH("1 " &amp; BC$6 &amp; " " &amp; MID($AV$3, 15, 4)), 0 ), 'Raw Data'!$H:$H, "Non*", 'Raw Data'!$P:$P,""&amp;'Raw Data'!$B$1,'Raw Data'!$D:$D,"&lt;&gt;*ithdr*",'Raw Data'!$D:$D,"&lt;&gt;*ancel*")</f>
        <v>0</v>
      </c>
      <c r="BD10" s="117"/>
      <c r="BE10" s="117"/>
      <c r="BF10" s="118"/>
    </row>
    <row r="11" spans="1:58" ht="12.75" customHeight="1" x14ac:dyDescent="0.2">
      <c r="A11" s="120" t="s">
        <v>115</v>
      </c>
      <c r="B11" s="117"/>
      <c r="C11" s="117"/>
      <c r="D11" s="117"/>
      <c r="E11" s="117"/>
      <c r="F11" s="117"/>
      <c r="G11" s="117"/>
      <c r="H11" s="117"/>
      <c r="I11" s="117"/>
      <c r="J11" s="123"/>
      <c r="K11" s="156">
        <f>SUMIFS('Raw Data'!$T:$T, 'Raw Data'!$AN:$AN,"&lt;=" &amp;DATE(LEFT($AV$3, 4), MONTH("1 " &amp; K$6 &amp; " " &amp; LEFT($AV$3, 4)) + 1, 0 ), 'Raw Data'!$AN:$AN,"&gt;" &amp;DATE(LEFT($AV$3, 4), MONTH("1 " &amp; K$6 &amp; " " &amp; LEFT($AV$3, 4)), 0 ), 'Raw Data'!$O:$O,""&amp;'Raw Data'!$B$1,'Raw Data'!$D:$D,"&lt;&gt;*ithdr*",'Raw Data'!$D:$D,"&lt;&gt;*ancel*",'Raw Data'!$P:$P,"--")
+
SUMIFS('Raw Data'!$T:$T, 'Raw Data'!$AN:$AN,"&lt;=" &amp;DATE(LEFT($AV$3, 4), MONTH("1 " &amp; K$6 &amp; " " &amp; LEFT($AV$3, 4)) + 1, 0 ), 'Raw Data'!$AN:$AN,"&gt;" &amp;DATE(LEFT($AV$3, 4), MONTH("1 " &amp; K$6 &amp; " " &amp; LEFT($AV$3, 4)), 0 ), 'Raw Data'!$P:$P,""&amp;'Raw Data'!$B$1,'Raw Data'!$D:$D,"&lt;&gt;*ithdr*",'Raw Data'!$D:$D,"&lt;&gt;*ancel*")</f>
        <v>0</v>
      </c>
      <c r="L11" s="117"/>
      <c r="M11" s="117"/>
      <c r="N11" s="123"/>
      <c r="O11" s="156">
        <f>SUMIFS('Raw Data'!$T:$T, 'Raw Data'!$AN:$AN,"&lt;=" &amp;DATE(LEFT($AV$3, 4), MONTH("1 " &amp; O$6 &amp; " " &amp; LEFT($AV$3, 4)) + 1, 0 ), 'Raw Data'!$AN:$AN,"&gt;" &amp;DATE(LEFT($AV$3, 4), MONTH("1 " &amp; O$6 &amp; " " &amp; LEFT($AV$3, 4)), 0 ), 'Raw Data'!$O:$O,""&amp;'Raw Data'!$B$1,'Raw Data'!$D:$D,"&lt;&gt;*ithdr*",'Raw Data'!$D:$D,"&lt;&gt;*ancel*",'Raw Data'!$P:$P,"--")
+
SUMIFS('Raw Data'!$T:$T, 'Raw Data'!$AN:$AN,"&lt;=" &amp;DATE(LEFT($AV$3, 4), MONTH("1 " &amp; O$6 &amp; " " &amp; LEFT($AV$3, 4)) + 1, 0 ), 'Raw Data'!$AN:$AN,"&gt;" &amp;DATE(LEFT($AV$3, 4), MONTH("1 " &amp; O$6 &amp; " " &amp; LEFT($AV$3, 4)), 0 ), 'Raw Data'!$P:$P,""&amp;'Raw Data'!$B$1,'Raw Data'!$D:$D,"&lt;&gt;*ithdr*",'Raw Data'!$D:$D,"&lt;&gt;*ancel*")</f>
        <v>0</v>
      </c>
      <c r="P11" s="117"/>
      <c r="Q11" s="117"/>
      <c r="R11" s="123"/>
      <c r="S11" s="156">
        <f>SUMIFS('Raw Data'!$T:$T, 'Raw Data'!$AN:$AN,"&lt;=" &amp;DATE(LEFT($AV$3, 4), MONTH("1 " &amp; S$6 &amp; " " &amp; LEFT($AV$3, 4)) + 1, 0 ), 'Raw Data'!$AN:$AN,"&gt;" &amp;DATE(LEFT($AV$3, 4), MONTH("1 " &amp; S$6 &amp; " " &amp; LEFT($AV$3, 4)), 0 ), 'Raw Data'!$O:$O,""&amp;'Raw Data'!$B$1,'Raw Data'!$D:$D,"&lt;&gt;*ithdr*",'Raw Data'!$D:$D,"&lt;&gt;*ancel*",'Raw Data'!$P:$P,"--")
+
SUMIFS('Raw Data'!$T:$T, 'Raw Data'!$AN:$AN,"&lt;=" &amp;DATE(LEFT($AV$3, 4), MONTH("1 " &amp; S$6 &amp; " " &amp; LEFT($AV$3, 4)) + 1, 0 ), 'Raw Data'!$AN:$AN,"&gt;" &amp;DATE(LEFT($AV$3, 4), MONTH("1 " &amp; S$6 &amp; " " &amp; LEFT($AV$3, 4)), 0 ), 'Raw Data'!$P:$P,""&amp;'Raw Data'!$B$1,'Raw Data'!$D:$D,"&lt;&gt;*ithdr*",'Raw Data'!$D:$D,"&lt;&gt;*ancel*")</f>
        <v>0</v>
      </c>
      <c r="T11" s="117"/>
      <c r="U11" s="117"/>
      <c r="V11" s="123"/>
      <c r="W11" s="156">
        <f>SUMIFS('Raw Data'!$T:$T, 'Raw Data'!$AN:$AN,"&lt;=" &amp;DATE(LEFT($AV$3, 4), MONTH("1 " &amp; W$6 &amp; " " &amp; LEFT($AV$3, 4)) + 1, 0 ), 'Raw Data'!$AN:$AN,"&gt;" &amp;DATE(LEFT($AV$3, 4), MONTH("1 " &amp; W$6 &amp; " " &amp; LEFT($AV$3, 4)), 0 ), 'Raw Data'!$O:$O,""&amp;'Raw Data'!$B$1,'Raw Data'!$D:$D,"&lt;&gt;*ithdr*",'Raw Data'!$D:$D,"&lt;&gt;*ancel*",'Raw Data'!$P:$P,"--")
+
SUMIFS('Raw Data'!$T:$T, 'Raw Data'!$AN:$AN,"&lt;=" &amp;DATE(LEFT($AV$3, 4), MONTH("1 " &amp; W$6 &amp; " " &amp; LEFT($AV$3, 4)) + 1, 0 ), 'Raw Data'!$AN:$AN,"&gt;" &amp;DATE(LEFT($AV$3, 4), MONTH("1 " &amp; W$6 &amp; " " &amp; LEFT($AV$3, 4)), 0 ), 'Raw Data'!$P:$P,""&amp;'Raw Data'!$B$1,'Raw Data'!$D:$D,"&lt;&gt;*ithdr*",'Raw Data'!$D:$D,"&lt;&gt;*ancel*")</f>
        <v>0</v>
      </c>
      <c r="X11" s="117"/>
      <c r="Y11" s="117"/>
      <c r="Z11" s="123"/>
      <c r="AA11" s="156">
        <f>SUMIFS('Raw Data'!$T:$T, 'Raw Data'!$AN:$AN,"&lt;=" &amp;DATE(LEFT($AV$3, 4), MONTH("1 " &amp; AA$6 &amp; " " &amp; LEFT($AV$3, 4)) + 1, 0 ), 'Raw Data'!$AN:$AN,"&gt;" &amp;DATE(LEFT($AV$3, 4), MONTH("1 " &amp; AA$6 &amp; " " &amp; LEFT($AV$3, 4)), 0 ), 'Raw Data'!$O:$O,""&amp;'Raw Data'!$B$1,'Raw Data'!$D:$D,"&lt;&gt;*ithdr*",'Raw Data'!$D:$D,"&lt;&gt;*ancel*",'Raw Data'!$P:$P,"--")
+
SUMIFS('Raw Data'!$T:$T, 'Raw Data'!$AN:$AN,"&lt;=" &amp;DATE(LEFT($AV$3, 4), MONTH("1 " &amp; AA$6 &amp; " " &amp; LEFT($AV$3, 4)) + 1, 0 ), 'Raw Data'!$AN:$AN,"&gt;" &amp;DATE(LEFT($AV$3, 4), MONTH("1 " &amp; AA$6 &amp; " " &amp; LEFT($AV$3, 4)), 0 ), 'Raw Data'!$P:$P,""&amp;'Raw Data'!$B$1,'Raw Data'!$D:$D,"&lt;&gt;*ithdr*",'Raw Data'!$D:$D,"&lt;&gt;*ancel*")</f>
        <v>0</v>
      </c>
      <c r="AB11" s="117"/>
      <c r="AC11" s="117"/>
      <c r="AD11" s="123"/>
      <c r="AE11" s="156">
        <f>SUMIFS('Raw Data'!$T:$T, 'Raw Data'!$AN:$AN,"&lt;=" &amp;DATE(LEFT($AV$3, 4), MONTH("1 " &amp; AE$6 &amp; " " &amp; LEFT($AV$3, 4)) + 1, 0 ), 'Raw Data'!$AN:$AN,"&gt;" &amp;DATE(LEFT($AV$3, 4), MONTH("1 " &amp; AE$6 &amp; " " &amp; LEFT($AV$3, 4)), 0 ), 'Raw Data'!$O:$O,""&amp;'Raw Data'!$B$1,'Raw Data'!$D:$D,"&lt;&gt;*ithdr*",'Raw Data'!$D:$D,"&lt;&gt;*ancel*",'Raw Data'!$P:$P,"--")
+
SUMIFS('Raw Data'!$T:$T, 'Raw Data'!$AN:$AN,"&lt;=" &amp;DATE(LEFT($AV$3, 4), MONTH("1 " &amp; AE$6 &amp; " " &amp; LEFT($AV$3, 4)) + 1, 0 ), 'Raw Data'!$AN:$AN,"&gt;" &amp;DATE(LEFT($AV$3, 4), MONTH("1 " &amp; AE$6 &amp; " " &amp; LEFT($AV$3, 4)), 0 ), 'Raw Data'!$P:$P,""&amp;'Raw Data'!$B$1,'Raw Data'!$D:$D,"&lt;&gt;*ithdr*",'Raw Data'!$D:$D,"&lt;&gt;*ancel*")</f>
        <v>0</v>
      </c>
      <c r="AF11" s="117"/>
      <c r="AG11" s="117"/>
      <c r="AH11" s="123"/>
      <c r="AI11" s="156">
        <f>SUMIFS('Raw Data'!$T:$T, 'Raw Data'!$AN:$AN,"&lt;=" &amp;DATE(LEFT($AV$3, 4), MONTH("1 " &amp; AI$6 &amp; " " &amp; LEFT($AV$3, 4)) + 1, 0 ), 'Raw Data'!$AN:$AN,"&gt;" &amp;DATE(LEFT($AV$3, 4), MONTH("1 " &amp; AI$6 &amp; " " &amp; LEFT($AV$3, 4)), 0 ), 'Raw Data'!$O:$O,""&amp;'Raw Data'!$B$1,'Raw Data'!$D:$D,"&lt;&gt;*ithdr*",'Raw Data'!$D:$D,"&lt;&gt;*ancel*",'Raw Data'!$P:$P,"--")
+
SUMIFS('Raw Data'!$T:$T, 'Raw Data'!$AN:$AN,"&lt;=" &amp;DATE(LEFT($AV$3, 4), MONTH("1 " &amp; AI$6 &amp; " " &amp; LEFT($AV$3, 4)) + 1, 0 ), 'Raw Data'!$AN:$AN,"&gt;" &amp;DATE(LEFT($AV$3, 4), MONTH("1 " &amp; AI$6 &amp; " " &amp; LEFT($AV$3, 4)), 0 ), 'Raw Data'!$P:$P,""&amp;'Raw Data'!$B$1,'Raw Data'!$D:$D,"&lt;&gt;*ithdr*",'Raw Data'!$D:$D,"&lt;&gt;*ancel*")</f>
        <v>0</v>
      </c>
      <c r="AJ11" s="117"/>
      <c r="AK11" s="117"/>
      <c r="AL11" s="123"/>
      <c r="AM11" s="156">
        <f>SUMIFS('Raw Data'!$T:$T, 'Raw Data'!$AN:$AN,"&lt;=" &amp;DATE(LEFT($AV$3, 4), MONTH("1 " &amp; AM$6 &amp; " " &amp; LEFT($AV$3, 4)) + 1, 0 ), 'Raw Data'!$AN:$AN,"&gt;" &amp;DATE(LEFT($AV$3, 4), MONTH("1 " &amp; AM$6 &amp; " " &amp; LEFT($AV$3, 4)), 0 ), 'Raw Data'!$O:$O,""&amp;'Raw Data'!$B$1,'Raw Data'!$D:$D,"&lt;&gt;*ithdr*",'Raw Data'!$D:$D,"&lt;&gt;*ancel*",'Raw Data'!$P:$P,"--")
+
SUMIFS('Raw Data'!$T:$T, 'Raw Data'!$AN:$AN,"&lt;=" &amp;DATE(LEFT($AV$3, 4), MONTH("1 " &amp; AM$6 &amp; " " &amp; LEFT($AV$3, 4)) + 1, 0 ), 'Raw Data'!$AN:$AN,"&gt;" &amp;DATE(LEFT($AV$3, 4), MONTH("1 " &amp; AM$6 &amp; " " &amp; LEFT($AV$3, 4)), 0 ), 'Raw Data'!$P:$P,""&amp;'Raw Data'!$B$1,'Raw Data'!$D:$D,"&lt;&gt;*ithdr*",'Raw Data'!$D:$D,"&lt;&gt;*ancel*")</f>
        <v>0</v>
      </c>
      <c r="AN11" s="117"/>
      <c r="AO11" s="117"/>
      <c r="AP11" s="123"/>
      <c r="AQ11" s="156">
        <f>SUMIFS('Raw Data'!$T:$T, 'Raw Data'!$AN:$AN,"&lt;=" &amp;DATE(LEFT($AV$3, 4), MONTH("1 " &amp; AQ$6 &amp; " " &amp; LEFT($AV$3, 4)) + 1, 0 ), 'Raw Data'!$AN:$AN,"&gt;" &amp;DATE(LEFT($AV$3, 4), MONTH("1 " &amp; AQ$6 &amp; " " &amp; LEFT($AV$3, 4)), 0 ), 'Raw Data'!$O:$O,""&amp;'Raw Data'!$B$1,'Raw Data'!$D:$D,"&lt;&gt;*ithdr*",'Raw Data'!$D:$D,"&lt;&gt;*ancel*",'Raw Data'!$P:$P,"--")
+
SUMIFS('Raw Data'!$T:$T, 'Raw Data'!$AN:$AN,"&lt;=" &amp;DATE(LEFT($AV$3, 4), MONTH("1 " &amp; AQ$6 &amp; " " &amp; LEFT($AV$3, 4)) + 1, 0 ), 'Raw Data'!$AN:$AN,"&gt;" &amp;DATE(LEFT($AV$3, 4), MONTH("1 " &amp; AQ$6 &amp; " " &amp; LEFT($AV$3, 4)), 0 ), 'Raw Data'!$P:$P,""&amp;'Raw Data'!$B$1,'Raw Data'!$D:$D,"&lt;&gt;*ithdr*",'Raw Data'!$D:$D,"&lt;&gt;*ancel*")</f>
        <v>0</v>
      </c>
      <c r="AR11" s="117"/>
      <c r="AS11" s="117"/>
      <c r="AT11" s="123"/>
      <c r="AU11" s="156">
        <f>SUMIFS('Raw Data'!$T:$T, 'Raw Data'!$AN:$AN,"&lt;=" &amp;DATE(MID($AV$3, 15, 4), MONTH("1 " &amp; AU$6 &amp; " " &amp; MID($AV$3, 15, 4)) + 1, 0 ), 'Raw Data'!$AN:$AN,"&gt;" &amp;DATE(MID($AV$3, 15, 4), MONTH("1 " &amp; AU$6 &amp; " " &amp; MID($AV$3, 15, 4)), 0 ), 'Raw Data'!$O:$O,""&amp;'Raw Data'!$B$1,'Raw Data'!$D:$D,"&lt;&gt;*ithdr*",'Raw Data'!$D:$D,"&lt;&gt;*ancel*",'Raw Data'!$P:$P,"--")
+
SUMIFS('Raw Data'!$T:$T, 'Raw Data'!$AN:$AN,"&lt;=" &amp;DATE(MID($AV$3, 15, 4), MONTH("1 " &amp; AU$6 &amp; " " &amp; MID($AV$3, 15, 4)) + 1, 0 ), 'Raw Data'!$AN:$AN,"&gt;" &amp;DATE(MID($AV$3, 15, 4), MONTH("1 " &amp; AU$6 &amp; " " &amp; MID($AV$3, 15, 4)), 0 ), 'Raw Data'!$P:$P,""&amp;'Raw Data'!$B$1,'Raw Data'!$D:$D,"&lt;&gt;*ithdr*",'Raw Data'!$D:$D,"&lt;&gt;*ancel*")</f>
        <v>0</v>
      </c>
      <c r="AV11" s="117"/>
      <c r="AW11" s="117"/>
      <c r="AX11" s="123"/>
      <c r="AY11" s="156">
        <f>SUMIFS('Raw Data'!$T:$T, 'Raw Data'!$AN:$AN,"&lt;=" &amp;DATE(MID($AV$3, 15, 4), MONTH("1 " &amp; AY$6 &amp; " " &amp; MID($AV$3, 15, 4)) + 1, 0 ), 'Raw Data'!$AN:$AN,"&gt;" &amp;DATE(MID($AV$3, 15, 4), MONTH("1 " &amp; AY$6 &amp; " " &amp; MID($AV$3, 15, 4)), 0 ), 'Raw Data'!$O:$O,""&amp;'Raw Data'!$B$1,'Raw Data'!$D:$D,"&lt;&gt;*ithdr*",'Raw Data'!$D:$D,"&lt;&gt;*ancel*",'Raw Data'!$P:$P,"--")
+
SUMIFS('Raw Data'!$T:$T, 'Raw Data'!$AN:$AN,"&lt;=" &amp;DATE(MID($AV$3, 15, 4), MONTH("1 " &amp; AY$6 &amp; " " &amp; MID($AV$3, 15, 4)) + 1, 0 ), 'Raw Data'!$AN:$AN,"&gt;" &amp;DATE(MID($AV$3, 15, 4), MONTH("1 " &amp; AY$6 &amp; " " &amp; MID($AV$3, 15, 4)), 0 ), 'Raw Data'!$P:$P,""&amp;'Raw Data'!$B$1,'Raw Data'!$D:$D,"&lt;&gt;*ithdr*",'Raw Data'!$D:$D,"&lt;&gt;*ancel*")</f>
        <v>0</v>
      </c>
      <c r="AZ11" s="117"/>
      <c r="BA11" s="117"/>
      <c r="BB11" s="123"/>
      <c r="BC11" s="156">
        <f>SUMIFS('Raw Data'!$T:$T, 'Raw Data'!$AN:$AN,"&lt;=" &amp;DATE(MID($AV$3, 15, 4), MONTH("1 " &amp; BC$6 &amp; " " &amp; MID($AV$3, 15, 4)) + 1, 0 ), 'Raw Data'!$AN:$AN,"&gt;" &amp;DATE(MID($AV$3, 15, 4), MONTH("1 " &amp; BC$6 &amp; " " &amp; MID($AV$3, 15, 4)), 0 ), 'Raw Data'!$O:$O,""&amp;'Raw Data'!$B$1,'Raw Data'!$D:$D,"&lt;&gt;*ithdr*",'Raw Data'!$D:$D,"&lt;&gt;*ancel*",'Raw Data'!$P:$P,"--")
+
SUMIFS('Raw Data'!$T:$T, 'Raw Data'!$AN:$AN,"&lt;=" &amp;DATE(MID($AV$3, 15, 4), MONTH("1 " &amp; BC$6 &amp; " " &amp; MID($AV$3, 15, 4)) + 1, 0 ), 'Raw Data'!$AN:$AN,"&gt;" &amp;DATE(MID($AV$3, 15, 4), MONTH("1 " &amp; BC$6 &amp; " " &amp; MID($AV$3, 15, 4)), 0 ), 'Raw Data'!$P:$P,""&amp;'Raw Data'!$B$1,'Raw Data'!$D:$D,"&lt;&gt;*ithdr*",'Raw Data'!$D:$D,"&lt;&gt;*ancel*")</f>
        <v>0</v>
      </c>
      <c r="BD11" s="117"/>
      <c r="BE11" s="117"/>
      <c r="BF11" s="118"/>
    </row>
    <row r="12" spans="1:58" ht="12.75" customHeight="1" x14ac:dyDescent="0.2">
      <c r="A12" s="157" t="s">
        <v>117</v>
      </c>
      <c r="B12" s="117"/>
      <c r="C12" s="117"/>
      <c r="D12" s="117"/>
      <c r="E12" s="117"/>
      <c r="F12" s="117"/>
      <c r="G12" s="117"/>
      <c r="H12" s="117"/>
      <c r="I12" s="117"/>
      <c r="J12" s="123"/>
      <c r="K12" s="156">
        <f>SUMIFS('Raw Data'!$T:$T, 'Raw Data'!$AN:$AN,"&lt;=" &amp;DATE(LEFT($AV$3, 4), MONTH("1 " &amp; K$6 &amp; " " &amp; LEFT($AV$3, 4)) + 1, 0 ), 'Raw Data'!$AN:$AN,"&gt;" &amp;DATE(LEFT($AV$3, 4), MONTH("1 " &amp; K$6 &amp; " " &amp; LEFT($AV$3, 4)), 0 ), 'Raw Data'!$H:$H, "Ear*", 'Raw Data'!$O:$O,""&amp;'Raw Data'!$B$1,'Raw Data'!$D:$D,"&lt;&gt;*ithdr*",'Raw Data'!$D:$D,"&lt;&gt;*ancel*",'Raw Data'!$P:$P,"--")
+
SUMIFS('Raw Data'!$T:$T, 'Raw Data'!$AN:$AN,"&lt;=" &amp;DATE(LEFT($AV$3, 4), MONTH("1 " &amp; K$6 &amp; " " &amp; LEFT($AV$3, 4)) + 1, 0 ), 'Raw Data'!$AN:$AN,"&gt;" &amp;DATE(LEFT($AV$3, 4), MONTH("1 " &amp; K$6 &amp; " " &amp; LEFT($AV$3, 4)), 0 ), 'Raw Data'!$H:$H, "Ear*", 'Raw Data'!$P:$P,""&amp;'Raw Data'!$B$1,'Raw Data'!$D:$D,"&lt;&gt;*ithdr*",'Raw Data'!$D:$D,"&lt;&gt;*ancel*")</f>
        <v>0</v>
      </c>
      <c r="L12" s="117"/>
      <c r="M12" s="117"/>
      <c r="N12" s="123"/>
      <c r="O12" s="156">
        <f>SUMIFS('Raw Data'!$T:$T, 'Raw Data'!$AN:$AN,"&lt;=" &amp;DATE(LEFT($AV$3, 4), MONTH("1 " &amp; O$6 &amp; " " &amp; LEFT($AV$3, 4)) + 1, 0 ), 'Raw Data'!$AN:$AN,"&gt;" &amp;DATE(LEFT($AV$3, 4), MONTH("1 " &amp; O$6 &amp; " " &amp; LEFT($AV$3, 4)), 0 ), 'Raw Data'!$H:$H, "Ear*", 'Raw Data'!$O:$O,""&amp;'Raw Data'!$B$1,'Raw Data'!$D:$D,"&lt;&gt;*ithdr*",'Raw Data'!$D:$D,"&lt;&gt;*ancel*",'Raw Data'!$P:$P,"--")
+
SUMIFS('Raw Data'!$T:$T, 'Raw Data'!$AN:$AN,"&lt;=" &amp;DATE(LEFT($AV$3, 4), MONTH("1 " &amp; O$6 &amp; " " &amp; LEFT($AV$3, 4)) + 1, 0 ), 'Raw Data'!$AN:$AN,"&gt;" &amp;DATE(LEFT($AV$3, 4), MONTH("1 " &amp; O$6 &amp; " " &amp; LEFT($AV$3, 4)), 0 ), 'Raw Data'!$H:$H, "Ear*", 'Raw Data'!$P:$P,""&amp;'Raw Data'!$B$1,'Raw Data'!$D:$D,"&lt;&gt;*ithdr*",'Raw Data'!$D:$D,"&lt;&gt;*ancel*")</f>
        <v>0</v>
      </c>
      <c r="P12" s="117"/>
      <c r="Q12" s="117"/>
      <c r="R12" s="123"/>
      <c r="S12" s="156">
        <f>SUMIFS('Raw Data'!$T:$T, 'Raw Data'!$AN:$AN,"&lt;=" &amp;DATE(LEFT($AV$3, 4), MONTH("1 " &amp; S$6 &amp; " " &amp; LEFT($AV$3, 4)) + 1, 0 ), 'Raw Data'!$AN:$AN,"&gt;" &amp;DATE(LEFT($AV$3, 4), MONTH("1 " &amp; S$6 &amp; " " &amp; LEFT($AV$3, 4)), 0 ), 'Raw Data'!$H:$H, "Ear*", 'Raw Data'!$O:$O,""&amp;'Raw Data'!$B$1,'Raw Data'!$D:$D,"&lt;&gt;*ithdr*",'Raw Data'!$D:$D,"&lt;&gt;*ancel*",'Raw Data'!$P:$P,"--")
+
SUMIFS('Raw Data'!$T:$T, 'Raw Data'!$AN:$AN,"&lt;=" &amp;DATE(LEFT($AV$3, 4), MONTH("1 " &amp; S$6 &amp; " " &amp; LEFT($AV$3, 4)) + 1, 0 ), 'Raw Data'!$AN:$AN,"&gt;" &amp;DATE(LEFT($AV$3, 4), MONTH("1 " &amp; S$6 &amp; " " &amp; LEFT($AV$3, 4)), 0 ), 'Raw Data'!$H:$H, "Ear*", 'Raw Data'!$P:$P,""&amp;'Raw Data'!$B$1,'Raw Data'!$D:$D,"&lt;&gt;*ithdr*",'Raw Data'!$D:$D,"&lt;&gt;*ancel*")</f>
        <v>0</v>
      </c>
      <c r="T12" s="117"/>
      <c r="U12" s="117"/>
      <c r="V12" s="123"/>
      <c r="W12" s="156">
        <f>SUMIFS('Raw Data'!$T:$T, 'Raw Data'!$AN:$AN,"&lt;=" &amp;DATE(LEFT($AV$3, 4), MONTH("1 " &amp; W$6 &amp; " " &amp; LEFT($AV$3, 4)) + 1, 0 ), 'Raw Data'!$AN:$AN,"&gt;" &amp;DATE(LEFT($AV$3, 4), MONTH("1 " &amp; W$6 &amp; " " &amp; LEFT($AV$3, 4)), 0 ), 'Raw Data'!$H:$H, "Ear*", 'Raw Data'!$O:$O,""&amp;'Raw Data'!$B$1,'Raw Data'!$D:$D,"&lt;&gt;*ithdr*",'Raw Data'!$D:$D,"&lt;&gt;*ancel*",'Raw Data'!$P:$P,"--")
+
SUMIFS('Raw Data'!$T:$T, 'Raw Data'!$AN:$AN,"&lt;=" &amp;DATE(LEFT($AV$3, 4), MONTH("1 " &amp; W$6 &amp; " " &amp; LEFT($AV$3, 4)) + 1, 0 ), 'Raw Data'!$AN:$AN,"&gt;" &amp;DATE(LEFT($AV$3, 4), MONTH("1 " &amp; W$6 &amp; " " &amp; LEFT($AV$3, 4)), 0 ), 'Raw Data'!$H:$H, "Ear*", 'Raw Data'!$P:$P,""&amp;'Raw Data'!$B$1,'Raw Data'!$D:$D,"&lt;&gt;*ithdr*",'Raw Data'!$D:$D,"&lt;&gt;*ancel*")</f>
        <v>0</v>
      </c>
      <c r="X12" s="117"/>
      <c r="Y12" s="117"/>
      <c r="Z12" s="123"/>
      <c r="AA12" s="156">
        <f>SUMIFS('Raw Data'!$T:$T, 'Raw Data'!$AN:$AN,"&lt;=" &amp;DATE(LEFT($AV$3, 4), MONTH("1 " &amp; AA$6 &amp; " " &amp; LEFT($AV$3, 4)) + 1, 0 ), 'Raw Data'!$AN:$AN,"&gt;" &amp;DATE(LEFT($AV$3, 4), MONTH("1 " &amp; AA$6 &amp; " " &amp; LEFT($AV$3, 4)), 0 ), 'Raw Data'!$H:$H, "Ear*", 'Raw Data'!$O:$O,""&amp;'Raw Data'!$B$1,'Raw Data'!$D:$D,"&lt;&gt;*ithdr*",'Raw Data'!$D:$D,"&lt;&gt;*ancel*",'Raw Data'!$P:$P,"--")
+
SUMIFS('Raw Data'!$T:$T, 'Raw Data'!$AN:$AN,"&lt;=" &amp;DATE(LEFT($AV$3, 4), MONTH("1 " &amp; AA$6 &amp; " " &amp; LEFT($AV$3, 4)) + 1, 0 ), 'Raw Data'!$AN:$AN,"&gt;" &amp;DATE(LEFT($AV$3, 4), MONTH("1 " &amp; AA$6 &amp; " " &amp; LEFT($AV$3, 4)), 0 ), 'Raw Data'!$H:$H, "Ear*", 'Raw Data'!$P:$P,""&amp;'Raw Data'!$B$1,'Raw Data'!$D:$D,"&lt;&gt;*ithdr*",'Raw Data'!$D:$D,"&lt;&gt;*ancel*")</f>
        <v>0</v>
      </c>
      <c r="AB12" s="117"/>
      <c r="AC12" s="117"/>
      <c r="AD12" s="123"/>
      <c r="AE12" s="156">
        <f>SUMIFS('Raw Data'!$T:$T, 'Raw Data'!$AN:$AN,"&lt;=" &amp;DATE(LEFT($AV$3, 4), MONTH("1 " &amp; AE$6 &amp; " " &amp; LEFT($AV$3, 4)) + 1, 0 ), 'Raw Data'!$AN:$AN,"&gt;" &amp;DATE(LEFT($AV$3, 4), MONTH("1 " &amp; AE$6 &amp; " " &amp; LEFT($AV$3, 4)), 0 ), 'Raw Data'!$H:$H, "Ear*", 'Raw Data'!$O:$O,""&amp;'Raw Data'!$B$1,'Raw Data'!$D:$D,"&lt;&gt;*ithdr*",'Raw Data'!$D:$D,"&lt;&gt;*ancel*",'Raw Data'!$P:$P,"--")
+
SUMIFS('Raw Data'!$T:$T, 'Raw Data'!$AN:$AN,"&lt;=" &amp;DATE(LEFT($AV$3, 4), MONTH("1 " &amp; AE$6 &amp; " " &amp; LEFT($AV$3, 4)) + 1, 0 ), 'Raw Data'!$AN:$AN,"&gt;" &amp;DATE(LEFT($AV$3, 4), MONTH("1 " &amp; AE$6 &amp; " " &amp; LEFT($AV$3, 4)), 0 ), 'Raw Data'!$H:$H, "Ear*", 'Raw Data'!$P:$P,""&amp;'Raw Data'!$B$1,'Raw Data'!$D:$D,"&lt;&gt;*ithdr*",'Raw Data'!$D:$D,"&lt;&gt;*ancel*")</f>
        <v>0</v>
      </c>
      <c r="AF12" s="117"/>
      <c r="AG12" s="117"/>
      <c r="AH12" s="123"/>
      <c r="AI12" s="156">
        <f>SUMIFS('Raw Data'!$T:$T, 'Raw Data'!$AN:$AN,"&lt;=" &amp;DATE(LEFT($AV$3, 4), MONTH("1 " &amp; AI$6 &amp; " " &amp; LEFT($AV$3, 4)) + 1, 0 ), 'Raw Data'!$AN:$AN,"&gt;" &amp;DATE(LEFT($AV$3, 4), MONTH("1 " &amp; AI$6 &amp; " " &amp; LEFT($AV$3, 4)), 0 ), 'Raw Data'!$H:$H, "Ear*", 'Raw Data'!$O:$O,""&amp;'Raw Data'!$B$1,'Raw Data'!$D:$D,"&lt;&gt;*ithdr*",'Raw Data'!$D:$D,"&lt;&gt;*ancel*",'Raw Data'!$P:$P,"--")
+
SUMIFS('Raw Data'!$T:$T, 'Raw Data'!$AN:$AN,"&lt;=" &amp;DATE(LEFT($AV$3, 4), MONTH("1 " &amp; AI$6 &amp; " " &amp; LEFT($AV$3, 4)) + 1, 0 ), 'Raw Data'!$AN:$AN,"&gt;" &amp;DATE(LEFT($AV$3, 4), MONTH("1 " &amp; AI$6 &amp; " " &amp; LEFT($AV$3, 4)), 0 ), 'Raw Data'!$H:$H, "Ear*", 'Raw Data'!$P:$P,""&amp;'Raw Data'!$B$1,'Raw Data'!$D:$D,"&lt;&gt;*ithdr*",'Raw Data'!$D:$D,"&lt;&gt;*ancel*")</f>
        <v>0</v>
      </c>
      <c r="AJ12" s="117"/>
      <c r="AK12" s="117"/>
      <c r="AL12" s="123"/>
      <c r="AM12" s="156">
        <f>SUMIFS('Raw Data'!$T:$T, 'Raw Data'!$AN:$AN,"&lt;=" &amp;DATE(LEFT($AV$3, 4), MONTH("1 " &amp; AM$6 &amp; " " &amp; LEFT($AV$3, 4)) + 1, 0 ), 'Raw Data'!$AN:$AN,"&gt;" &amp;DATE(LEFT($AV$3, 4), MONTH("1 " &amp; AM$6 &amp; " " &amp; LEFT($AV$3, 4)), 0 ), 'Raw Data'!$H:$H, "Ear*", 'Raw Data'!$O:$O,""&amp;'Raw Data'!$B$1,'Raw Data'!$D:$D,"&lt;&gt;*ithdr*",'Raw Data'!$D:$D,"&lt;&gt;*ancel*",'Raw Data'!$P:$P,"--")
+
SUMIFS('Raw Data'!$T:$T, 'Raw Data'!$AN:$AN,"&lt;=" &amp;DATE(LEFT($AV$3, 4), MONTH("1 " &amp; AM$6 &amp; " " &amp; LEFT($AV$3, 4)) + 1, 0 ), 'Raw Data'!$AN:$AN,"&gt;" &amp;DATE(LEFT($AV$3, 4), MONTH("1 " &amp; AM$6 &amp; " " &amp; LEFT($AV$3, 4)), 0 ), 'Raw Data'!$H:$H, "Ear*", 'Raw Data'!$P:$P,""&amp;'Raw Data'!$B$1,'Raw Data'!$D:$D,"&lt;&gt;*ithdr*",'Raw Data'!$D:$D,"&lt;&gt;*ancel*")</f>
        <v>0</v>
      </c>
      <c r="AN12" s="117"/>
      <c r="AO12" s="117"/>
      <c r="AP12" s="123"/>
      <c r="AQ12" s="156">
        <f>SUMIFS('Raw Data'!$T:$T, 'Raw Data'!$AN:$AN,"&lt;=" &amp;DATE(LEFT($AV$3, 4), MONTH("1 " &amp; AQ$6 &amp; " " &amp; LEFT($AV$3, 4)) + 1, 0 ), 'Raw Data'!$AN:$AN,"&gt;" &amp;DATE(LEFT($AV$3, 4), MONTH("1 " &amp; AQ$6 &amp; " " &amp; LEFT($AV$3, 4)), 0 ), 'Raw Data'!$H:$H, "Ear*", 'Raw Data'!$O:$O,""&amp;'Raw Data'!$B$1,'Raw Data'!$D:$D,"&lt;&gt;*ithdr*",'Raw Data'!$D:$D,"&lt;&gt;*ancel*",'Raw Data'!$P:$P,"--")
+
SUMIFS('Raw Data'!$T:$T, 'Raw Data'!$AN:$AN,"&lt;=" &amp;DATE(LEFT($AV$3, 4), MONTH("1 " &amp; AQ$6 &amp; " " &amp; LEFT($AV$3, 4)) + 1, 0 ), 'Raw Data'!$AN:$AN,"&gt;" &amp;DATE(LEFT($AV$3, 4), MONTH("1 " &amp; AQ$6 &amp; " " &amp; LEFT($AV$3, 4)), 0 ), 'Raw Data'!$H:$H, "Ear*", 'Raw Data'!$P:$P,""&amp;'Raw Data'!$B$1,'Raw Data'!$D:$D,"&lt;&gt;*ithdr*",'Raw Data'!$D:$D,"&lt;&gt;*ancel*")</f>
        <v>0</v>
      </c>
      <c r="AR12" s="117"/>
      <c r="AS12" s="117"/>
      <c r="AT12" s="123"/>
      <c r="AU12" s="156">
        <f>SUMIFS('Raw Data'!$T:$T, 'Raw Data'!$AN:$AN,"&lt;=" &amp;DATE(MID($AV$3, 15, 4), MONTH("1 " &amp; AU$6 &amp; " " &amp; MID($AV$3, 15, 4)) + 1, 0 ), 'Raw Data'!$AN:$AN,"&gt;" &amp;DATE(MID($AV$3, 15, 4), MONTH("1 " &amp; AU$6 &amp; " " &amp; MID($AV$3, 15, 4)), 0 ), 'Raw Data'!$H:$H, "Ear*", 'Raw Data'!$O:$O,""&amp;'Raw Data'!$B$1,'Raw Data'!$D:$D,"&lt;&gt;*ithdr*",'Raw Data'!$D:$D,"&lt;&gt;*ancel*",'Raw Data'!$P:$P,"--")
+
SUMIFS('Raw Data'!$T:$T, 'Raw Data'!$AN:$AN,"&lt;=" &amp;DATE(MID($AV$3, 15, 4), MONTH("1 " &amp; AU$6 &amp; " " &amp; MID($AV$3, 15, 4)) + 1, 0 ), 'Raw Data'!$AN:$AN,"&gt;" &amp;DATE(MID($AV$3, 15, 4), MONTH("1 " &amp; AU$6 &amp; " " &amp; MID($AV$3, 15, 4)), 0 ), 'Raw Data'!$H:$H, "Ear*", 'Raw Data'!$P:$P,""&amp;'Raw Data'!$B$1,'Raw Data'!$D:$D,"&lt;&gt;*ithdr*",'Raw Data'!$D:$D,"&lt;&gt;*ancel*")</f>
        <v>0</v>
      </c>
      <c r="AV12" s="117"/>
      <c r="AW12" s="117"/>
      <c r="AX12" s="123"/>
      <c r="AY12" s="156">
        <f>SUMIFS('Raw Data'!$T:$T, 'Raw Data'!$AN:$AN,"&lt;=" &amp;DATE(MID($AV$3, 15, 4), MONTH("1 " &amp; AY$6 &amp; " " &amp; MID($AV$3, 15, 4)) + 1, 0 ), 'Raw Data'!$AN:$AN,"&gt;" &amp;DATE(MID($AV$3, 15, 4), MONTH("1 " &amp; AY$6 &amp; " " &amp; MID($AV$3, 15, 4)), 0 ), 'Raw Data'!$H:$H, "Ear*", 'Raw Data'!$O:$O,""&amp;'Raw Data'!$B$1,'Raw Data'!$D:$D,"&lt;&gt;*ithdr*",'Raw Data'!$D:$D,"&lt;&gt;*ancel*",'Raw Data'!$P:$P,"--")
+
SUMIFS('Raw Data'!$T:$T, 'Raw Data'!$AN:$AN,"&lt;=" &amp;DATE(MID($AV$3, 15, 4), MONTH("1 " &amp; AY$6 &amp; " " &amp; MID($AV$3, 15, 4)) + 1, 0 ), 'Raw Data'!$AN:$AN,"&gt;" &amp;DATE(MID($AV$3, 15, 4), MONTH("1 " &amp; AY$6 &amp; " " &amp; MID($AV$3, 15, 4)), 0 ), 'Raw Data'!$H:$H, "Ear*", 'Raw Data'!$P:$P,""&amp;'Raw Data'!$B$1,'Raw Data'!$D:$D,"&lt;&gt;*ithdr*",'Raw Data'!$D:$D,"&lt;&gt;*ancel*")</f>
        <v>0</v>
      </c>
      <c r="AZ12" s="117"/>
      <c r="BA12" s="117"/>
      <c r="BB12" s="123"/>
      <c r="BC12" s="156">
        <f>SUMIFS('Raw Data'!$T:$T, 'Raw Data'!$AN:$AN,"&lt;=" &amp;DATE(MID($AV$3, 15, 4), MONTH("1 " &amp; BC$6 &amp; " " &amp; MID($AV$3, 15, 4)) + 1, 0 ), 'Raw Data'!$AN:$AN,"&gt;" &amp;DATE(MID($AV$3, 15, 4), MONTH("1 " &amp; BC$6 &amp; " " &amp; MID($AV$3, 15, 4)), 0 ), 'Raw Data'!$H:$H, "Ear*", 'Raw Data'!$O:$O,""&amp;'Raw Data'!$B$1,'Raw Data'!$D:$D,"&lt;&gt;*ithdr*",'Raw Data'!$D:$D,"&lt;&gt;*ancel*",'Raw Data'!$P:$P,"--")
+
SUMIFS('Raw Data'!$T:$T, 'Raw Data'!$AN:$AN,"&lt;=" &amp;DATE(MID($AV$3, 15, 4), MONTH("1 " &amp; BC$6 &amp; " " &amp; MID($AV$3, 15, 4)) + 1, 0 ), 'Raw Data'!$AN:$AN,"&gt;" &amp;DATE(MID($AV$3, 15, 4), MONTH("1 " &amp; BC$6 &amp; " " &amp; MID($AV$3, 15, 4)), 0 ), 'Raw Data'!$H:$H, "Ear*", 'Raw Data'!$P:$P,""&amp;'Raw Data'!$B$1,'Raw Data'!$D:$D,"&lt;&gt;*ithdr*",'Raw Data'!$D:$D,"&lt;&gt;*ancel*")</f>
        <v>0</v>
      </c>
      <c r="BD12" s="117"/>
      <c r="BE12" s="117"/>
      <c r="BF12" s="118"/>
    </row>
    <row r="13" spans="1:58" ht="12.75" customHeight="1" x14ac:dyDescent="0.2">
      <c r="A13" s="157" t="s">
        <v>118</v>
      </c>
      <c r="B13" s="117"/>
      <c r="C13" s="117"/>
      <c r="D13" s="117"/>
      <c r="E13" s="117"/>
      <c r="F13" s="117"/>
      <c r="G13" s="117"/>
      <c r="H13" s="117"/>
      <c r="I13" s="117"/>
      <c r="J13" s="123"/>
      <c r="K13" s="156">
        <f>SUMIFS('Raw Data'!$T:$T, 'Raw Data'!$AN:$AN,"&lt;=" &amp;DATE(LEFT($AV$3, 4), MONTH("1 " &amp; K$6 &amp; " " &amp; LEFT($AV$3, 4)) + 1, 0 ), 'Raw Data'!$AN:$AN,"&gt;" &amp;DATE(LEFT($AV$3, 4), MONTH("1 " &amp; K$6 &amp; " " &amp; LEFT($AV$3, 4)), 0 ), 'Raw Data'!$H:$H, "Non*", 'Raw Data'!$O:$O,""&amp;'Raw Data'!$B$1,'Raw Data'!$D:$D,"&lt;&gt;*ithdr*",'Raw Data'!$D:$D,"&lt;&gt;*ancel*",'Raw Data'!$P:$P,"--")
+
SUMIFS('Raw Data'!$T:$T, 'Raw Data'!$AN:$AN,"&lt;=" &amp;DATE(LEFT($AV$3, 4), MONTH("1 " &amp; K$6 &amp; " " &amp; LEFT($AV$3, 4)) + 1, 0 ), 'Raw Data'!$AN:$AN,"&gt;" &amp;DATE(LEFT($AV$3, 4), MONTH("1 " &amp; K$6 &amp; " " &amp; LEFT($AV$3, 4)), 0 ), 'Raw Data'!$H:$H, "Non*", 'Raw Data'!$P:$P,""&amp;'Raw Data'!$B$1,'Raw Data'!$D:$D,"&lt;&gt;*ithdr*",'Raw Data'!$D:$D,"&lt;&gt;*ancel*")</f>
        <v>0</v>
      </c>
      <c r="L13" s="117"/>
      <c r="M13" s="117"/>
      <c r="N13" s="123"/>
      <c r="O13" s="156">
        <f>SUMIFS('Raw Data'!$T:$T, 'Raw Data'!$AN:$AN,"&lt;=" &amp;DATE(LEFT($AV$3, 4), MONTH("1 " &amp; O$6 &amp; " " &amp; LEFT($AV$3, 4)) + 1, 0 ), 'Raw Data'!$AN:$AN,"&gt;" &amp;DATE(LEFT($AV$3, 4), MONTH("1 " &amp; O$6 &amp; " " &amp; LEFT($AV$3, 4)), 0 ), 'Raw Data'!$H:$H, "Non*", 'Raw Data'!$O:$O,""&amp;'Raw Data'!$B$1,'Raw Data'!$D:$D,"&lt;&gt;*ithdr*",'Raw Data'!$D:$D,"&lt;&gt;*ancel*",'Raw Data'!$P:$P,"--")
+
SUMIFS('Raw Data'!$T:$T, 'Raw Data'!$AN:$AN,"&lt;=" &amp;DATE(LEFT($AV$3, 4), MONTH("1 " &amp; O$6 &amp; " " &amp; LEFT($AV$3, 4)) + 1, 0 ), 'Raw Data'!$AN:$AN,"&gt;" &amp;DATE(LEFT($AV$3, 4), MONTH("1 " &amp; O$6 &amp; " " &amp; LEFT($AV$3, 4)), 0 ), 'Raw Data'!$H:$H, "Non*", 'Raw Data'!$P:$P,""&amp;'Raw Data'!$B$1,'Raw Data'!$D:$D,"&lt;&gt;*ithdr*",'Raw Data'!$D:$D,"&lt;&gt;*ancel*")</f>
        <v>0</v>
      </c>
      <c r="P13" s="117"/>
      <c r="Q13" s="117"/>
      <c r="R13" s="123"/>
      <c r="S13" s="156">
        <f>SUMIFS('Raw Data'!$T:$T, 'Raw Data'!$AN:$AN,"&lt;=" &amp;DATE(LEFT($AV$3, 4), MONTH("1 " &amp; S$6 &amp; " " &amp; LEFT($AV$3, 4)) + 1, 0 ), 'Raw Data'!$AN:$AN,"&gt;" &amp;DATE(LEFT($AV$3, 4), MONTH("1 " &amp; S$6 &amp; " " &amp; LEFT($AV$3, 4)), 0 ), 'Raw Data'!$H:$H, "Non*", 'Raw Data'!$O:$O,""&amp;'Raw Data'!$B$1,'Raw Data'!$D:$D,"&lt;&gt;*ithdr*",'Raw Data'!$D:$D,"&lt;&gt;*ancel*",'Raw Data'!$P:$P,"--")
+
SUMIFS('Raw Data'!$T:$T, 'Raw Data'!$AN:$AN,"&lt;=" &amp;DATE(LEFT($AV$3, 4), MONTH("1 " &amp; S$6 &amp; " " &amp; LEFT($AV$3, 4)) + 1, 0 ), 'Raw Data'!$AN:$AN,"&gt;" &amp;DATE(LEFT($AV$3, 4), MONTH("1 " &amp; S$6 &amp; " " &amp; LEFT($AV$3, 4)), 0 ), 'Raw Data'!$H:$H, "Non*", 'Raw Data'!$P:$P,""&amp;'Raw Data'!$B$1,'Raw Data'!$D:$D,"&lt;&gt;*ithdr*",'Raw Data'!$D:$D,"&lt;&gt;*ancel*")</f>
        <v>0</v>
      </c>
      <c r="T13" s="117"/>
      <c r="U13" s="117"/>
      <c r="V13" s="123"/>
      <c r="W13" s="156">
        <f>SUMIFS('Raw Data'!$T:$T, 'Raw Data'!$AN:$AN,"&lt;=" &amp;DATE(LEFT($AV$3, 4), MONTH("1 " &amp; W$6 &amp; " " &amp; LEFT($AV$3, 4)) + 1, 0 ), 'Raw Data'!$AN:$AN,"&gt;" &amp;DATE(LEFT($AV$3, 4), MONTH("1 " &amp; W$6 &amp; " " &amp; LEFT($AV$3, 4)), 0 ), 'Raw Data'!$H:$H, "Non*", 'Raw Data'!$O:$O,""&amp;'Raw Data'!$B$1,'Raw Data'!$D:$D,"&lt;&gt;*ithdr*",'Raw Data'!$D:$D,"&lt;&gt;*ancel*",'Raw Data'!$P:$P,"--")
+
SUMIFS('Raw Data'!$T:$T, 'Raw Data'!$AN:$AN,"&lt;=" &amp;DATE(LEFT($AV$3, 4), MONTH("1 " &amp; W$6 &amp; " " &amp; LEFT($AV$3, 4)) + 1, 0 ), 'Raw Data'!$AN:$AN,"&gt;" &amp;DATE(LEFT($AV$3, 4), MONTH("1 " &amp; W$6 &amp; " " &amp; LEFT($AV$3, 4)), 0 ), 'Raw Data'!$H:$H, "Non*", 'Raw Data'!$P:$P,""&amp;'Raw Data'!$B$1,'Raw Data'!$D:$D,"&lt;&gt;*ithdr*",'Raw Data'!$D:$D,"&lt;&gt;*ancel*")</f>
        <v>0</v>
      </c>
      <c r="X13" s="117"/>
      <c r="Y13" s="117"/>
      <c r="Z13" s="123"/>
      <c r="AA13" s="156">
        <f>SUMIFS('Raw Data'!$T:$T, 'Raw Data'!$AN:$AN,"&lt;=" &amp;DATE(LEFT($AV$3, 4), MONTH("1 " &amp; AA$6 &amp; " " &amp; LEFT($AV$3, 4)) + 1, 0 ), 'Raw Data'!$AN:$AN,"&gt;" &amp;DATE(LEFT($AV$3, 4), MONTH("1 " &amp; AA$6 &amp; " " &amp; LEFT($AV$3, 4)), 0 ), 'Raw Data'!$H:$H, "Non*", 'Raw Data'!$O:$O,""&amp;'Raw Data'!$B$1,'Raw Data'!$D:$D,"&lt;&gt;*ithdr*",'Raw Data'!$D:$D,"&lt;&gt;*ancel*",'Raw Data'!$P:$P,"--")
+
SUMIFS('Raw Data'!$T:$T, 'Raw Data'!$AN:$AN,"&lt;=" &amp;DATE(LEFT($AV$3, 4), MONTH("1 " &amp; AA$6 &amp; " " &amp; LEFT($AV$3, 4)) + 1, 0 ), 'Raw Data'!$AN:$AN,"&gt;" &amp;DATE(LEFT($AV$3, 4), MONTH("1 " &amp; AA$6 &amp; " " &amp; LEFT($AV$3, 4)), 0 ), 'Raw Data'!$H:$H, "Non*", 'Raw Data'!$P:$P,""&amp;'Raw Data'!$B$1,'Raw Data'!$D:$D,"&lt;&gt;*ithdr*",'Raw Data'!$D:$D,"&lt;&gt;*ancel*")</f>
        <v>0</v>
      </c>
      <c r="AB13" s="117"/>
      <c r="AC13" s="117"/>
      <c r="AD13" s="123"/>
      <c r="AE13" s="156">
        <f>SUMIFS('Raw Data'!$T:$T, 'Raw Data'!$AN:$AN,"&lt;=" &amp;DATE(LEFT($AV$3, 4), MONTH("1 " &amp; AE$6 &amp; " " &amp; LEFT($AV$3, 4)) + 1, 0 ), 'Raw Data'!$AN:$AN,"&gt;" &amp;DATE(LEFT($AV$3, 4), MONTH("1 " &amp; AE$6 &amp; " " &amp; LEFT($AV$3, 4)), 0 ), 'Raw Data'!$H:$H, "Non*", 'Raw Data'!$O:$O,""&amp;'Raw Data'!$B$1,'Raw Data'!$D:$D,"&lt;&gt;*ithdr*",'Raw Data'!$D:$D,"&lt;&gt;*ancel*",'Raw Data'!$P:$P,"--")
+
SUMIFS('Raw Data'!$T:$T, 'Raw Data'!$AN:$AN,"&lt;=" &amp;DATE(LEFT($AV$3, 4), MONTH("1 " &amp; AE$6 &amp; " " &amp; LEFT($AV$3, 4)) + 1, 0 ), 'Raw Data'!$AN:$AN,"&gt;" &amp;DATE(LEFT($AV$3, 4), MONTH("1 " &amp; AE$6 &amp; " " &amp; LEFT($AV$3, 4)), 0 ), 'Raw Data'!$H:$H, "Non*", 'Raw Data'!$P:$P,""&amp;'Raw Data'!$B$1,'Raw Data'!$D:$D,"&lt;&gt;*ithdr*",'Raw Data'!$D:$D,"&lt;&gt;*ancel*")</f>
        <v>0</v>
      </c>
      <c r="AF13" s="117"/>
      <c r="AG13" s="117"/>
      <c r="AH13" s="123"/>
      <c r="AI13" s="156">
        <f>SUMIFS('Raw Data'!$T:$T, 'Raw Data'!$AN:$AN,"&lt;=" &amp;DATE(LEFT($AV$3, 4), MONTH("1 " &amp; AI$6 &amp; " " &amp; LEFT($AV$3, 4)) + 1, 0 ), 'Raw Data'!$AN:$AN,"&gt;" &amp;DATE(LEFT($AV$3, 4), MONTH("1 " &amp; AI$6 &amp; " " &amp; LEFT($AV$3, 4)), 0 ), 'Raw Data'!$H:$H, "Non*", 'Raw Data'!$O:$O,""&amp;'Raw Data'!$B$1,'Raw Data'!$D:$D,"&lt;&gt;*ithdr*",'Raw Data'!$D:$D,"&lt;&gt;*ancel*",'Raw Data'!$P:$P,"--")
+
SUMIFS('Raw Data'!$T:$T, 'Raw Data'!$AN:$AN,"&lt;=" &amp;DATE(LEFT($AV$3, 4), MONTH("1 " &amp; AI$6 &amp; " " &amp; LEFT($AV$3, 4)) + 1, 0 ), 'Raw Data'!$AN:$AN,"&gt;" &amp;DATE(LEFT($AV$3, 4), MONTH("1 " &amp; AI$6 &amp; " " &amp; LEFT($AV$3, 4)), 0 ), 'Raw Data'!$H:$H, "Non*", 'Raw Data'!$P:$P,""&amp;'Raw Data'!$B$1,'Raw Data'!$D:$D,"&lt;&gt;*ithdr*",'Raw Data'!$D:$D,"&lt;&gt;*ancel*")</f>
        <v>0</v>
      </c>
      <c r="AJ13" s="117"/>
      <c r="AK13" s="117"/>
      <c r="AL13" s="123"/>
      <c r="AM13" s="156">
        <f>SUMIFS('Raw Data'!$T:$T, 'Raw Data'!$AN:$AN,"&lt;=" &amp;DATE(LEFT($AV$3, 4), MONTH("1 " &amp; AM$6 &amp; " " &amp; LEFT($AV$3, 4)) + 1, 0 ), 'Raw Data'!$AN:$AN,"&gt;" &amp;DATE(LEFT($AV$3, 4), MONTH("1 " &amp; AM$6 &amp; " " &amp; LEFT($AV$3, 4)), 0 ), 'Raw Data'!$H:$H, "Non*", 'Raw Data'!$O:$O,""&amp;'Raw Data'!$B$1,'Raw Data'!$D:$D,"&lt;&gt;*ithdr*",'Raw Data'!$D:$D,"&lt;&gt;*ancel*",'Raw Data'!$P:$P,"--")
+
SUMIFS('Raw Data'!$T:$T, 'Raw Data'!$AN:$AN,"&lt;=" &amp;DATE(LEFT($AV$3, 4), MONTH("1 " &amp; AM$6 &amp; " " &amp; LEFT($AV$3, 4)) + 1, 0 ), 'Raw Data'!$AN:$AN,"&gt;" &amp;DATE(LEFT($AV$3, 4), MONTH("1 " &amp; AM$6 &amp; " " &amp; LEFT($AV$3, 4)), 0 ), 'Raw Data'!$H:$H, "Non*", 'Raw Data'!$P:$P,""&amp;'Raw Data'!$B$1,'Raw Data'!$D:$D,"&lt;&gt;*ithdr*",'Raw Data'!$D:$D,"&lt;&gt;*ancel*")</f>
        <v>0</v>
      </c>
      <c r="AN13" s="117"/>
      <c r="AO13" s="117"/>
      <c r="AP13" s="123"/>
      <c r="AQ13" s="156">
        <f>SUMIFS('Raw Data'!$T:$T, 'Raw Data'!$AN:$AN,"&lt;=" &amp;DATE(LEFT($AV$3, 4), MONTH("1 " &amp; AQ$6 &amp; " " &amp; LEFT($AV$3, 4)) + 1, 0 ), 'Raw Data'!$AN:$AN,"&gt;" &amp;DATE(LEFT($AV$3, 4), MONTH("1 " &amp; AQ$6 &amp; " " &amp; LEFT($AV$3, 4)), 0 ), 'Raw Data'!$H:$H, "Non*", 'Raw Data'!$O:$O,""&amp;'Raw Data'!$B$1,'Raw Data'!$D:$D,"&lt;&gt;*ithdr*",'Raw Data'!$D:$D,"&lt;&gt;*ancel*",'Raw Data'!$P:$P,"--")
+
SUMIFS('Raw Data'!$T:$T, 'Raw Data'!$AN:$AN,"&lt;=" &amp;DATE(LEFT($AV$3, 4), MONTH("1 " &amp; AQ$6 &amp; " " &amp; LEFT($AV$3, 4)) + 1, 0 ), 'Raw Data'!$AN:$AN,"&gt;" &amp;DATE(LEFT($AV$3, 4), MONTH("1 " &amp; AQ$6 &amp; " " &amp; LEFT($AV$3, 4)), 0 ), 'Raw Data'!$H:$H, "Non*", 'Raw Data'!$P:$P,""&amp;'Raw Data'!$B$1,'Raw Data'!$D:$D,"&lt;&gt;*ithdr*",'Raw Data'!$D:$D,"&lt;&gt;*ancel*")</f>
        <v>0</v>
      </c>
      <c r="AR13" s="117"/>
      <c r="AS13" s="117"/>
      <c r="AT13" s="123"/>
      <c r="AU13" s="156">
        <f>SUMIFS('Raw Data'!$T:$T, 'Raw Data'!$AN:$AN,"&lt;=" &amp;DATE(MID($AV$3, 15, 4), MONTH("1 " &amp; AU$6 &amp; " " &amp; MID($AV$3, 15, 4)) + 1, 0 ), 'Raw Data'!$AN:$AN,"&gt;" &amp;DATE(MID($AV$3, 15, 4), MONTH("1 " &amp; AU$6 &amp; " " &amp; MID($AV$3, 15, 4)), 0 ), 'Raw Data'!$H:$H, "Non*", 'Raw Data'!$O:$O,""&amp;'Raw Data'!$B$1,'Raw Data'!$D:$D,"&lt;&gt;*ithdr*",'Raw Data'!$D:$D,"&lt;&gt;*ancel*",'Raw Data'!$P:$P,"--")
+
SUMIFS('Raw Data'!$T:$T, 'Raw Data'!$AN:$AN,"&lt;=" &amp;DATE(MID($AV$3, 15, 4), MONTH("1 " &amp; AU$6 &amp; " " &amp; MID($AV$3, 15, 4)) + 1, 0 ), 'Raw Data'!$AN:$AN,"&gt;" &amp;DATE(MID($AV$3, 15, 4), MONTH("1 " &amp; AU$6 &amp; " " &amp; MID($AV$3, 15, 4)), 0 ), 'Raw Data'!$H:$H, "Non*", 'Raw Data'!$P:$P,""&amp;'Raw Data'!$B$1,'Raw Data'!$D:$D,"&lt;&gt;*ithdr*",'Raw Data'!$D:$D,"&lt;&gt;*ancel*")</f>
        <v>0</v>
      </c>
      <c r="AV13" s="117"/>
      <c r="AW13" s="117"/>
      <c r="AX13" s="123"/>
      <c r="AY13" s="156">
        <f>SUMIFS('Raw Data'!$T:$T, 'Raw Data'!$AN:$AN,"&lt;=" &amp;DATE(MID($AV$3, 15, 4), MONTH("1 " &amp; AY$6 &amp; " " &amp; MID($AV$3, 15, 4)) + 1, 0 ), 'Raw Data'!$AN:$AN,"&gt;" &amp;DATE(MID($AV$3, 15, 4), MONTH("1 " &amp; AY$6 &amp; " " &amp; MID($AV$3, 15, 4)), 0 ), 'Raw Data'!$H:$H, "Non*", 'Raw Data'!$O:$O,""&amp;'Raw Data'!$B$1,'Raw Data'!$D:$D,"&lt;&gt;*ithdr*",'Raw Data'!$D:$D,"&lt;&gt;*ancel*",'Raw Data'!$P:$P,"--")
+
SUMIFS('Raw Data'!$T:$T, 'Raw Data'!$AN:$AN,"&lt;=" &amp;DATE(MID($AV$3, 15, 4), MONTH("1 " &amp; AY$6 &amp; " " &amp; MID($AV$3, 15, 4)) + 1, 0 ), 'Raw Data'!$AN:$AN,"&gt;" &amp;DATE(MID($AV$3, 15, 4), MONTH("1 " &amp; AY$6 &amp; " " &amp; MID($AV$3, 15, 4)), 0 ), 'Raw Data'!$H:$H, "Non*", 'Raw Data'!$P:$P,""&amp;'Raw Data'!$B$1,'Raw Data'!$D:$D,"&lt;&gt;*ithdr*",'Raw Data'!$D:$D,"&lt;&gt;*ancel*")</f>
        <v>0</v>
      </c>
      <c r="AZ13" s="117"/>
      <c r="BA13" s="117"/>
      <c r="BB13" s="123"/>
      <c r="BC13" s="156">
        <f>SUMIFS('Raw Data'!$T:$T, 'Raw Data'!$AN:$AN,"&lt;=" &amp;DATE(MID($AV$3, 15, 4), MONTH("1 " &amp; BC$6 &amp; " " &amp; MID($AV$3, 15, 4)) + 1, 0 ), 'Raw Data'!$AN:$AN,"&gt;" &amp;DATE(MID($AV$3, 15, 4), MONTH("1 " &amp; BC$6 &amp; " " &amp; MID($AV$3, 15, 4)), 0 ), 'Raw Data'!$H:$H, "Non*", 'Raw Data'!$O:$O,""&amp;'Raw Data'!$B$1,'Raw Data'!$D:$D,"&lt;&gt;*ithdr*",'Raw Data'!$D:$D,"&lt;&gt;*ancel*",'Raw Data'!$P:$P,"--")
+
SUMIFS('Raw Data'!$T:$T, 'Raw Data'!$AN:$AN,"&lt;=" &amp;DATE(MID($AV$3, 15, 4), MONTH("1 " &amp; BC$6 &amp; " " &amp; MID($AV$3, 15, 4)) + 1, 0 ), 'Raw Data'!$AN:$AN,"&gt;" &amp;DATE(MID($AV$3, 15, 4), MONTH("1 " &amp; BC$6 &amp; " " &amp; MID($AV$3, 15, 4)), 0 ), 'Raw Data'!$H:$H, "Non*", 'Raw Data'!$P:$P,""&amp;'Raw Data'!$B$1,'Raw Data'!$D:$D,"&lt;&gt;*ithdr*",'Raw Data'!$D:$D,"&lt;&gt;*ancel*")</f>
        <v>0</v>
      </c>
      <c r="BD13" s="117"/>
      <c r="BE13" s="117"/>
      <c r="BF13" s="118"/>
    </row>
    <row r="14" spans="1:58" ht="12.75" customHeight="1" x14ac:dyDescent="0.2">
      <c r="A14" s="120" t="s">
        <v>121</v>
      </c>
      <c r="B14" s="117"/>
      <c r="C14" s="117"/>
      <c r="D14" s="117"/>
      <c r="E14" s="117"/>
      <c r="F14" s="117"/>
      <c r="G14" s="117"/>
      <c r="H14" s="117"/>
      <c r="I14" s="117"/>
      <c r="J14" s="123"/>
      <c r="K14" s="156">
        <f>SUMIFS('Raw Data'!$V:$V, 'Raw Data'!$AN:$AN,"&lt;=" &amp;DATE(LEFT($AV$3, 4), MONTH("1 " &amp; K$6 &amp; " " &amp; LEFT($AV$3, 4)) + 1, 0 ), 'Raw Data'!$AN:$AN,"&gt;" &amp;DATE(LEFT($AV$3, 4), MONTH("1 " &amp; K$6 &amp; " " &amp; LEFT($AV$3, 4)), 0 ), 'Raw Data'!$O:$O,""&amp;'Raw Data'!$B$1,'Raw Data'!$D:$D,"&lt;&gt;*ithdr*",'Raw Data'!$D:$D,"&lt;&gt;*ancel*",'Raw Data'!$P:$P,"--")
+
SUMIFS('Raw Data'!$V:$V, 'Raw Data'!$AN:$AN,"&lt;=" &amp;DATE(LEFT($AV$3, 4), MONTH("1 " &amp; K$6 &amp; " " &amp; LEFT($AV$3, 4)) + 1, 0 ), 'Raw Data'!$AN:$AN,"&gt;" &amp;DATE(LEFT($AV$3, 4), MONTH("1 " &amp; K$6 &amp; " " &amp; LEFT($AV$3, 4)), 0 ), 'Raw Data'!$P:$P,""&amp;'Raw Data'!$B$1,'Raw Data'!$D:$D,"&lt;&gt;*ithdr*",'Raw Data'!$D:$D,"&lt;&gt;*ancel*")</f>
        <v>0</v>
      </c>
      <c r="L14" s="117"/>
      <c r="M14" s="117"/>
      <c r="N14" s="123"/>
      <c r="O14" s="156">
        <f>SUMIFS('Raw Data'!$V:$V, 'Raw Data'!$AN:$AN,"&lt;=" &amp;DATE(LEFT($AV$3, 4), MONTH("1 " &amp; O$6 &amp; " " &amp; LEFT($AV$3, 4)) + 1, 0 ), 'Raw Data'!$AN:$AN,"&gt;" &amp;DATE(LEFT($AV$3, 4), MONTH("1 " &amp; O$6 &amp; " " &amp; LEFT($AV$3, 4)), 0 ), 'Raw Data'!$O:$O,""&amp;'Raw Data'!$B$1,'Raw Data'!$D:$D,"&lt;&gt;*ithdr*",'Raw Data'!$D:$D,"&lt;&gt;*ancel*",'Raw Data'!$P:$P,"--")
+
SUMIFS('Raw Data'!$V:$V, 'Raw Data'!$AN:$AN,"&lt;=" &amp;DATE(LEFT($AV$3, 4), MONTH("1 " &amp; O$6 &amp; " " &amp; LEFT($AV$3, 4)) + 1, 0 ), 'Raw Data'!$AN:$AN,"&gt;" &amp;DATE(LEFT($AV$3, 4), MONTH("1 " &amp; O$6 &amp; " " &amp; LEFT($AV$3, 4)), 0 ), 'Raw Data'!$P:$P,""&amp;'Raw Data'!$B$1,'Raw Data'!$D:$D,"&lt;&gt;*ithdr*",'Raw Data'!$D:$D,"&lt;&gt;*ancel*")</f>
        <v>0</v>
      </c>
      <c r="P14" s="117"/>
      <c r="Q14" s="117"/>
      <c r="R14" s="123"/>
      <c r="S14" s="156">
        <f>SUMIFS('Raw Data'!$V:$V, 'Raw Data'!$AN:$AN,"&lt;=" &amp;DATE(LEFT($AV$3, 4), MONTH("1 " &amp; S$6 &amp; " " &amp; LEFT($AV$3, 4)) + 1, 0 ), 'Raw Data'!$AN:$AN,"&gt;" &amp;DATE(LEFT($AV$3, 4), MONTH("1 " &amp; S$6 &amp; " " &amp; LEFT($AV$3, 4)), 0 ), 'Raw Data'!$O:$O,""&amp;'Raw Data'!$B$1,'Raw Data'!$D:$D,"&lt;&gt;*ithdr*",'Raw Data'!$D:$D,"&lt;&gt;*ancel*",'Raw Data'!$P:$P,"--")
+
SUMIFS('Raw Data'!$V:$V, 'Raw Data'!$AN:$AN,"&lt;=" &amp;DATE(LEFT($AV$3, 4), MONTH("1 " &amp; S$6 &amp; " " &amp; LEFT($AV$3, 4)) + 1, 0 ), 'Raw Data'!$AN:$AN,"&gt;" &amp;DATE(LEFT($AV$3, 4), MONTH("1 " &amp; S$6 &amp; " " &amp; LEFT($AV$3, 4)), 0 ), 'Raw Data'!$P:$P,""&amp;'Raw Data'!$B$1,'Raw Data'!$D:$D,"&lt;&gt;*ithdr*",'Raw Data'!$D:$D,"&lt;&gt;*ancel*")</f>
        <v>0</v>
      </c>
      <c r="T14" s="117"/>
      <c r="U14" s="117"/>
      <c r="V14" s="123"/>
      <c r="W14" s="156">
        <f>SUMIFS('Raw Data'!$V:$V, 'Raw Data'!$AN:$AN,"&lt;=" &amp;DATE(LEFT($AV$3, 4), MONTH("1 " &amp; W$6 &amp; " " &amp; LEFT($AV$3, 4)) + 1, 0 ), 'Raw Data'!$AN:$AN,"&gt;" &amp;DATE(LEFT($AV$3, 4), MONTH("1 " &amp; W$6 &amp; " " &amp; LEFT($AV$3, 4)), 0 ), 'Raw Data'!$O:$O,""&amp;'Raw Data'!$B$1,'Raw Data'!$D:$D,"&lt;&gt;*ithdr*",'Raw Data'!$D:$D,"&lt;&gt;*ancel*",'Raw Data'!$P:$P,"--")
+
SUMIFS('Raw Data'!$V:$V, 'Raw Data'!$AN:$AN,"&lt;=" &amp;DATE(LEFT($AV$3, 4), MONTH("1 " &amp; W$6 &amp; " " &amp; LEFT($AV$3, 4)) + 1, 0 ), 'Raw Data'!$AN:$AN,"&gt;" &amp;DATE(LEFT($AV$3, 4), MONTH("1 " &amp; W$6 &amp; " " &amp; LEFT($AV$3, 4)), 0 ), 'Raw Data'!$P:$P,""&amp;'Raw Data'!$B$1,'Raw Data'!$D:$D,"&lt;&gt;*ithdr*",'Raw Data'!$D:$D,"&lt;&gt;*ancel*")</f>
        <v>0</v>
      </c>
      <c r="X14" s="117"/>
      <c r="Y14" s="117"/>
      <c r="Z14" s="123"/>
      <c r="AA14" s="156">
        <f>SUMIFS('Raw Data'!$V:$V, 'Raw Data'!$AN:$AN,"&lt;=" &amp;DATE(LEFT($AV$3, 4), MONTH("1 " &amp; AA$6 &amp; " " &amp; LEFT($AV$3, 4)) + 1, 0 ), 'Raw Data'!$AN:$AN,"&gt;" &amp;DATE(LEFT($AV$3, 4), MONTH("1 " &amp; AA$6 &amp; " " &amp; LEFT($AV$3, 4)), 0 ), 'Raw Data'!$O:$O,""&amp;'Raw Data'!$B$1,'Raw Data'!$D:$D,"&lt;&gt;*ithdr*",'Raw Data'!$D:$D,"&lt;&gt;*ancel*",'Raw Data'!$P:$P,"--")
+
SUMIFS('Raw Data'!$V:$V, 'Raw Data'!$AN:$AN,"&lt;=" &amp;DATE(LEFT($AV$3, 4), MONTH("1 " &amp; AA$6 &amp; " " &amp; LEFT($AV$3, 4)) + 1, 0 ), 'Raw Data'!$AN:$AN,"&gt;" &amp;DATE(LEFT($AV$3, 4), MONTH("1 " &amp; AA$6 &amp; " " &amp; LEFT($AV$3, 4)), 0 ), 'Raw Data'!$P:$P,""&amp;'Raw Data'!$B$1,'Raw Data'!$D:$D,"&lt;&gt;*ithdr*",'Raw Data'!$D:$D,"&lt;&gt;*ancel*")</f>
        <v>0</v>
      </c>
      <c r="AB14" s="117"/>
      <c r="AC14" s="117"/>
      <c r="AD14" s="123"/>
      <c r="AE14" s="156">
        <f>SUMIFS('Raw Data'!$V:$V, 'Raw Data'!$AN:$AN,"&lt;=" &amp;DATE(LEFT($AV$3, 4), MONTH("1 " &amp; AE$6 &amp; " " &amp; LEFT($AV$3, 4)) + 1, 0 ), 'Raw Data'!$AN:$AN,"&gt;" &amp;DATE(LEFT($AV$3, 4), MONTH("1 " &amp; AE$6 &amp; " " &amp; LEFT($AV$3, 4)), 0 ), 'Raw Data'!$O:$O,""&amp;'Raw Data'!$B$1,'Raw Data'!$D:$D,"&lt;&gt;*ithdr*",'Raw Data'!$D:$D,"&lt;&gt;*ancel*",'Raw Data'!$P:$P,"--")
+
SUMIFS('Raw Data'!$V:$V, 'Raw Data'!$AN:$AN,"&lt;=" &amp;DATE(LEFT($AV$3, 4), MONTH("1 " &amp; AE$6 &amp; " " &amp; LEFT($AV$3, 4)) + 1, 0 ), 'Raw Data'!$AN:$AN,"&gt;" &amp;DATE(LEFT($AV$3, 4), MONTH("1 " &amp; AE$6 &amp; " " &amp; LEFT($AV$3, 4)), 0 ), 'Raw Data'!$P:$P,""&amp;'Raw Data'!$B$1,'Raw Data'!$D:$D,"&lt;&gt;*ithdr*",'Raw Data'!$D:$D,"&lt;&gt;*ancel*")</f>
        <v>0</v>
      </c>
      <c r="AF14" s="117"/>
      <c r="AG14" s="117"/>
      <c r="AH14" s="123"/>
      <c r="AI14" s="156">
        <f>SUMIFS('Raw Data'!$V:$V, 'Raw Data'!$AN:$AN,"&lt;=" &amp;DATE(LEFT($AV$3, 4), MONTH("1 " &amp; AI$6 &amp; " " &amp; LEFT($AV$3, 4)) + 1, 0 ), 'Raw Data'!$AN:$AN,"&gt;" &amp;DATE(LEFT($AV$3, 4), MONTH("1 " &amp; AI$6 &amp; " " &amp; LEFT($AV$3, 4)), 0 ), 'Raw Data'!$O:$O,""&amp;'Raw Data'!$B$1,'Raw Data'!$D:$D,"&lt;&gt;*ithdr*",'Raw Data'!$D:$D,"&lt;&gt;*ancel*",'Raw Data'!$P:$P,"--")
+
SUMIFS('Raw Data'!$V:$V, 'Raw Data'!$AN:$AN,"&lt;=" &amp;DATE(LEFT($AV$3, 4), MONTH("1 " &amp; AI$6 &amp; " " &amp; LEFT($AV$3, 4)) + 1, 0 ), 'Raw Data'!$AN:$AN,"&gt;" &amp;DATE(LEFT($AV$3, 4), MONTH("1 " &amp; AI$6 &amp; " " &amp; LEFT($AV$3, 4)), 0 ), 'Raw Data'!$P:$P,""&amp;'Raw Data'!$B$1,'Raw Data'!$D:$D,"&lt;&gt;*ithdr*",'Raw Data'!$D:$D,"&lt;&gt;*ancel*")</f>
        <v>0</v>
      </c>
      <c r="AJ14" s="117"/>
      <c r="AK14" s="117"/>
      <c r="AL14" s="123"/>
      <c r="AM14" s="156">
        <f>SUMIFS('Raw Data'!$V:$V, 'Raw Data'!$AN:$AN,"&lt;=" &amp;DATE(LEFT($AV$3, 4), MONTH("1 " &amp; AM$6 &amp; " " &amp; LEFT($AV$3, 4)) + 1, 0 ), 'Raw Data'!$AN:$AN,"&gt;" &amp;DATE(LEFT($AV$3, 4), MONTH("1 " &amp; AM$6 &amp; " " &amp; LEFT($AV$3, 4)), 0 ), 'Raw Data'!$O:$O,""&amp;'Raw Data'!$B$1,'Raw Data'!$D:$D,"&lt;&gt;*ithdr*",'Raw Data'!$D:$D,"&lt;&gt;*ancel*",'Raw Data'!$P:$P,"--")
+
SUMIFS('Raw Data'!$V:$V, 'Raw Data'!$AN:$AN,"&lt;=" &amp;DATE(LEFT($AV$3, 4), MONTH("1 " &amp; AM$6 &amp; " " &amp; LEFT($AV$3, 4)) + 1, 0 ), 'Raw Data'!$AN:$AN,"&gt;" &amp;DATE(LEFT($AV$3, 4), MONTH("1 " &amp; AM$6 &amp; " " &amp; LEFT($AV$3, 4)), 0 ), 'Raw Data'!$P:$P,""&amp;'Raw Data'!$B$1,'Raw Data'!$D:$D,"&lt;&gt;*ithdr*",'Raw Data'!$D:$D,"&lt;&gt;*ancel*")</f>
        <v>0</v>
      </c>
      <c r="AN14" s="117"/>
      <c r="AO14" s="117"/>
      <c r="AP14" s="123"/>
      <c r="AQ14" s="156">
        <f>SUMIFS('Raw Data'!$V:$V, 'Raw Data'!$AN:$AN,"&lt;=" &amp;DATE(LEFT($AV$3, 4), MONTH("1 " &amp; AQ$6 &amp; " " &amp; LEFT($AV$3, 4)) + 1, 0 ), 'Raw Data'!$AN:$AN,"&gt;" &amp;DATE(LEFT($AV$3, 4), MONTH("1 " &amp; AQ$6 &amp; " " &amp; LEFT($AV$3, 4)), 0 ), 'Raw Data'!$O:$O,""&amp;'Raw Data'!$B$1,'Raw Data'!$D:$D,"&lt;&gt;*ithdr*",'Raw Data'!$D:$D,"&lt;&gt;*ancel*",'Raw Data'!$P:$P,"--")
+
SUMIFS('Raw Data'!$V:$V, 'Raw Data'!$AN:$AN,"&lt;=" &amp;DATE(LEFT($AV$3, 4), MONTH("1 " &amp; AQ$6 &amp; " " &amp; LEFT($AV$3, 4)) + 1, 0 ), 'Raw Data'!$AN:$AN,"&gt;" &amp;DATE(LEFT($AV$3, 4), MONTH("1 " &amp; AQ$6 &amp; " " &amp; LEFT($AV$3, 4)), 0 ), 'Raw Data'!$P:$P,""&amp;'Raw Data'!$B$1,'Raw Data'!$D:$D,"&lt;&gt;*ithdr*",'Raw Data'!$D:$D,"&lt;&gt;*ancel*")</f>
        <v>0</v>
      </c>
      <c r="AR14" s="117"/>
      <c r="AS14" s="117"/>
      <c r="AT14" s="123"/>
      <c r="AU14" s="156">
        <f>SUMIFS('Raw Data'!$V:$V, 'Raw Data'!$AN:$AN,"&lt;=" &amp;DATE( MID($AV$3, 15, 4), MONTH("1 " &amp; AU$6 &amp; " " &amp;  MID($AV$3, 15, 4)) + 1, 0 ), 'Raw Data'!$AN:$AN,"&gt;" &amp;DATE( MID($AV$3, 15, 4), MONTH("1 " &amp; AU$6 &amp; " " &amp;  MID($AV$3, 15, 4)), 0 ), 'Raw Data'!$O:$O,""&amp;'Raw Data'!$B$1,'Raw Data'!$D:$D,"&lt;&gt;*ithdr*",'Raw Data'!$D:$D,"&lt;&gt;*ancel*",'Raw Data'!$P:$P,"--")
+
SUMIFS('Raw Data'!$V:$V, 'Raw Data'!$AN:$AN,"&lt;=" &amp;DATE( MID($AV$3, 15, 4), MONTH("1 " &amp; AU$6 &amp; " " &amp;  MID($AV$3, 15, 4)) + 1, 0 ), 'Raw Data'!$AN:$AN,"&gt;" &amp;DATE( MID($AV$3, 15, 4), MONTH("1 " &amp; AU$6 &amp; " " &amp;  MID($AV$3, 15, 4)), 0 ), 'Raw Data'!$P:$P,""&amp;'Raw Data'!$B$1,'Raw Data'!$D:$D,"&lt;&gt;*ithdr*",'Raw Data'!$D:$D,"&lt;&gt;*ancel*")</f>
        <v>0</v>
      </c>
      <c r="AV14" s="117"/>
      <c r="AW14" s="117"/>
      <c r="AX14" s="123"/>
      <c r="AY14" s="156">
        <f>SUMIFS('Raw Data'!$V:$V, 'Raw Data'!$AN:$AN,"&lt;=" &amp;DATE( MID($AV$3, 15, 4), MONTH("1 " &amp; AY$6 &amp; " " &amp;  MID($AV$3, 15, 4)) + 1, 0 ), 'Raw Data'!$AN:$AN,"&gt;" &amp;DATE( MID($AV$3, 15, 4), MONTH("1 " &amp; AY$6 &amp; " " &amp;  MID($AV$3, 15, 4)), 0 ), 'Raw Data'!$O:$O,""&amp;'Raw Data'!$B$1,'Raw Data'!$D:$D,"&lt;&gt;*ithdr*",'Raw Data'!$D:$D,"&lt;&gt;*ancel*",'Raw Data'!$P:$P,"--")
+
SUMIFS('Raw Data'!$V:$V, 'Raw Data'!$AN:$AN,"&lt;=" &amp;DATE( MID($AV$3, 15, 4), MONTH("1 " &amp; AY$6 &amp; " " &amp;  MID($AV$3, 15, 4)) + 1, 0 ), 'Raw Data'!$AN:$AN,"&gt;" &amp;DATE( MID($AV$3, 15, 4), MONTH("1 " &amp; AY$6 &amp; " " &amp;  MID($AV$3, 15, 4)), 0 ), 'Raw Data'!$P:$P,""&amp;'Raw Data'!$B$1,'Raw Data'!$D:$D,"&lt;&gt;*ithdr*",'Raw Data'!$D:$D,"&lt;&gt;*ancel*")</f>
        <v>0</v>
      </c>
      <c r="AZ14" s="117"/>
      <c r="BA14" s="117"/>
      <c r="BB14" s="123"/>
      <c r="BC14" s="156">
        <f>SUMIFS('Raw Data'!$V:$V, 'Raw Data'!$AN:$AN,"&lt;=" &amp;DATE( MID($AV$3, 15, 4), MONTH("1 " &amp; BC$6 &amp; " " &amp;  MID($AV$3, 15, 4)) + 1, 0 ), 'Raw Data'!$AN:$AN,"&gt;" &amp;DATE( MID($AV$3, 15, 4), MONTH("1 " &amp; BC$6 &amp; " " &amp;  MID($AV$3, 15, 4)), 0 ), 'Raw Data'!$O:$O,""&amp;'Raw Data'!$B$1,'Raw Data'!$D:$D,"&lt;&gt;*ithdr*",'Raw Data'!$D:$D,"&lt;&gt;*ancel*",'Raw Data'!$P:$P,"--")
+
SUMIFS('Raw Data'!$V:$V, 'Raw Data'!$AN:$AN,"&lt;=" &amp;DATE( MID($AV$3, 15, 4), MONTH("1 " &amp; BC$6 &amp; " " &amp;  MID($AV$3, 15, 4)) + 1, 0 ), 'Raw Data'!$AN:$AN,"&gt;" &amp;DATE( MID($AV$3, 15, 4), MONTH("1 " &amp; BC$6 &amp; " " &amp;  MID($AV$3, 15, 4)), 0 ), 'Raw Data'!$P:$P,""&amp;'Raw Data'!$B$1,'Raw Data'!$D:$D,"&lt;&gt;*ithdr*",'Raw Data'!$D:$D,"&lt;&gt;*ancel*")</f>
        <v>0</v>
      </c>
      <c r="BD14" s="117"/>
      <c r="BE14" s="117"/>
      <c r="BF14" s="123"/>
    </row>
    <row r="15" spans="1:58" ht="12.75" customHeight="1" x14ac:dyDescent="0.2">
      <c r="A15" s="157" t="s">
        <v>124</v>
      </c>
      <c r="B15" s="117"/>
      <c r="C15" s="117"/>
      <c r="D15" s="117"/>
      <c r="E15" s="117"/>
      <c r="F15" s="117"/>
      <c r="G15" s="117"/>
      <c r="H15" s="117"/>
      <c r="I15" s="117"/>
      <c r="J15" s="123"/>
      <c r="K15" s="156">
        <f>SUMIFS('Raw Data'!$V:$V, 'Raw Data'!$AN:$AN,"&lt;=" &amp;DATE(LEFT($AV$3, 4), MONTH("1 " &amp; K$6 &amp; " " &amp; LEFT($AV$3, 4)) + 1, 0 ), 'Raw Data'!$AN:$AN,"&gt;" &amp;DATE(LEFT($AV$3, 4), MONTH("1 " &amp; K$6 &amp; " " &amp; LEFT($AV$3, 4)), 0 ), 'Raw Data'!$H:$H, "Ear*", 'Raw Data'!$O:$O,""&amp;'Raw Data'!$B$1,'Raw Data'!$D:$D,"&lt;&gt;*ithdr*",'Raw Data'!$D:$D,"&lt;&gt;*ancel*",'Raw Data'!$P:$P,"--")
+
SUMIFS('Raw Data'!$V:$V, 'Raw Data'!$AN:$AN,"&lt;=" &amp;DATE(LEFT($AV$3, 4), MONTH("1 " &amp; K$6 &amp; " " &amp; LEFT($AV$3, 4)) + 1, 0 ), 'Raw Data'!$AN:$AN,"&gt;" &amp;DATE(LEFT($AV$3, 4), MONTH("1 " &amp; K$6 &amp; " " &amp; LEFT($AV$3, 4)), 0 ), 'Raw Data'!$H:$H, "Ear*", 'Raw Data'!$P:$P,""&amp;'Raw Data'!$B$1,'Raw Data'!$D:$D,"&lt;&gt;*ithdr*",'Raw Data'!$D:$D,"&lt;&gt;*ancel*")</f>
        <v>0</v>
      </c>
      <c r="L15" s="117"/>
      <c r="M15" s="117"/>
      <c r="N15" s="123"/>
      <c r="O15" s="156">
        <f>SUMIFS('Raw Data'!$V:$V, 'Raw Data'!$AN:$AN,"&lt;=" &amp;DATE(LEFT($AV$3, 4), MONTH("1 " &amp; O$6 &amp; " " &amp; LEFT($AV$3, 4)) + 1, 0 ), 'Raw Data'!$AN:$AN,"&gt;" &amp;DATE(LEFT($AV$3, 4), MONTH("1 " &amp; O$6 &amp; " " &amp; LEFT($AV$3, 4)), 0 ), 'Raw Data'!$H:$H, "Ear*", 'Raw Data'!$O:$O,""&amp;'Raw Data'!$B$1,'Raw Data'!$D:$D,"&lt;&gt;*ithdr*",'Raw Data'!$D:$D,"&lt;&gt;*ancel*",'Raw Data'!$P:$P,"--")
+
SUMIFS('Raw Data'!$V:$V, 'Raw Data'!$AN:$AN,"&lt;=" &amp;DATE(LEFT($AV$3, 4), MONTH("1 " &amp; O$6 &amp; " " &amp; LEFT($AV$3, 4)) + 1, 0 ), 'Raw Data'!$AN:$AN,"&gt;" &amp;DATE(LEFT($AV$3, 4), MONTH("1 " &amp; O$6 &amp; " " &amp; LEFT($AV$3, 4)), 0 ), 'Raw Data'!$H:$H, "Ear*", 'Raw Data'!$P:$P,""&amp;'Raw Data'!$B$1,'Raw Data'!$D:$D,"&lt;&gt;*ithdr*",'Raw Data'!$D:$D,"&lt;&gt;*ancel*")</f>
        <v>0</v>
      </c>
      <c r="P15" s="117"/>
      <c r="Q15" s="117"/>
      <c r="R15" s="123"/>
      <c r="S15" s="156">
        <f>SUMIFS('Raw Data'!$V:$V, 'Raw Data'!$AN:$AN,"&lt;=" &amp;DATE(LEFT($AV$3, 4), MONTH("1 " &amp; S$6 &amp; " " &amp; LEFT($AV$3, 4)) + 1, 0 ), 'Raw Data'!$AN:$AN,"&gt;" &amp;DATE(LEFT($AV$3, 4), MONTH("1 " &amp; S$6 &amp; " " &amp; LEFT($AV$3, 4)), 0 ), 'Raw Data'!$H:$H, "Ear*", 'Raw Data'!$O:$O,""&amp;'Raw Data'!$B$1,'Raw Data'!$D:$D,"&lt;&gt;*ithdr*",'Raw Data'!$D:$D,"&lt;&gt;*ancel*",'Raw Data'!$P:$P,"--")
+
SUMIFS('Raw Data'!$V:$V, 'Raw Data'!$AN:$AN,"&lt;=" &amp;DATE(LEFT($AV$3, 4), MONTH("1 " &amp; S$6 &amp; " " &amp; LEFT($AV$3, 4)) + 1, 0 ), 'Raw Data'!$AN:$AN,"&gt;" &amp;DATE(LEFT($AV$3, 4), MONTH("1 " &amp; S$6 &amp; " " &amp; LEFT($AV$3, 4)), 0 ), 'Raw Data'!$H:$H, "Ear*", 'Raw Data'!$P:$P,""&amp;'Raw Data'!$B$1,'Raw Data'!$D:$D,"&lt;&gt;*ithdr*",'Raw Data'!$D:$D,"&lt;&gt;*ancel*")</f>
        <v>0</v>
      </c>
      <c r="T15" s="117"/>
      <c r="U15" s="117"/>
      <c r="V15" s="123"/>
      <c r="W15" s="156">
        <f>SUMIFS('Raw Data'!$V:$V, 'Raw Data'!$AN:$AN,"&lt;=" &amp;DATE(LEFT($AV$3, 4), MONTH("1 " &amp; W$6 &amp; " " &amp; LEFT($AV$3, 4)) + 1, 0 ), 'Raw Data'!$AN:$AN,"&gt;" &amp;DATE(LEFT($AV$3, 4), MONTH("1 " &amp; W$6 &amp; " " &amp; LEFT($AV$3, 4)), 0 ), 'Raw Data'!$H:$H, "Ear*", 'Raw Data'!$O:$O,""&amp;'Raw Data'!$B$1,'Raw Data'!$D:$D,"&lt;&gt;*ithdr*",'Raw Data'!$D:$D,"&lt;&gt;*ancel*",'Raw Data'!$P:$P,"--")
+
SUMIFS('Raw Data'!$V:$V, 'Raw Data'!$AN:$AN,"&lt;=" &amp;DATE(LEFT($AV$3, 4), MONTH("1 " &amp; W$6 &amp; " " &amp; LEFT($AV$3, 4)) + 1, 0 ), 'Raw Data'!$AN:$AN,"&gt;" &amp;DATE(LEFT($AV$3, 4), MONTH("1 " &amp; W$6 &amp; " " &amp; LEFT($AV$3, 4)), 0 ), 'Raw Data'!$H:$H, "Ear*", 'Raw Data'!$P:$P,""&amp;'Raw Data'!$B$1,'Raw Data'!$D:$D,"&lt;&gt;*ithdr*",'Raw Data'!$D:$D,"&lt;&gt;*ancel*")</f>
        <v>0</v>
      </c>
      <c r="X15" s="117"/>
      <c r="Y15" s="117"/>
      <c r="Z15" s="123"/>
      <c r="AA15" s="156">
        <f>SUMIFS('Raw Data'!$V:$V, 'Raw Data'!$AN:$AN,"&lt;=" &amp;DATE(LEFT($AV$3, 4), MONTH("1 " &amp; AA$6 &amp; " " &amp; LEFT($AV$3, 4)) + 1, 0 ), 'Raw Data'!$AN:$AN,"&gt;" &amp;DATE(LEFT($AV$3, 4), MONTH("1 " &amp; AA$6 &amp; " " &amp; LEFT($AV$3, 4)), 0 ), 'Raw Data'!$H:$H, "Ear*", 'Raw Data'!$O:$O,""&amp;'Raw Data'!$B$1,'Raw Data'!$D:$D,"&lt;&gt;*ithdr*",'Raw Data'!$D:$D,"&lt;&gt;*ancel*",'Raw Data'!$P:$P,"--")
+
SUMIFS('Raw Data'!$V:$V, 'Raw Data'!$AN:$AN,"&lt;=" &amp;DATE(LEFT($AV$3, 4), MONTH("1 " &amp; AA$6 &amp; " " &amp; LEFT($AV$3, 4)) + 1, 0 ), 'Raw Data'!$AN:$AN,"&gt;" &amp;DATE(LEFT($AV$3, 4), MONTH("1 " &amp; AA$6 &amp; " " &amp; LEFT($AV$3, 4)), 0 ), 'Raw Data'!$H:$H, "Ear*", 'Raw Data'!$P:$P,""&amp;'Raw Data'!$B$1,'Raw Data'!$D:$D,"&lt;&gt;*ithdr*",'Raw Data'!$D:$D,"&lt;&gt;*ancel*")</f>
        <v>0</v>
      </c>
      <c r="AB15" s="117"/>
      <c r="AC15" s="117"/>
      <c r="AD15" s="123"/>
      <c r="AE15" s="156">
        <f>SUMIFS('Raw Data'!$V:$V, 'Raw Data'!$AN:$AN,"&lt;=" &amp;DATE(LEFT($AV$3, 4), MONTH("1 " &amp; AE$6 &amp; " " &amp; LEFT($AV$3, 4)) + 1, 0 ), 'Raw Data'!$AN:$AN,"&gt;" &amp;DATE(LEFT($AV$3, 4), MONTH("1 " &amp; AE$6 &amp; " " &amp; LEFT($AV$3, 4)), 0 ), 'Raw Data'!$H:$H, "Ear*", 'Raw Data'!$O:$O,""&amp;'Raw Data'!$B$1,'Raw Data'!$D:$D,"&lt;&gt;*ithdr*",'Raw Data'!$D:$D,"&lt;&gt;*ancel*",'Raw Data'!$P:$P,"--")
+
SUMIFS('Raw Data'!$V:$V, 'Raw Data'!$AN:$AN,"&lt;=" &amp;DATE(LEFT($AV$3, 4), MONTH("1 " &amp; AE$6 &amp; " " &amp; LEFT($AV$3, 4)) + 1, 0 ), 'Raw Data'!$AN:$AN,"&gt;" &amp;DATE(LEFT($AV$3, 4), MONTH("1 " &amp; AE$6 &amp; " " &amp; LEFT($AV$3, 4)), 0 ), 'Raw Data'!$H:$H, "Ear*", 'Raw Data'!$P:$P,""&amp;'Raw Data'!$B$1,'Raw Data'!$D:$D,"&lt;&gt;*ithdr*",'Raw Data'!$D:$D,"&lt;&gt;*ancel*")</f>
        <v>0</v>
      </c>
      <c r="AF15" s="117"/>
      <c r="AG15" s="117"/>
      <c r="AH15" s="123"/>
      <c r="AI15" s="156">
        <f>SUMIFS('Raw Data'!$V:$V, 'Raw Data'!$AN:$AN,"&lt;=" &amp;DATE(LEFT($AV$3, 4), MONTH("1 " &amp; AI$6 &amp; " " &amp; LEFT($AV$3, 4)) + 1, 0 ), 'Raw Data'!$AN:$AN,"&gt;" &amp;DATE(LEFT($AV$3, 4), MONTH("1 " &amp; AI$6 &amp; " " &amp; LEFT($AV$3, 4)), 0 ), 'Raw Data'!$H:$H, "Ear*", 'Raw Data'!$O:$O,""&amp;'Raw Data'!$B$1,'Raw Data'!$D:$D,"&lt;&gt;*ithdr*",'Raw Data'!$D:$D,"&lt;&gt;*ancel*",'Raw Data'!$P:$P,"--")
+
SUMIFS('Raw Data'!$V:$V, 'Raw Data'!$AN:$AN,"&lt;=" &amp;DATE(LEFT($AV$3, 4), MONTH("1 " &amp; AI$6 &amp; " " &amp; LEFT($AV$3, 4)) + 1, 0 ), 'Raw Data'!$AN:$AN,"&gt;" &amp;DATE(LEFT($AV$3, 4), MONTH("1 " &amp; AI$6 &amp; " " &amp; LEFT($AV$3, 4)), 0 ), 'Raw Data'!$H:$H, "Ear*", 'Raw Data'!$P:$P,""&amp;'Raw Data'!$B$1,'Raw Data'!$D:$D,"&lt;&gt;*ithdr*",'Raw Data'!$D:$D,"&lt;&gt;*ancel*")</f>
        <v>0</v>
      </c>
      <c r="AJ15" s="117"/>
      <c r="AK15" s="117"/>
      <c r="AL15" s="123"/>
      <c r="AM15" s="156">
        <f>SUMIFS('Raw Data'!$V:$V, 'Raw Data'!$AN:$AN,"&lt;=" &amp;DATE(LEFT($AV$3, 4), MONTH("1 " &amp; AM$6 &amp; " " &amp; LEFT($AV$3, 4)) + 1, 0 ), 'Raw Data'!$AN:$AN,"&gt;" &amp;DATE(LEFT($AV$3, 4), MONTH("1 " &amp; AM$6 &amp; " " &amp; LEFT($AV$3, 4)), 0 ), 'Raw Data'!$H:$H, "Ear*", 'Raw Data'!$O:$O,""&amp;'Raw Data'!$B$1,'Raw Data'!$D:$D,"&lt;&gt;*ithdr*",'Raw Data'!$D:$D,"&lt;&gt;*ancel*",'Raw Data'!$P:$P,"--")
+
SUMIFS('Raw Data'!$V:$V, 'Raw Data'!$AN:$AN,"&lt;=" &amp;DATE(LEFT($AV$3, 4), MONTH("1 " &amp; AM$6 &amp; " " &amp; LEFT($AV$3, 4)) + 1, 0 ), 'Raw Data'!$AN:$AN,"&gt;" &amp;DATE(LEFT($AV$3, 4), MONTH("1 " &amp; AM$6 &amp; " " &amp; LEFT($AV$3, 4)), 0 ), 'Raw Data'!$H:$H, "Ear*", 'Raw Data'!$P:$P,""&amp;'Raw Data'!$B$1,'Raw Data'!$D:$D,"&lt;&gt;*ithdr*",'Raw Data'!$D:$D,"&lt;&gt;*ancel*")</f>
        <v>0</v>
      </c>
      <c r="AN15" s="117"/>
      <c r="AO15" s="117"/>
      <c r="AP15" s="123"/>
      <c r="AQ15" s="156">
        <f>SUMIFS('Raw Data'!$V:$V, 'Raw Data'!$AN:$AN,"&lt;=" &amp;DATE(LEFT($AV$3, 4), MONTH("1 " &amp; AQ$6 &amp; " " &amp; LEFT($AV$3, 4)) + 1, 0 ), 'Raw Data'!$AN:$AN,"&gt;" &amp;DATE(LEFT($AV$3, 4), MONTH("1 " &amp; AQ$6 &amp; " " &amp; LEFT($AV$3, 4)), 0 ), 'Raw Data'!$H:$H, "Ear*", 'Raw Data'!$O:$O,""&amp;'Raw Data'!$B$1,'Raw Data'!$D:$D,"&lt;&gt;*ithdr*",'Raw Data'!$D:$D,"&lt;&gt;*ancel*",'Raw Data'!$P:$P,"--")
+
SUMIFS('Raw Data'!$V:$V, 'Raw Data'!$AN:$AN,"&lt;=" &amp;DATE(LEFT($AV$3, 4), MONTH("1 " &amp; AQ$6 &amp; " " &amp; LEFT($AV$3, 4)) + 1, 0 ), 'Raw Data'!$AN:$AN,"&gt;" &amp;DATE(LEFT($AV$3, 4), MONTH("1 " &amp; AQ$6 &amp; " " &amp; LEFT($AV$3, 4)), 0 ), 'Raw Data'!$H:$H, "Ear*", 'Raw Data'!$P:$P,""&amp;'Raw Data'!$B$1,'Raw Data'!$D:$D,"&lt;&gt;*ithdr*",'Raw Data'!$D:$D,"&lt;&gt;*ancel*")</f>
        <v>0</v>
      </c>
      <c r="AR15" s="117"/>
      <c r="AS15" s="117"/>
      <c r="AT15" s="123"/>
      <c r="AU15" s="156">
        <f>SUMIFS('Raw Data'!$V:$V, 'Raw Data'!$AN:$AN,"&lt;=" &amp;DATE( MID($AV$3, 15, 4), MONTH("1 " &amp; AU$6 &amp; " " &amp;  MID($AV$3, 15, 4)) + 1, 0 ), 'Raw Data'!$AN:$AN,"&gt;" &amp;DATE( MID($AV$3, 15, 4), MONTH("1 " &amp; AU$6 &amp; " " &amp;  MID($AV$3, 15, 4)), 0 ), 'Raw Data'!$H:$H, "Ear*", 'Raw Data'!$O:$O,""&amp;'Raw Data'!$B$1,'Raw Data'!$D:$D,"&lt;&gt;*ithdr*",'Raw Data'!$D:$D,"&lt;&gt;*ancel*",'Raw Data'!$P:$P,"--")
+
SUMIFS('Raw Data'!$V:$V, 'Raw Data'!$AN:$AN,"&lt;=" &amp;DATE( MID($AV$3, 15, 4), MONTH("1 " &amp; AU$6 &amp; " " &amp;  MID($AV$3, 15, 4)) + 1, 0 ), 'Raw Data'!$AN:$AN,"&gt;" &amp;DATE( MID($AV$3, 15, 4), MONTH("1 " &amp; AU$6 &amp; " " &amp;  MID($AV$3, 15, 4)), 0 ), 'Raw Data'!$H:$H, "Ear*", 'Raw Data'!$P:$P,""&amp;'Raw Data'!$B$1,'Raw Data'!$D:$D,"&lt;&gt;*ithdr*",'Raw Data'!$D:$D,"&lt;&gt;*ancel*")</f>
        <v>0</v>
      </c>
      <c r="AV15" s="117"/>
      <c r="AW15" s="117"/>
      <c r="AX15" s="123"/>
      <c r="AY15" s="156">
        <f>SUMIFS('Raw Data'!$V:$V, 'Raw Data'!$AN:$AN,"&lt;=" &amp;DATE( MID($AV$3, 15, 4), MONTH("1 " &amp; AY$6 &amp; " " &amp;  MID($AV$3, 15, 4)) + 1, 0 ), 'Raw Data'!$AN:$AN,"&gt;" &amp;DATE( MID($AV$3, 15, 4), MONTH("1 " &amp; AY$6 &amp; " " &amp;  MID($AV$3, 15, 4)), 0 ), 'Raw Data'!$H:$H, "Ear*", 'Raw Data'!$O:$O,""&amp;'Raw Data'!$B$1,'Raw Data'!$D:$D,"&lt;&gt;*ithdr*",'Raw Data'!$D:$D,"&lt;&gt;*ancel*",'Raw Data'!$P:$P,"--")
+
SUMIFS('Raw Data'!$V:$V, 'Raw Data'!$AN:$AN,"&lt;=" &amp;DATE( MID($AV$3, 15, 4), MONTH("1 " &amp; AY$6 &amp; " " &amp;  MID($AV$3, 15, 4)) + 1, 0 ), 'Raw Data'!$AN:$AN,"&gt;" &amp;DATE( MID($AV$3, 15, 4), MONTH("1 " &amp; AY$6 &amp; " " &amp;  MID($AV$3, 15, 4)), 0 ), 'Raw Data'!$H:$H, "Ear*", 'Raw Data'!$P:$P,""&amp;'Raw Data'!$B$1,'Raw Data'!$D:$D,"&lt;&gt;*ithdr*",'Raw Data'!$D:$D,"&lt;&gt;*ancel*")</f>
        <v>0</v>
      </c>
      <c r="AZ15" s="117"/>
      <c r="BA15" s="117"/>
      <c r="BB15" s="123"/>
      <c r="BC15" s="156">
        <f>SUMIFS('Raw Data'!$V:$V, 'Raw Data'!$AN:$AN,"&lt;=" &amp;DATE( MID($AV$3, 15, 4), MONTH("1 " &amp; BC$6 &amp; " " &amp;  MID($AV$3, 15, 4)) + 1, 0 ), 'Raw Data'!$AN:$AN,"&gt;" &amp;DATE( MID($AV$3, 15, 4), MONTH("1 " &amp; BC$6 &amp; " " &amp;  MID($AV$3, 15, 4)), 0 ), 'Raw Data'!$H:$H, "Ear*", 'Raw Data'!$O:$O,""&amp;'Raw Data'!$B$1,'Raw Data'!$D:$D,"&lt;&gt;*ithdr*",'Raw Data'!$D:$D,"&lt;&gt;*ancel*",'Raw Data'!$P:$P,"--")
+
SUMIFS('Raw Data'!$V:$V, 'Raw Data'!$AN:$AN,"&lt;=" &amp;DATE( MID($AV$3, 15, 4), MONTH("1 " &amp; BC$6 &amp; " " &amp;  MID($AV$3, 15, 4)) + 1, 0 ), 'Raw Data'!$AN:$AN,"&gt;" &amp;DATE( MID($AV$3, 15, 4), MONTH("1 " &amp; BC$6 &amp; " " &amp;  MID($AV$3, 15, 4)), 0 ), 'Raw Data'!$H:$H, "Ear*", 'Raw Data'!$P:$P,""&amp;'Raw Data'!$B$1,'Raw Data'!$D:$D,"&lt;&gt;*ithdr*",'Raw Data'!$D:$D,"&lt;&gt;*ancel*")</f>
        <v>0</v>
      </c>
      <c r="BD15" s="117"/>
      <c r="BE15" s="117"/>
      <c r="BF15" s="123"/>
    </row>
    <row r="16" spans="1:58" ht="12.75" customHeight="1" x14ac:dyDescent="0.2">
      <c r="A16" s="157" t="s">
        <v>125</v>
      </c>
      <c r="B16" s="117"/>
      <c r="C16" s="117"/>
      <c r="D16" s="117"/>
      <c r="E16" s="117"/>
      <c r="F16" s="117"/>
      <c r="G16" s="117"/>
      <c r="H16" s="117"/>
      <c r="I16" s="117"/>
      <c r="J16" s="123"/>
      <c r="K16" s="156">
        <f>SUMIFS('Raw Data'!$V:$V, 'Raw Data'!$AN:$AN,"&lt;=" &amp;DATE(LEFT($AV$3, 4), MONTH("1 " &amp; K$6 &amp; " " &amp; LEFT($AV$3, 4)) + 1, 0 ), 'Raw Data'!$AN:$AN,"&gt;" &amp;DATE(LEFT($AV$3, 4), MONTH("1 " &amp; K$6 &amp; " " &amp; LEFT($AV$3, 4)), 0 ), 'Raw Data'!$H:$H, "Non*", 'Raw Data'!$O:$O,""&amp;'Raw Data'!$B$1,'Raw Data'!$D:$D,"&lt;&gt;*ithdr*",'Raw Data'!$D:$D,"&lt;&gt;*ancel*",'Raw Data'!$P:$P,"--")
+
SUMIFS('Raw Data'!$V:$V, 'Raw Data'!$AN:$AN,"&lt;=" &amp;DATE(LEFT($AV$3, 4), MONTH("1 " &amp; K$6 &amp; " " &amp; LEFT($AV$3, 4)) + 1, 0 ), 'Raw Data'!$AN:$AN,"&gt;" &amp;DATE(LEFT($AV$3, 4), MONTH("1 " &amp; K$6 &amp; " " &amp; LEFT($AV$3, 4)), 0 ), 'Raw Data'!$H:$H, "Non*", 'Raw Data'!$P:$P,""&amp;'Raw Data'!$B$1,'Raw Data'!$D:$D,"&lt;&gt;*ithdr*",'Raw Data'!$D:$D,"&lt;&gt;*ancel*")</f>
        <v>0</v>
      </c>
      <c r="L16" s="117"/>
      <c r="M16" s="117"/>
      <c r="N16" s="123"/>
      <c r="O16" s="156">
        <f>SUMIFS('Raw Data'!$V:$V, 'Raw Data'!$AN:$AN,"&lt;=" &amp;DATE(LEFT($AV$3, 4), MONTH("1 " &amp; O$6 &amp; " " &amp; LEFT($AV$3, 4)) + 1, 0 ), 'Raw Data'!$AN:$AN,"&gt;" &amp;DATE(LEFT($AV$3, 4), MONTH("1 " &amp; O$6 &amp; " " &amp; LEFT($AV$3, 4)), 0 ), 'Raw Data'!$H:$H, "Non*", 'Raw Data'!$O:$O,""&amp;'Raw Data'!$B$1,'Raw Data'!$D:$D,"&lt;&gt;*ithdr*",'Raw Data'!$D:$D,"&lt;&gt;*ancel*",'Raw Data'!$P:$P,"--")
+
SUMIFS('Raw Data'!$V:$V, 'Raw Data'!$AN:$AN,"&lt;=" &amp;DATE(LEFT($AV$3, 4), MONTH("1 " &amp; O$6 &amp; " " &amp; LEFT($AV$3, 4)) + 1, 0 ), 'Raw Data'!$AN:$AN,"&gt;" &amp;DATE(LEFT($AV$3, 4), MONTH("1 " &amp; O$6 &amp; " " &amp; LEFT($AV$3, 4)), 0 ), 'Raw Data'!$H:$H, "Non*", 'Raw Data'!$P:$P,""&amp;'Raw Data'!$B$1,'Raw Data'!$D:$D,"&lt;&gt;*ithdr*",'Raw Data'!$D:$D,"&lt;&gt;*ancel*")</f>
        <v>0</v>
      </c>
      <c r="P16" s="117"/>
      <c r="Q16" s="117"/>
      <c r="R16" s="123"/>
      <c r="S16" s="156">
        <f>SUMIFS('Raw Data'!$V:$V, 'Raw Data'!$AN:$AN,"&lt;=" &amp;DATE(LEFT($AV$3, 4), MONTH("1 " &amp; S$6 &amp; " " &amp; LEFT($AV$3, 4)) + 1, 0 ), 'Raw Data'!$AN:$AN,"&gt;" &amp;DATE(LEFT($AV$3, 4), MONTH("1 " &amp; S$6 &amp; " " &amp; LEFT($AV$3, 4)), 0 ), 'Raw Data'!$H:$H, "Non*", 'Raw Data'!$O:$O,""&amp;'Raw Data'!$B$1,'Raw Data'!$D:$D,"&lt;&gt;*ithdr*",'Raw Data'!$D:$D,"&lt;&gt;*ancel*",'Raw Data'!$P:$P,"--")
+
SUMIFS('Raw Data'!$V:$V, 'Raw Data'!$AN:$AN,"&lt;=" &amp;DATE(LEFT($AV$3, 4), MONTH("1 " &amp; S$6 &amp; " " &amp; LEFT($AV$3, 4)) + 1, 0 ), 'Raw Data'!$AN:$AN,"&gt;" &amp;DATE(LEFT($AV$3, 4), MONTH("1 " &amp; S$6 &amp; " " &amp; LEFT($AV$3, 4)), 0 ), 'Raw Data'!$H:$H, "Non*", 'Raw Data'!$P:$P,""&amp;'Raw Data'!$B$1,'Raw Data'!$D:$D,"&lt;&gt;*ithdr*",'Raw Data'!$D:$D,"&lt;&gt;*ancel*")</f>
        <v>0</v>
      </c>
      <c r="T16" s="117"/>
      <c r="U16" s="117"/>
      <c r="V16" s="123"/>
      <c r="W16" s="156">
        <f>SUMIFS('Raw Data'!$V:$V, 'Raw Data'!$AN:$AN,"&lt;=" &amp;DATE(LEFT($AV$3, 4), MONTH("1 " &amp; W$6 &amp; " " &amp; LEFT($AV$3, 4)) + 1, 0 ), 'Raw Data'!$AN:$AN,"&gt;" &amp;DATE(LEFT($AV$3, 4), MONTH("1 " &amp; W$6 &amp; " " &amp; LEFT($AV$3, 4)), 0 ), 'Raw Data'!$H:$H, "Non*", 'Raw Data'!$O:$O,""&amp;'Raw Data'!$B$1,'Raw Data'!$D:$D,"&lt;&gt;*ithdr*",'Raw Data'!$D:$D,"&lt;&gt;*ancel*",'Raw Data'!$P:$P,"--")
+
SUMIFS('Raw Data'!$V:$V, 'Raw Data'!$AN:$AN,"&lt;=" &amp;DATE(LEFT($AV$3, 4), MONTH("1 " &amp; W$6 &amp; " " &amp; LEFT($AV$3, 4)) + 1, 0 ), 'Raw Data'!$AN:$AN,"&gt;" &amp;DATE(LEFT($AV$3, 4), MONTH("1 " &amp; W$6 &amp; " " &amp; LEFT($AV$3, 4)), 0 ), 'Raw Data'!$H:$H, "Non*", 'Raw Data'!$P:$P,""&amp;'Raw Data'!$B$1,'Raw Data'!$D:$D,"&lt;&gt;*ithdr*",'Raw Data'!$D:$D,"&lt;&gt;*ancel*")</f>
        <v>0</v>
      </c>
      <c r="X16" s="117"/>
      <c r="Y16" s="117"/>
      <c r="Z16" s="123"/>
      <c r="AA16" s="156">
        <f>SUMIFS('Raw Data'!$V:$V, 'Raw Data'!$AN:$AN,"&lt;=" &amp;DATE(LEFT($AV$3, 4), MONTH("1 " &amp; AA$6 &amp; " " &amp; LEFT($AV$3, 4)) + 1, 0 ), 'Raw Data'!$AN:$AN,"&gt;" &amp;DATE(LEFT($AV$3, 4), MONTH("1 " &amp; AA$6 &amp; " " &amp; LEFT($AV$3, 4)), 0 ), 'Raw Data'!$H:$H, "Non*", 'Raw Data'!$O:$O,""&amp;'Raw Data'!$B$1,'Raw Data'!$D:$D,"&lt;&gt;*ithdr*",'Raw Data'!$D:$D,"&lt;&gt;*ancel*",'Raw Data'!$P:$P,"--")
+
SUMIFS('Raw Data'!$V:$V, 'Raw Data'!$AN:$AN,"&lt;=" &amp;DATE(LEFT($AV$3, 4), MONTH("1 " &amp; AA$6 &amp; " " &amp; LEFT($AV$3, 4)) + 1, 0 ), 'Raw Data'!$AN:$AN,"&gt;" &amp;DATE(LEFT($AV$3, 4), MONTH("1 " &amp; AA$6 &amp; " " &amp; LEFT($AV$3, 4)), 0 ), 'Raw Data'!$H:$H, "Non*", 'Raw Data'!$P:$P,""&amp;'Raw Data'!$B$1,'Raw Data'!$D:$D,"&lt;&gt;*ithdr*",'Raw Data'!$D:$D,"&lt;&gt;*ancel*")</f>
        <v>0</v>
      </c>
      <c r="AB16" s="117"/>
      <c r="AC16" s="117"/>
      <c r="AD16" s="123"/>
      <c r="AE16" s="156">
        <f>SUMIFS('Raw Data'!$V:$V, 'Raw Data'!$AN:$AN,"&lt;=" &amp;DATE(LEFT($AV$3, 4), MONTH("1 " &amp; AE$6 &amp; " " &amp; LEFT($AV$3, 4)) + 1, 0 ), 'Raw Data'!$AN:$AN,"&gt;" &amp;DATE(LEFT($AV$3, 4), MONTH("1 " &amp; AE$6 &amp; " " &amp; LEFT($AV$3, 4)), 0 ), 'Raw Data'!$H:$H, "Non*", 'Raw Data'!$O:$O,""&amp;'Raw Data'!$B$1,'Raw Data'!$D:$D,"&lt;&gt;*ithdr*",'Raw Data'!$D:$D,"&lt;&gt;*ancel*",'Raw Data'!$P:$P,"--")
+
SUMIFS('Raw Data'!$V:$V, 'Raw Data'!$AN:$AN,"&lt;=" &amp;DATE(LEFT($AV$3, 4), MONTH("1 " &amp; AE$6 &amp; " " &amp; LEFT($AV$3, 4)) + 1, 0 ), 'Raw Data'!$AN:$AN,"&gt;" &amp;DATE(LEFT($AV$3, 4), MONTH("1 " &amp; AE$6 &amp; " " &amp; LEFT($AV$3, 4)), 0 ), 'Raw Data'!$H:$H, "Non*", 'Raw Data'!$P:$P,""&amp;'Raw Data'!$B$1,'Raw Data'!$D:$D,"&lt;&gt;*ithdr*",'Raw Data'!$D:$D,"&lt;&gt;*ancel*")</f>
        <v>0</v>
      </c>
      <c r="AF16" s="117"/>
      <c r="AG16" s="117"/>
      <c r="AH16" s="123"/>
      <c r="AI16" s="156">
        <f>SUMIFS('Raw Data'!$V:$V, 'Raw Data'!$AN:$AN,"&lt;=" &amp;DATE(LEFT($AV$3, 4), MONTH("1 " &amp; AI$6 &amp; " " &amp; LEFT($AV$3, 4)) + 1, 0 ), 'Raw Data'!$AN:$AN,"&gt;" &amp;DATE(LEFT($AV$3, 4), MONTH("1 " &amp; AI$6 &amp; " " &amp; LEFT($AV$3, 4)), 0 ), 'Raw Data'!$H:$H, "Non*", 'Raw Data'!$O:$O,""&amp;'Raw Data'!$B$1,'Raw Data'!$D:$D,"&lt;&gt;*ithdr*",'Raw Data'!$D:$D,"&lt;&gt;*ancel*",'Raw Data'!$P:$P,"--")
+
SUMIFS('Raw Data'!$V:$V, 'Raw Data'!$AN:$AN,"&lt;=" &amp;DATE(LEFT($AV$3, 4), MONTH("1 " &amp; AI$6 &amp; " " &amp; LEFT($AV$3, 4)) + 1, 0 ), 'Raw Data'!$AN:$AN,"&gt;" &amp;DATE(LEFT($AV$3, 4), MONTH("1 " &amp; AI$6 &amp; " " &amp; LEFT($AV$3, 4)), 0 ), 'Raw Data'!$H:$H, "Non*", 'Raw Data'!$P:$P,""&amp;'Raw Data'!$B$1,'Raw Data'!$D:$D,"&lt;&gt;*ithdr*",'Raw Data'!$D:$D,"&lt;&gt;*ancel*")</f>
        <v>0</v>
      </c>
      <c r="AJ16" s="117"/>
      <c r="AK16" s="117"/>
      <c r="AL16" s="123"/>
      <c r="AM16" s="156">
        <f>SUMIFS('Raw Data'!$V:$V, 'Raw Data'!$AN:$AN,"&lt;=" &amp;DATE(LEFT($AV$3, 4), MONTH("1 " &amp; AM$6 &amp; " " &amp; LEFT($AV$3, 4)) + 1, 0 ), 'Raw Data'!$AN:$AN,"&gt;" &amp;DATE(LEFT($AV$3, 4), MONTH("1 " &amp; AM$6 &amp; " " &amp; LEFT($AV$3, 4)), 0 ), 'Raw Data'!$H:$H, "Non*", 'Raw Data'!$O:$O,""&amp;'Raw Data'!$B$1,'Raw Data'!$D:$D,"&lt;&gt;*ithdr*",'Raw Data'!$D:$D,"&lt;&gt;*ancel*",'Raw Data'!$P:$P,"--")
+
SUMIFS('Raw Data'!$V:$V, 'Raw Data'!$AN:$AN,"&lt;=" &amp;DATE(LEFT($AV$3, 4), MONTH("1 " &amp; AM$6 &amp; " " &amp; LEFT($AV$3, 4)) + 1, 0 ), 'Raw Data'!$AN:$AN,"&gt;" &amp;DATE(LEFT($AV$3, 4), MONTH("1 " &amp; AM$6 &amp; " " &amp; LEFT($AV$3, 4)), 0 ), 'Raw Data'!$H:$H, "Non*", 'Raw Data'!$P:$P,""&amp;'Raw Data'!$B$1,'Raw Data'!$D:$D,"&lt;&gt;*ithdr*",'Raw Data'!$D:$D,"&lt;&gt;*ancel*")</f>
        <v>0</v>
      </c>
      <c r="AN16" s="117"/>
      <c r="AO16" s="117"/>
      <c r="AP16" s="123"/>
      <c r="AQ16" s="156">
        <f>SUMIFS('Raw Data'!$V:$V, 'Raw Data'!$AN:$AN,"&lt;=" &amp;DATE(LEFT($AV$3, 4), MONTH("1 " &amp; AQ$6 &amp; " " &amp; LEFT($AV$3, 4)) + 1, 0 ), 'Raw Data'!$AN:$AN,"&gt;" &amp;DATE(LEFT($AV$3, 4), MONTH("1 " &amp; AQ$6 &amp; " " &amp; LEFT($AV$3, 4)), 0 ), 'Raw Data'!$H:$H, "Non*", 'Raw Data'!$O:$O,""&amp;'Raw Data'!$B$1,'Raw Data'!$D:$D,"&lt;&gt;*ithdr*",'Raw Data'!$D:$D,"&lt;&gt;*ancel*",'Raw Data'!$P:$P,"--")
+
SUMIFS('Raw Data'!$V:$V, 'Raw Data'!$AN:$AN,"&lt;=" &amp;DATE(LEFT($AV$3, 4), MONTH("1 " &amp; AQ$6 &amp; " " &amp; LEFT($AV$3, 4)) + 1, 0 ), 'Raw Data'!$AN:$AN,"&gt;" &amp;DATE(LEFT($AV$3, 4), MONTH("1 " &amp; AQ$6 &amp; " " &amp; LEFT($AV$3, 4)), 0 ), 'Raw Data'!$H:$H, "Non*", 'Raw Data'!$P:$P,""&amp;'Raw Data'!$B$1,'Raw Data'!$D:$D,"&lt;&gt;*ithdr*",'Raw Data'!$D:$D,"&lt;&gt;*ancel*")</f>
        <v>0</v>
      </c>
      <c r="AR16" s="117"/>
      <c r="AS16" s="117"/>
      <c r="AT16" s="123"/>
      <c r="AU16" s="156">
        <f>SUMIFS('Raw Data'!$V:$V, 'Raw Data'!$AN:$AN,"&lt;=" &amp;DATE( MID($AV$3, 15, 4), MONTH("1 " &amp; AU$6 &amp; " " &amp;  MID($AV$3, 15, 4)) + 1, 0 ), 'Raw Data'!$AN:$AN,"&gt;" &amp;DATE( MID($AV$3, 15, 4), MONTH("1 " &amp; AU$6 &amp; " " &amp;  MID($AV$3, 15, 4)), 0 ), 'Raw Data'!$H:$H, "Non*", 'Raw Data'!$O:$O,""&amp;'Raw Data'!$B$1,'Raw Data'!$D:$D,"&lt;&gt;*ithdr*",'Raw Data'!$D:$D,"&lt;&gt;*ancel*",'Raw Data'!$P:$P,"--")
+
SUMIFS('Raw Data'!$V:$V, 'Raw Data'!$AN:$AN,"&lt;=" &amp;DATE( MID($AV$3, 15, 4), MONTH("1 " &amp; AU$6 &amp; " " &amp;  MID($AV$3, 15, 4)) + 1, 0 ), 'Raw Data'!$AN:$AN,"&gt;" &amp;DATE( MID($AV$3, 15, 4), MONTH("1 " &amp; AU$6 &amp; " " &amp;  MID($AV$3, 15, 4)), 0 ), 'Raw Data'!$H:$H, "Non*", 'Raw Data'!$P:$P,""&amp;'Raw Data'!$B$1,'Raw Data'!$D:$D,"&lt;&gt;*ithdr*",'Raw Data'!$D:$D,"&lt;&gt;*ancel*")</f>
        <v>0</v>
      </c>
      <c r="AV16" s="117"/>
      <c r="AW16" s="117"/>
      <c r="AX16" s="123"/>
      <c r="AY16" s="156">
        <f>SUMIFS('Raw Data'!$V:$V, 'Raw Data'!$AN:$AN,"&lt;=" &amp;DATE( MID($AV$3, 15, 4), MONTH("1 " &amp; AY$6 &amp; " " &amp;  MID($AV$3, 15, 4)) + 1, 0 ), 'Raw Data'!$AN:$AN,"&gt;" &amp;DATE( MID($AV$3, 15, 4), MONTH("1 " &amp; AY$6 &amp; " " &amp;  MID($AV$3, 15, 4)), 0 ), 'Raw Data'!$H:$H, "Non*", 'Raw Data'!$O:$O,""&amp;'Raw Data'!$B$1,'Raw Data'!$D:$D,"&lt;&gt;*ithdr*",'Raw Data'!$D:$D,"&lt;&gt;*ancel*",'Raw Data'!$P:$P,"--")
+
SUMIFS('Raw Data'!$V:$V, 'Raw Data'!$AN:$AN,"&lt;=" &amp;DATE( MID($AV$3, 15, 4), MONTH("1 " &amp; AY$6 &amp; " " &amp;  MID($AV$3, 15, 4)) + 1, 0 ), 'Raw Data'!$AN:$AN,"&gt;" &amp;DATE( MID($AV$3, 15, 4), MONTH("1 " &amp; AY$6 &amp; " " &amp;  MID($AV$3, 15, 4)), 0 ), 'Raw Data'!$H:$H, "Non*", 'Raw Data'!$P:$P,""&amp;'Raw Data'!$B$1,'Raw Data'!$D:$D,"&lt;&gt;*ithdr*",'Raw Data'!$D:$D,"&lt;&gt;*ancel*")</f>
        <v>0</v>
      </c>
      <c r="AZ16" s="117"/>
      <c r="BA16" s="117"/>
      <c r="BB16" s="123"/>
      <c r="BC16" s="156">
        <f>SUMIFS('Raw Data'!$V:$V, 'Raw Data'!$AN:$AN,"&lt;=" &amp;DATE( MID($AV$3, 15, 4), MONTH("1 " &amp; BC$6 &amp; " " &amp;  MID($AV$3, 15, 4)) + 1, 0 ), 'Raw Data'!$AN:$AN,"&gt;" &amp;DATE( MID($AV$3, 15, 4), MONTH("1 " &amp; BC$6 &amp; " " &amp;  MID($AV$3, 15, 4)), 0 ), 'Raw Data'!$H:$H, "Non*", 'Raw Data'!$O:$O,""&amp;'Raw Data'!$B$1,'Raw Data'!$D:$D,"&lt;&gt;*ithdr*",'Raw Data'!$D:$D,"&lt;&gt;*ancel*",'Raw Data'!$P:$P,"--")
+
SUMIFS('Raw Data'!$V:$V, 'Raw Data'!$AN:$AN,"&lt;=" &amp;DATE( MID($AV$3, 15, 4), MONTH("1 " &amp; BC$6 &amp; " " &amp;  MID($AV$3, 15, 4)) + 1, 0 ), 'Raw Data'!$AN:$AN,"&gt;" &amp;DATE( MID($AV$3, 15, 4), MONTH("1 " &amp; BC$6 &amp; " " &amp;  MID($AV$3, 15, 4)), 0 ), 'Raw Data'!$H:$H, "Non*", 'Raw Data'!$P:$P,""&amp;'Raw Data'!$B$1,'Raw Data'!$D:$D,"&lt;&gt;*ithdr*",'Raw Data'!$D:$D,"&lt;&gt;*ancel*")</f>
        <v>0</v>
      </c>
      <c r="BD16" s="117"/>
      <c r="BE16" s="117"/>
      <c r="BF16" s="123"/>
    </row>
    <row r="17" spans="1:58" ht="12.75" customHeight="1" x14ac:dyDescent="0.2">
      <c r="A17" s="120" t="s">
        <v>127</v>
      </c>
      <c r="B17" s="117"/>
      <c r="C17" s="117"/>
      <c r="D17" s="117"/>
      <c r="E17" s="117"/>
      <c r="F17" s="117"/>
      <c r="G17" s="117"/>
      <c r="H17" s="117"/>
      <c r="I17" s="117"/>
      <c r="J17" s="123"/>
      <c r="K17" s="156">
        <f>SUMIFS('Raw Data'!$W:$W, 'Raw Data'!$AN:$AN,"&lt;=" &amp;DATE(LEFT($AV$3, 4), MONTH("1 " &amp; K$6 &amp; " " &amp; LEFT($AV$3, 4)) + 1, 0 ), 'Raw Data'!$AN:$AN,"&gt;" &amp;DATE(LEFT($AV$3, 4), MONTH("1 " &amp; K$6 &amp; " " &amp; LEFT($AV$3, 4)), 0 ), 'Raw Data'!$O:$O,""&amp;'Raw Data'!$B$1,'Raw Data'!$D:$D,"&lt;&gt;*ithdr*",'Raw Data'!$D:$D,"&lt;&gt;*ancel*",'Raw Data'!$P:$P,"--")
+
SUMIFS('Raw Data'!$W:$W, 'Raw Data'!$AN:$AN,"&lt;=" &amp;DATE(LEFT($AV$3, 4), MONTH("1 " &amp; K$6 &amp; " " &amp; LEFT($AV$3, 4)) + 1, 0 ), 'Raw Data'!$AN:$AN,"&gt;" &amp;DATE(LEFT($AV$3, 4), MONTH("1 " &amp; K$6 &amp; " " &amp; LEFT($AV$3, 4)), 0 ), 'Raw Data'!$P:$P,""&amp;'Raw Data'!$B$1,'Raw Data'!$D:$D,"&lt;&gt;*ithdr*",'Raw Data'!$D:$D,"&lt;&gt;*ancel*")</f>
        <v>0</v>
      </c>
      <c r="L17" s="117"/>
      <c r="M17" s="117"/>
      <c r="N17" s="123"/>
      <c r="O17" s="156">
        <f>SUMIFS('Raw Data'!$W:$W, 'Raw Data'!$AN:$AN,"&lt;=" &amp;DATE(LEFT($AV$3, 4), MONTH("1 " &amp; O$6 &amp; " " &amp; LEFT($AV$3, 4)) + 1, 0 ), 'Raw Data'!$AN:$AN,"&gt;" &amp;DATE(LEFT($AV$3, 4), MONTH("1 " &amp; O$6 &amp; " " &amp; LEFT($AV$3, 4)), 0 ), 'Raw Data'!$O:$O,""&amp;'Raw Data'!$B$1,'Raw Data'!$D:$D,"&lt;&gt;*ithdr*",'Raw Data'!$D:$D,"&lt;&gt;*ancel*",'Raw Data'!$P:$P,"--")
+
SUMIFS('Raw Data'!$W:$W, 'Raw Data'!$AN:$AN,"&lt;=" &amp;DATE(LEFT($AV$3, 4), MONTH("1 " &amp; O$6 &amp; " " &amp; LEFT($AV$3, 4)) + 1, 0 ), 'Raw Data'!$AN:$AN,"&gt;" &amp;DATE(LEFT($AV$3, 4), MONTH("1 " &amp; O$6 &amp; " " &amp; LEFT($AV$3, 4)), 0 ), 'Raw Data'!$P:$P,""&amp;'Raw Data'!$B$1,'Raw Data'!$D:$D,"&lt;&gt;*ithdr*",'Raw Data'!$D:$D,"&lt;&gt;*ancel*")</f>
        <v>0</v>
      </c>
      <c r="P17" s="117"/>
      <c r="Q17" s="117"/>
      <c r="R17" s="123"/>
      <c r="S17" s="156">
        <f>SUMIFS('Raw Data'!$W:$W, 'Raw Data'!$AN:$AN,"&lt;=" &amp;DATE(LEFT($AV$3, 4), MONTH("1 " &amp; S$6 &amp; " " &amp; LEFT($AV$3, 4)) + 1, 0 ), 'Raw Data'!$AN:$AN,"&gt;" &amp;DATE(LEFT($AV$3, 4), MONTH("1 " &amp; S$6 &amp; " " &amp; LEFT($AV$3, 4)), 0 ), 'Raw Data'!$O:$O,""&amp;'Raw Data'!$B$1,'Raw Data'!$D:$D,"&lt;&gt;*ithdr*",'Raw Data'!$D:$D,"&lt;&gt;*ancel*",'Raw Data'!$P:$P,"--")
+
SUMIFS('Raw Data'!$W:$W, 'Raw Data'!$AN:$AN,"&lt;=" &amp;DATE(LEFT($AV$3, 4), MONTH("1 " &amp; S$6 &amp; " " &amp; LEFT($AV$3, 4)) + 1, 0 ), 'Raw Data'!$AN:$AN,"&gt;" &amp;DATE(LEFT($AV$3, 4), MONTH("1 " &amp; S$6 &amp; " " &amp; LEFT($AV$3, 4)), 0 ), 'Raw Data'!$P:$P,""&amp;'Raw Data'!$B$1,'Raw Data'!$D:$D,"&lt;&gt;*ithdr*",'Raw Data'!$D:$D,"&lt;&gt;*ancel*")</f>
        <v>0</v>
      </c>
      <c r="T17" s="117"/>
      <c r="U17" s="117"/>
      <c r="V17" s="123"/>
      <c r="W17" s="156">
        <f>SUMIFS('Raw Data'!$W:$W, 'Raw Data'!$AN:$AN,"&lt;=" &amp;DATE(LEFT($AV$3, 4), MONTH("1 " &amp; W$6 &amp; " " &amp; LEFT($AV$3, 4)) + 1, 0 ), 'Raw Data'!$AN:$AN,"&gt;" &amp;DATE(LEFT($AV$3, 4), MONTH("1 " &amp; W$6 &amp; " " &amp; LEFT($AV$3, 4)), 0 ), 'Raw Data'!$O:$O,""&amp;'Raw Data'!$B$1,'Raw Data'!$D:$D,"&lt;&gt;*ithdr*",'Raw Data'!$D:$D,"&lt;&gt;*ancel*",'Raw Data'!$P:$P,"--")
+
SUMIFS('Raw Data'!$W:$W, 'Raw Data'!$AN:$AN,"&lt;=" &amp;DATE(LEFT($AV$3, 4), MONTH("1 " &amp; W$6 &amp; " " &amp; LEFT($AV$3, 4)) + 1, 0 ), 'Raw Data'!$AN:$AN,"&gt;" &amp;DATE(LEFT($AV$3, 4), MONTH("1 " &amp; W$6 &amp; " " &amp; LEFT($AV$3, 4)), 0 ), 'Raw Data'!$P:$P,""&amp;'Raw Data'!$B$1,'Raw Data'!$D:$D,"&lt;&gt;*ithdr*",'Raw Data'!$D:$D,"&lt;&gt;*ancel*")</f>
        <v>0</v>
      </c>
      <c r="X17" s="117"/>
      <c r="Y17" s="117"/>
      <c r="Z17" s="123"/>
      <c r="AA17" s="156">
        <f>SUMIFS('Raw Data'!$W:$W, 'Raw Data'!$AN:$AN,"&lt;=" &amp;DATE(LEFT($AV$3, 4), MONTH("1 " &amp; AA$6 &amp; " " &amp; LEFT($AV$3, 4)) + 1, 0 ), 'Raw Data'!$AN:$AN,"&gt;" &amp;DATE(LEFT($AV$3, 4), MONTH("1 " &amp; AA$6 &amp; " " &amp; LEFT($AV$3, 4)), 0 ), 'Raw Data'!$O:$O,""&amp;'Raw Data'!$B$1,'Raw Data'!$D:$D,"&lt;&gt;*ithdr*",'Raw Data'!$D:$D,"&lt;&gt;*ancel*",'Raw Data'!$P:$P,"--")
+
SUMIFS('Raw Data'!$W:$W, 'Raw Data'!$AN:$AN,"&lt;=" &amp;DATE(LEFT($AV$3, 4), MONTH("1 " &amp; AA$6 &amp; " " &amp; LEFT($AV$3, 4)) + 1, 0 ), 'Raw Data'!$AN:$AN,"&gt;" &amp;DATE(LEFT($AV$3, 4), MONTH("1 " &amp; AA$6 &amp; " " &amp; LEFT($AV$3, 4)), 0 ), 'Raw Data'!$P:$P,""&amp;'Raw Data'!$B$1,'Raw Data'!$D:$D,"&lt;&gt;*ithdr*",'Raw Data'!$D:$D,"&lt;&gt;*ancel*")</f>
        <v>0</v>
      </c>
      <c r="AB17" s="117"/>
      <c r="AC17" s="117"/>
      <c r="AD17" s="123"/>
      <c r="AE17" s="156">
        <f>SUMIFS('Raw Data'!$W:$W, 'Raw Data'!$AN:$AN,"&lt;=" &amp;DATE(LEFT($AV$3, 4), MONTH("1 " &amp; AE$6 &amp; " " &amp; LEFT($AV$3, 4)) + 1, 0 ), 'Raw Data'!$AN:$AN,"&gt;" &amp;DATE(LEFT($AV$3, 4), MONTH("1 " &amp; AE$6 &amp; " " &amp; LEFT($AV$3, 4)), 0 ), 'Raw Data'!$O:$O,""&amp;'Raw Data'!$B$1,'Raw Data'!$D:$D,"&lt;&gt;*ithdr*",'Raw Data'!$D:$D,"&lt;&gt;*ancel*",'Raw Data'!$P:$P,"--")
+
SUMIFS('Raw Data'!$W:$W, 'Raw Data'!$AN:$AN,"&lt;=" &amp;DATE(LEFT($AV$3, 4), MONTH("1 " &amp; AE$6 &amp; " " &amp; LEFT($AV$3, 4)) + 1, 0 ), 'Raw Data'!$AN:$AN,"&gt;" &amp;DATE(LEFT($AV$3, 4), MONTH("1 " &amp; AE$6 &amp; " " &amp; LEFT($AV$3, 4)), 0 ), 'Raw Data'!$P:$P,""&amp;'Raw Data'!$B$1,'Raw Data'!$D:$D,"&lt;&gt;*ithdr*",'Raw Data'!$D:$D,"&lt;&gt;*ancel*")</f>
        <v>0</v>
      </c>
      <c r="AF17" s="117"/>
      <c r="AG17" s="117"/>
      <c r="AH17" s="123"/>
      <c r="AI17" s="156">
        <f>SUMIFS('Raw Data'!$W:$W, 'Raw Data'!$AN:$AN,"&lt;=" &amp;DATE(LEFT($AV$3, 4), MONTH("1 " &amp; AI$6 &amp; " " &amp; LEFT($AV$3, 4)) + 1, 0 ), 'Raw Data'!$AN:$AN,"&gt;" &amp;DATE(LEFT($AV$3, 4), MONTH("1 " &amp; AI$6 &amp; " " &amp; LEFT($AV$3, 4)), 0 ), 'Raw Data'!$O:$O,""&amp;'Raw Data'!$B$1,'Raw Data'!$D:$D,"&lt;&gt;*ithdr*",'Raw Data'!$D:$D,"&lt;&gt;*ancel*",'Raw Data'!$P:$P,"--")
+
SUMIFS('Raw Data'!$W:$W, 'Raw Data'!$AN:$AN,"&lt;=" &amp;DATE(LEFT($AV$3, 4), MONTH("1 " &amp; AI$6 &amp; " " &amp; LEFT($AV$3, 4)) + 1, 0 ), 'Raw Data'!$AN:$AN,"&gt;" &amp;DATE(LEFT($AV$3, 4), MONTH("1 " &amp; AI$6 &amp; " " &amp; LEFT($AV$3, 4)), 0 ), 'Raw Data'!$P:$P,""&amp;'Raw Data'!$B$1,'Raw Data'!$D:$D,"&lt;&gt;*ithdr*",'Raw Data'!$D:$D,"&lt;&gt;*ancel*")</f>
        <v>0</v>
      </c>
      <c r="AJ17" s="117"/>
      <c r="AK17" s="117"/>
      <c r="AL17" s="123"/>
      <c r="AM17" s="156">
        <f>SUMIFS('Raw Data'!$W:$W, 'Raw Data'!$AN:$AN,"&lt;=" &amp;DATE(LEFT($AV$3, 4), MONTH("1 " &amp; AM$6 &amp; " " &amp; LEFT($AV$3, 4)) + 1, 0 ), 'Raw Data'!$AN:$AN,"&gt;" &amp;DATE(LEFT($AV$3, 4), MONTH("1 " &amp; AM$6 &amp; " " &amp; LEFT($AV$3, 4)), 0 ), 'Raw Data'!$O:$O,""&amp;'Raw Data'!$B$1,'Raw Data'!$D:$D,"&lt;&gt;*ithdr*",'Raw Data'!$D:$D,"&lt;&gt;*ancel*",'Raw Data'!$P:$P,"--")
+
SUMIFS('Raw Data'!$W:$W, 'Raw Data'!$AN:$AN,"&lt;=" &amp;DATE(LEFT($AV$3, 4), MONTH("1 " &amp; AM$6 &amp; " " &amp; LEFT($AV$3, 4)) + 1, 0 ), 'Raw Data'!$AN:$AN,"&gt;" &amp;DATE(LEFT($AV$3, 4), MONTH("1 " &amp; AM$6 &amp; " " &amp; LEFT($AV$3, 4)), 0 ), 'Raw Data'!$P:$P,""&amp;'Raw Data'!$B$1,'Raw Data'!$D:$D,"&lt;&gt;*ithdr*",'Raw Data'!$D:$D,"&lt;&gt;*ancel*")</f>
        <v>0</v>
      </c>
      <c r="AN17" s="117"/>
      <c r="AO17" s="117"/>
      <c r="AP17" s="123"/>
      <c r="AQ17" s="156">
        <f>SUMIFS('Raw Data'!$W:$W, 'Raw Data'!$AN:$AN,"&lt;=" &amp;DATE(LEFT($AV$3, 4), MONTH("1 " &amp; AQ$6 &amp; " " &amp; LEFT($AV$3, 4)) + 1, 0 ), 'Raw Data'!$AN:$AN,"&gt;" &amp;DATE(LEFT($AV$3, 4), MONTH("1 " &amp; AQ$6 &amp; " " &amp; LEFT($AV$3, 4)), 0 ), 'Raw Data'!$O:$O,""&amp;'Raw Data'!$B$1,'Raw Data'!$D:$D,"&lt;&gt;*ithdr*",'Raw Data'!$D:$D,"&lt;&gt;*ancel*",'Raw Data'!$P:$P,"--")
+
SUMIFS('Raw Data'!$W:$W, 'Raw Data'!$AN:$AN,"&lt;=" &amp;DATE(LEFT($AV$3, 4), MONTH("1 " &amp; AQ$6 &amp; " " &amp; LEFT($AV$3, 4)) + 1, 0 ), 'Raw Data'!$AN:$AN,"&gt;" &amp;DATE(LEFT($AV$3, 4), MONTH("1 " &amp; AQ$6 &amp; " " &amp; LEFT($AV$3, 4)), 0 ), 'Raw Data'!$P:$P,""&amp;'Raw Data'!$B$1,'Raw Data'!$D:$D,"&lt;&gt;*ithdr*",'Raw Data'!$D:$D,"&lt;&gt;*ancel*")</f>
        <v>0</v>
      </c>
      <c r="AR17" s="117"/>
      <c r="AS17" s="117"/>
      <c r="AT17" s="123"/>
      <c r="AU17" s="156">
        <f>SUMIFS('Raw Data'!$W:$W, 'Raw Data'!$AN:$AN,"&lt;=" &amp;DATE( MID($AV$3, 15, 4), MONTH("1 " &amp; AU$6 &amp; " " &amp;  MID($AV$3, 15, 4)) + 1, 0 ), 'Raw Data'!$AN:$AN,"&gt;" &amp;DATE( MID($AV$3, 15, 4), MONTH("1 " &amp; AU$6 &amp; " " &amp;  MID($AV$3, 15, 4)), 0 ), 'Raw Data'!$O:$O,""&amp;'Raw Data'!$B$1,'Raw Data'!$D:$D,"&lt;&gt;*ithdr*",'Raw Data'!$D:$D,"&lt;&gt;*ancel*",'Raw Data'!$P:$P,"--")
+
SUMIFS('Raw Data'!$W:$W, 'Raw Data'!$AN:$AN,"&lt;=" &amp;DATE( MID($AV$3, 15, 4), MONTH("1 " &amp; AU$6 &amp; " " &amp;  MID($AV$3, 15, 4)) + 1, 0 ), 'Raw Data'!$AN:$AN,"&gt;" &amp;DATE( MID($AV$3, 15, 4), MONTH("1 " &amp; AU$6 &amp; " " &amp;  MID($AV$3, 15, 4)), 0 ), 'Raw Data'!$P:$P,""&amp;'Raw Data'!$B$1,'Raw Data'!$D:$D,"&lt;&gt;*ithdr*",'Raw Data'!$D:$D,"&lt;&gt;*ancel*")</f>
        <v>0</v>
      </c>
      <c r="AV17" s="117"/>
      <c r="AW17" s="117"/>
      <c r="AX17" s="123"/>
      <c r="AY17" s="156">
        <f>SUMIFS('Raw Data'!$W:$W, 'Raw Data'!$AN:$AN,"&lt;=" &amp;DATE( MID($AV$3, 15, 4), MONTH("1 " &amp; AY$6 &amp; " " &amp;  MID($AV$3, 15, 4)) + 1, 0 ), 'Raw Data'!$AN:$AN,"&gt;" &amp;DATE( MID($AV$3, 15, 4), MONTH("1 " &amp; AY$6 &amp; " " &amp;  MID($AV$3, 15, 4)), 0 ), 'Raw Data'!$O:$O,""&amp;'Raw Data'!$B$1,'Raw Data'!$D:$D,"&lt;&gt;*ithdr*",'Raw Data'!$D:$D,"&lt;&gt;*ancel*",'Raw Data'!$P:$P,"--")
+
SUMIFS('Raw Data'!$W:$W, 'Raw Data'!$AN:$AN,"&lt;=" &amp;DATE( MID($AV$3, 15, 4), MONTH("1 " &amp; AY$6 &amp; " " &amp;  MID($AV$3, 15, 4)) + 1, 0 ), 'Raw Data'!$AN:$AN,"&gt;" &amp;DATE( MID($AV$3, 15, 4), MONTH("1 " &amp; AY$6 &amp; " " &amp;  MID($AV$3, 15, 4)), 0 ), 'Raw Data'!$P:$P,""&amp;'Raw Data'!$B$1,'Raw Data'!$D:$D,"&lt;&gt;*ithdr*",'Raw Data'!$D:$D,"&lt;&gt;*ancel*")</f>
        <v>0</v>
      </c>
      <c r="AZ17" s="117"/>
      <c r="BA17" s="117"/>
      <c r="BB17" s="123"/>
      <c r="BC17" s="156">
        <f>SUMIFS('Raw Data'!$W:$W, 'Raw Data'!$AN:$AN,"&lt;=" &amp;DATE( MID($AV$3, 15, 4), MONTH("1 " &amp; BC$6 &amp; " " &amp;  MID($AV$3, 15, 4)) + 1, 0 ), 'Raw Data'!$AN:$AN,"&gt;" &amp;DATE( MID($AV$3, 15, 4), MONTH("1 " &amp; BC$6 &amp; " " &amp;  MID($AV$3, 15, 4)), 0 ), 'Raw Data'!$O:$O,""&amp;'Raw Data'!$B$1,'Raw Data'!$D:$D,"&lt;&gt;*ithdr*",'Raw Data'!$D:$D,"&lt;&gt;*ancel*",'Raw Data'!$P:$P,"--")
+
SUMIFS('Raw Data'!$W:$W, 'Raw Data'!$AN:$AN,"&lt;=" &amp;DATE( MID($AV$3, 15, 4), MONTH("1 " &amp; BC$6 &amp; " " &amp;  MID($AV$3, 15, 4)) + 1, 0 ), 'Raw Data'!$AN:$AN,"&gt;" &amp;DATE( MID($AV$3, 15, 4), MONTH("1 " &amp; BC$6 &amp; " " &amp;  MID($AV$3, 15, 4)), 0 ), 'Raw Data'!$P:$P,""&amp;'Raw Data'!$B$1,'Raw Data'!$D:$D,"&lt;&gt;*ithdr*",'Raw Data'!$D:$D,"&lt;&gt;*ancel*")</f>
        <v>0</v>
      </c>
      <c r="BD17" s="117"/>
      <c r="BE17" s="117"/>
      <c r="BF17" s="123"/>
    </row>
    <row r="18" spans="1:58" ht="12.75" customHeight="1" x14ac:dyDescent="0.2">
      <c r="A18" s="157" t="s">
        <v>129</v>
      </c>
      <c r="B18" s="117"/>
      <c r="C18" s="117"/>
      <c r="D18" s="117"/>
      <c r="E18" s="117"/>
      <c r="F18" s="117"/>
      <c r="G18" s="117"/>
      <c r="H18" s="117"/>
      <c r="I18" s="117"/>
      <c r="J18" s="123"/>
      <c r="K18" s="156">
        <f>SUMIFS('Raw Data'!$W:$W, 'Raw Data'!$AN:$AN,"&lt;=" &amp;DATE(LEFT($AV$3, 4), MONTH("1 " &amp; K$6 &amp; " " &amp; LEFT($AV$3, 4)) + 1, 0 ), 'Raw Data'!$AN:$AN,"&gt;" &amp;DATE(LEFT($AV$3, 4), MONTH("1 " &amp; K$6 &amp; " " &amp; LEFT($AV$3, 4)), 0 ), 'Raw Data'!$H:$H, "Ear*", 'Raw Data'!$O:$O,""&amp;'Raw Data'!$B$1,'Raw Data'!$D:$D,"&lt;&gt;*ithdr*",'Raw Data'!$D:$D,"&lt;&gt;*ancel*",'Raw Data'!$P:$P,"--")
+
SUMIFS('Raw Data'!$W:$W, 'Raw Data'!$AN:$AN,"&lt;=" &amp;DATE(LEFT($AV$3, 4), MONTH("1 " &amp; K$6 &amp; " " &amp; LEFT($AV$3, 4)) + 1, 0 ), 'Raw Data'!$AN:$AN,"&gt;" &amp;DATE(LEFT($AV$3, 4), MONTH("1 " &amp; K$6 &amp; " " &amp; LEFT($AV$3, 4)), 0 ), 'Raw Data'!$H:$H, "Ear*", 'Raw Data'!$P:$P,""&amp;'Raw Data'!$B$1,'Raw Data'!$D:$D,"&lt;&gt;*ithdr*",'Raw Data'!$D:$D,"&lt;&gt;*ancel*")</f>
        <v>0</v>
      </c>
      <c r="L18" s="117"/>
      <c r="M18" s="117"/>
      <c r="N18" s="123"/>
      <c r="O18" s="156">
        <f>SUMIFS('Raw Data'!$W:$W, 'Raw Data'!$AN:$AN,"&lt;=" &amp;DATE(LEFT($AV$3, 4), MONTH("1 " &amp; O$6 &amp; " " &amp; LEFT($AV$3, 4)) + 1, 0 ), 'Raw Data'!$AN:$AN,"&gt;" &amp;DATE(LEFT($AV$3, 4), MONTH("1 " &amp; O$6 &amp; " " &amp; LEFT($AV$3, 4)), 0 ), 'Raw Data'!$H:$H, "Ear*", 'Raw Data'!$O:$O,""&amp;'Raw Data'!$B$1,'Raw Data'!$D:$D,"&lt;&gt;*ithdr*",'Raw Data'!$D:$D,"&lt;&gt;*ancel*",'Raw Data'!$P:$P,"--")
+
SUMIFS('Raw Data'!$W:$W, 'Raw Data'!$AN:$AN,"&lt;=" &amp;DATE(LEFT($AV$3, 4), MONTH("1 " &amp; O$6 &amp; " " &amp; LEFT($AV$3, 4)) + 1, 0 ), 'Raw Data'!$AN:$AN,"&gt;" &amp;DATE(LEFT($AV$3, 4), MONTH("1 " &amp; O$6 &amp; " " &amp; LEFT($AV$3, 4)), 0 ), 'Raw Data'!$H:$H, "Ear*", 'Raw Data'!$P:$P,""&amp;'Raw Data'!$B$1,'Raw Data'!$D:$D,"&lt;&gt;*ithdr*",'Raw Data'!$D:$D,"&lt;&gt;*ancel*")</f>
        <v>0</v>
      </c>
      <c r="P18" s="117"/>
      <c r="Q18" s="117"/>
      <c r="R18" s="123"/>
      <c r="S18" s="156">
        <f>SUMIFS('Raw Data'!$W:$W, 'Raw Data'!$AN:$AN,"&lt;=" &amp;DATE(LEFT($AV$3, 4), MONTH("1 " &amp; S$6 &amp; " " &amp; LEFT($AV$3, 4)) + 1, 0 ), 'Raw Data'!$AN:$AN,"&gt;" &amp;DATE(LEFT($AV$3, 4), MONTH("1 " &amp; S$6 &amp; " " &amp; LEFT($AV$3, 4)), 0 ), 'Raw Data'!$H:$H, "Ear*", 'Raw Data'!$O:$O,""&amp;'Raw Data'!$B$1,'Raw Data'!$D:$D,"&lt;&gt;*ithdr*",'Raw Data'!$D:$D,"&lt;&gt;*ancel*",'Raw Data'!$P:$P,"--")
+
SUMIFS('Raw Data'!$W:$W, 'Raw Data'!$AN:$AN,"&lt;=" &amp;DATE(LEFT($AV$3, 4), MONTH("1 " &amp; S$6 &amp; " " &amp; LEFT($AV$3, 4)) + 1, 0 ), 'Raw Data'!$AN:$AN,"&gt;" &amp;DATE(LEFT($AV$3, 4), MONTH("1 " &amp; S$6 &amp; " " &amp; LEFT($AV$3, 4)), 0 ), 'Raw Data'!$H:$H, "Ear*", 'Raw Data'!$P:$P,""&amp;'Raw Data'!$B$1,'Raw Data'!$D:$D,"&lt;&gt;*ithdr*",'Raw Data'!$D:$D,"&lt;&gt;*ancel*")</f>
        <v>0</v>
      </c>
      <c r="T18" s="117"/>
      <c r="U18" s="117"/>
      <c r="V18" s="123"/>
      <c r="W18" s="156">
        <f>SUMIFS('Raw Data'!$W:$W, 'Raw Data'!$AN:$AN,"&lt;=" &amp;DATE(LEFT($AV$3, 4), MONTH("1 " &amp; W$6 &amp; " " &amp; LEFT($AV$3, 4)) + 1, 0 ), 'Raw Data'!$AN:$AN,"&gt;" &amp;DATE(LEFT($AV$3, 4), MONTH("1 " &amp; W$6 &amp; " " &amp; LEFT($AV$3, 4)), 0 ), 'Raw Data'!$H:$H, "Ear*", 'Raw Data'!$O:$O,""&amp;'Raw Data'!$B$1,'Raw Data'!$D:$D,"&lt;&gt;*ithdr*",'Raw Data'!$D:$D,"&lt;&gt;*ancel*",'Raw Data'!$P:$P,"--")
+
SUMIFS('Raw Data'!$W:$W, 'Raw Data'!$AN:$AN,"&lt;=" &amp;DATE(LEFT($AV$3, 4), MONTH("1 " &amp; W$6 &amp; " " &amp; LEFT($AV$3, 4)) + 1, 0 ), 'Raw Data'!$AN:$AN,"&gt;" &amp;DATE(LEFT($AV$3, 4), MONTH("1 " &amp; W$6 &amp; " " &amp; LEFT($AV$3, 4)), 0 ), 'Raw Data'!$H:$H, "Ear*", 'Raw Data'!$P:$P,""&amp;'Raw Data'!$B$1,'Raw Data'!$D:$D,"&lt;&gt;*ithdr*",'Raw Data'!$D:$D,"&lt;&gt;*ancel*")</f>
        <v>0</v>
      </c>
      <c r="X18" s="117"/>
      <c r="Y18" s="117"/>
      <c r="Z18" s="123"/>
      <c r="AA18" s="156">
        <f>SUMIFS('Raw Data'!$W:$W, 'Raw Data'!$AN:$AN,"&lt;=" &amp;DATE(LEFT($AV$3, 4), MONTH("1 " &amp; AA$6 &amp; " " &amp; LEFT($AV$3, 4)) + 1, 0 ), 'Raw Data'!$AN:$AN,"&gt;" &amp;DATE(LEFT($AV$3, 4), MONTH("1 " &amp; AA$6 &amp; " " &amp; LEFT($AV$3, 4)), 0 ), 'Raw Data'!$H:$H, "Ear*", 'Raw Data'!$O:$O,""&amp;'Raw Data'!$B$1,'Raw Data'!$D:$D,"&lt;&gt;*ithdr*",'Raw Data'!$D:$D,"&lt;&gt;*ancel*",'Raw Data'!$P:$P,"--")
+
SUMIFS('Raw Data'!$W:$W, 'Raw Data'!$AN:$AN,"&lt;=" &amp;DATE(LEFT($AV$3, 4), MONTH("1 " &amp; AA$6 &amp; " " &amp; LEFT($AV$3, 4)) + 1, 0 ), 'Raw Data'!$AN:$AN,"&gt;" &amp;DATE(LEFT($AV$3, 4), MONTH("1 " &amp; AA$6 &amp; " " &amp; LEFT($AV$3, 4)), 0 ), 'Raw Data'!$H:$H, "Ear*", 'Raw Data'!$P:$P,""&amp;'Raw Data'!$B$1,'Raw Data'!$D:$D,"&lt;&gt;*ithdr*",'Raw Data'!$D:$D,"&lt;&gt;*ancel*")</f>
        <v>0</v>
      </c>
      <c r="AB18" s="117"/>
      <c r="AC18" s="117"/>
      <c r="AD18" s="123"/>
      <c r="AE18" s="156">
        <f>SUMIFS('Raw Data'!$W:$W, 'Raw Data'!$AN:$AN,"&lt;=" &amp;DATE(LEFT($AV$3, 4), MONTH("1 " &amp; AE$6 &amp; " " &amp; LEFT($AV$3, 4)) + 1, 0 ), 'Raw Data'!$AN:$AN,"&gt;" &amp;DATE(LEFT($AV$3, 4), MONTH("1 " &amp; AE$6 &amp; " " &amp; LEFT($AV$3, 4)), 0 ), 'Raw Data'!$H:$H, "Ear*", 'Raw Data'!$O:$O,""&amp;'Raw Data'!$B$1,'Raw Data'!$D:$D,"&lt;&gt;*ithdr*",'Raw Data'!$D:$D,"&lt;&gt;*ancel*",'Raw Data'!$P:$P,"--")
+
SUMIFS('Raw Data'!$W:$W, 'Raw Data'!$AN:$AN,"&lt;=" &amp;DATE(LEFT($AV$3, 4), MONTH("1 " &amp; AE$6 &amp; " " &amp; LEFT($AV$3, 4)) + 1, 0 ), 'Raw Data'!$AN:$AN,"&gt;" &amp;DATE(LEFT($AV$3, 4), MONTH("1 " &amp; AE$6 &amp; " " &amp; LEFT($AV$3, 4)), 0 ), 'Raw Data'!$H:$H, "Ear*", 'Raw Data'!$P:$P,""&amp;'Raw Data'!$B$1,'Raw Data'!$D:$D,"&lt;&gt;*ithdr*",'Raw Data'!$D:$D,"&lt;&gt;*ancel*")</f>
        <v>0</v>
      </c>
      <c r="AF18" s="117"/>
      <c r="AG18" s="117"/>
      <c r="AH18" s="123"/>
      <c r="AI18" s="156">
        <f>SUMIFS('Raw Data'!$W:$W, 'Raw Data'!$AN:$AN,"&lt;=" &amp;DATE(LEFT($AV$3, 4), MONTH("1 " &amp; AI$6 &amp; " " &amp; LEFT($AV$3, 4)) + 1, 0 ), 'Raw Data'!$AN:$AN,"&gt;" &amp;DATE(LEFT($AV$3, 4), MONTH("1 " &amp; AI$6 &amp; " " &amp; LEFT($AV$3, 4)), 0 ), 'Raw Data'!$H:$H, "Ear*", 'Raw Data'!$O:$O,""&amp;'Raw Data'!$B$1,'Raw Data'!$D:$D,"&lt;&gt;*ithdr*",'Raw Data'!$D:$D,"&lt;&gt;*ancel*",'Raw Data'!$P:$P,"--")
+
SUMIFS('Raw Data'!$W:$W, 'Raw Data'!$AN:$AN,"&lt;=" &amp;DATE(LEFT($AV$3, 4), MONTH("1 " &amp; AI$6 &amp; " " &amp; LEFT($AV$3, 4)) + 1, 0 ), 'Raw Data'!$AN:$AN,"&gt;" &amp;DATE(LEFT($AV$3, 4), MONTH("1 " &amp; AI$6 &amp; " " &amp; LEFT($AV$3, 4)), 0 ), 'Raw Data'!$H:$H, "Ear*", 'Raw Data'!$P:$P,""&amp;'Raw Data'!$B$1,'Raw Data'!$D:$D,"&lt;&gt;*ithdr*",'Raw Data'!$D:$D,"&lt;&gt;*ancel*")</f>
        <v>0</v>
      </c>
      <c r="AJ18" s="117"/>
      <c r="AK18" s="117"/>
      <c r="AL18" s="123"/>
      <c r="AM18" s="156">
        <f>SUMIFS('Raw Data'!$W:$W, 'Raw Data'!$AN:$AN,"&lt;=" &amp;DATE(LEFT($AV$3, 4), MONTH("1 " &amp; AM$6 &amp; " " &amp; LEFT($AV$3, 4)) + 1, 0 ), 'Raw Data'!$AN:$AN,"&gt;" &amp;DATE(LEFT($AV$3, 4), MONTH("1 " &amp; AM$6 &amp; " " &amp; LEFT($AV$3, 4)), 0 ), 'Raw Data'!$H:$H, "Ear*", 'Raw Data'!$O:$O,""&amp;'Raw Data'!$B$1,'Raw Data'!$D:$D,"&lt;&gt;*ithdr*",'Raw Data'!$D:$D,"&lt;&gt;*ancel*",'Raw Data'!$P:$P,"--")
+
SUMIFS('Raw Data'!$W:$W, 'Raw Data'!$AN:$AN,"&lt;=" &amp;DATE(LEFT($AV$3, 4), MONTH("1 " &amp; AM$6 &amp; " " &amp; LEFT($AV$3, 4)) + 1, 0 ), 'Raw Data'!$AN:$AN,"&gt;" &amp;DATE(LEFT($AV$3, 4), MONTH("1 " &amp; AM$6 &amp; " " &amp; LEFT($AV$3, 4)), 0 ), 'Raw Data'!$H:$H, "Ear*", 'Raw Data'!$P:$P,""&amp;'Raw Data'!$B$1,'Raw Data'!$D:$D,"&lt;&gt;*ithdr*",'Raw Data'!$D:$D,"&lt;&gt;*ancel*")</f>
        <v>0</v>
      </c>
      <c r="AN18" s="117"/>
      <c r="AO18" s="117"/>
      <c r="AP18" s="123"/>
      <c r="AQ18" s="156">
        <f>SUMIFS('Raw Data'!$W:$W, 'Raw Data'!$AN:$AN,"&lt;=" &amp;DATE(LEFT($AV$3, 4), MONTH("1 " &amp; AQ$6 &amp; " " &amp; LEFT($AV$3, 4)) + 1, 0 ), 'Raw Data'!$AN:$AN,"&gt;" &amp;DATE(LEFT($AV$3, 4), MONTH("1 " &amp; AQ$6 &amp; " " &amp; LEFT($AV$3, 4)), 0 ), 'Raw Data'!$H:$H, "Ear*", 'Raw Data'!$O:$O,""&amp;'Raw Data'!$B$1,'Raw Data'!$D:$D,"&lt;&gt;*ithdr*",'Raw Data'!$D:$D,"&lt;&gt;*ancel*",'Raw Data'!$P:$P,"--")
+
SUMIFS('Raw Data'!$W:$W, 'Raw Data'!$AN:$AN,"&lt;=" &amp;DATE(LEFT($AV$3, 4), MONTH("1 " &amp; AQ$6 &amp; " " &amp; LEFT($AV$3, 4)) + 1, 0 ), 'Raw Data'!$AN:$AN,"&gt;" &amp;DATE(LEFT($AV$3, 4), MONTH("1 " &amp; AQ$6 &amp; " " &amp; LEFT($AV$3, 4)), 0 ), 'Raw Data'!$H:$H, "Ear*", 'Raw Data'!$P:$P,""&amp;'Raw Data'!$B$1,'Raw Data'!$D:$D,"&lt;&gt;*ithdr*",'Raw Data'!$D:$D,"&lt;&gt;*ancel*")</f>
        <v>0</v>
      </c>
      <c r="AR18" s="117"/>
      <c r="AS18" s="117"/>
      <c r="AT18" s="123"/>
      <c r="AU18" s="156">
        <f>SUMIFS('Raw Data'!$W:$W, 'Raw Data'!$AN:$AN,"&lt;=" &amp;DATE( MID($AV$3, 15, 4), MONTH("1 " &amp; AU$6 &amp; " " &amp;  MID($AV$3, 15, 4)) + 1, 0 ), 'Raw Data'!$AN:$AN,"&gt;" &amp;DATE( MID($AV$3, 15, 4), MONTH("1 " &amp; AU$6 &amp; " " &amp;  MID($AV$3, 15, 4)), 0 ), 'Raw Data'!$H:$H, "Ear*", 'Raw Data'!$O:$O,""&amp;'Raw Data'!$B$1,'Raw Data'!$D:$D,"&lt;&gt;*ithdr*",'Raw Data'!$D:$D,"&lt;&gt;*ancel*",'Raw Data'!$P:$P,"--")
+
SUMIFS('Raw Data'!$W:$W, 'Raw Data'!$AN:$AN,"&lt;=" &amp;DATE( MID($AV$3, 15, 4), MONTH("1 " &amp; AU$6 &amp; " " &amp;  MID($AV$3, 15, 4)) + 1, 0 ), 'Raw Data'!$AN:$AN,"&gt;" &amp;DATE( MID($AV$3, 15, 4), MONTH("1 " &amp; AU$6 &amp; " " &amp;  MID($AV$3, 15, 4)), 0 ), 'Raw Data'!$H:$H, "Ear*", 'Raw Data'!$P:$P,""&amp;'Raw Data'!$B$1,'Raw Data'!$D:$D,"&lt;&gt;*ithdr*",'Raw Data'!$D:$D,"&lt;&gt;*ancel*")</f>
        <v>0</v>
      </c>
      <c r="AV18" s="117"/>
      <c r="AW18" s="117"/>
      <c r="AX18" s="123"/>
      <c r="AY18" s="156">
        <f>SUMIFS('Raw Data'!$W:$W, 'Raw Data'!$AN:$AN,"&lt;=" &amp;DATE( MID($AV$3, 15, 4), MONTH("1 " &amp; AY$6 &amp; " " &amp;  MID($AV$3, 15, 4)) + 1, 0 ), 'Raw Data'!$AN:$AN,"&gt;" &amp;DATE( MID($AV$3, 15, 4), MONTH("1 " &amp; AY$6 &amp; " " &amp;  MID($AV$3, 15, 4)), 0 ), 'Raw Data'!$H:$H, "Ear*", 'Raw Data'!$O:$O,""&amp;'Raw Data'!$B$1,'Raw Data'!$D:$D,"&lt;&gt;*ithdr*",'Raw Data'!$D:$D,"&lt;&gt;*ancel*",'Raw Data'!$P:$P,"--")
+
SUMIFS('Raw Data'!$W:$W, 'Raw Data'!$AN:$AN,"&lt;=" &amp;DATE( MID($AV$3, 15, 4), MONTH("1 " &amp; AY$6 &amp; " " &amp;  MID($AV$3, 15, 4)) + 1, 0 ), 'Raw Data'!$AN:$AN,"&gt;" &amp;DATE( MID($AV$3, 15, 4), MONTH("1 " &amp; AY$6 &amp; " " &amp;  MID($AV$3, 15, 4)), 0 ), 'Raw Data'!$H:$H, "Ear*", 'Raw Data'!$P:$P,""&amp;'Raw Data'!$B$1,'Raw Data'!$D:$D,"&lt;&gt;*ithdr*",'Raw Data'!$D:$D,"&lt;&gt;*ancel*")</f>
        <v>0</v>
      </c>
      <c r="AZ18" s="117"/>
      <c r="BA18" s="117"/>
      <c r="BB18" s="123"/>
      <c r="BC18" s="156">
        <f>SUMIFS('Raw Data'!$W:$W, 'Raw Data'!$AN:$AN,"&lt;=" &amp;DATE( MID($AV$3, 15, 4), MONTH("1 " &amp; BC$6 &amp; " " &amp;  MID($AV$3, 15, 4)) + 1, 0 ), 'Raw Data'!$AN:$AN,"&gt;" &amp;DATE( MID($AV$3, 15, 4), MONTH("1 " &amp; BC$6 &amp; " " &amp;  MID($AV$3, 15, 4)), 0 ), 'Raw Data'!$H:$H, "Ear*", 'Raw Data'!$O:$O,""&amp;'Raw Data'!$B$1,'Raw Data'!$D:$D,"&lt;&gt;*ithdr*",'Raw Data'!$D:$D,"&lt;&gt;*ancel*",'Raw Data'!$P:$P,"--")
+
SUMIFS('Raw Data'!$W:$W, 'Raw Data'!$AN:$AN,"&lt;=" &amp;DATE( MID($AV$3, 15, 4), MONTH("1 " &amp; BC$6 &amp; " " &amp;  MID($AV$3, 15, 4)) + 1, 0 ), 'Raw Data'!$AN:$AN,"&gt;" &amp;DATE( MID($AV$3, 15, 4), MONTH("1 " &amp; BC$6 &amp; " " &amp;  MID($AV$3, 15, 4)), 0 ), 'Raw Data'!$H:$H, "Ear*", 'Raw Data'!$P:$P,""&amp;'Raw Data'!$B$1,'Raw Data'!$D:$D,"&lt;&gt;*ithdr*",'Raw Data'!$D:$D,"&lt;&gt;*ancel*")</f>
        <v>0</v>
      </c>
      <c r="BD18" s="117"/>
      <c r="BE18" s="117"/>
      <c r="BF18" s="123"/>
    </row>
    <row r="19" spans="1:58" ht="12.75" customHeight="1" x14ac:dyDescent="0.2">
      <c r="A19" s="157" t="s">
        <v>130</v>
      </c>
      <c r="B19" s="117"/>
      <c r="C19" s="117"/>
      <c r="D19" s="117"/>
      <c r="E19" s="117"/>
      <c r="F19" s="117"/>
      <c r="G19" s="117"/>
      <c r="H19" s="117"/>
      <c r="I19" s="117"/>
      <c r="J19" s="123"/>
      <c r="K19" s="156">
        <f>SUMIFS('Raw Data'!$W:$W, 'Raw Data'!$AN:$AN,"&lt;=" &amp;DATE(LEFT($AV$3, 4), MONTH("1 " &amp; K$6 &amp; " " &amp; LEFT($AV$3, 4)) + 1, 0 ), 'Raw Data'!$AN:$AN,"&gt;" &amp;DATE(LEFT($AV$3, 4), MONTH("1 " &amp; K$6 &amp; " " &amp; LEFT($AV$3, 4)), 0 ), 'Raw Data'!$H:$H, "Non*", 'Raw Data'!$O:$O,""&amp;'Raw Data'!$B$1,'Raw Data'!$D:$D,"&lt;&gt;*ithdr*",'Raw Data'!$D:$D,"&lt;&gt;*ancel*",'Raw Data'!$P:$P,"--")
+
SUMIFS('Raw Data'!$W:$W, 'Raw Data'!$AN:$AN,"&lt;=" &amp;DATE(LEFT($AV$3, 4), MONTH("1 " &amp; K$6 &amp; " " &amp; LEFT($AV$3, 4)) + 1, 0 ), 'Raw Data'!$AN:$AN,"&gt;" &amp;DATE(LEFT($AV$3, 4), MONTH("1 " &amp; K$6 &amp; " " &amp; LEFT($AV$3, 4)), 0 ), 'Raw Data'!$H:$H, "Non*", 'Raw Data'!$P:$P,""&amp;'Raw Data'!$B$1,'Raw Data'!$D:$D,"&lt;&gt;*ithdr*",'Raw Data'!$D:$D,"&lt;&gt;*ancel*")</f>
        <v>0</v>
      </c>
      <c r="L19" s="117"/>
      <c r="M19" s="117"/>
      <c r="N19" s="123"/>
      <c r="O19" s="156">
        <f>SUMIFS('Raw Data'!$W:$W, 'Raw Data'!$AN:$AN,"&lt;=" &amp;DATE(LEFT($AV$3, 4), MONTH("1 " &amp; O$6 &amp; " " &amp; LEFT($AV$3, 4)) + 1, 0 ), 'Raw Data'!$AN:$AN,"&gt;" &amp;DATE(LEFT($AV$3, 4), MONTH("1 " &amp; O$6 &amp; " " &amp; LEFT($AV$3, 4)), 0 ), 'Raw Data'!$H:$H, "Non*", 'Raw Data'!$O:$O,""&amp;'Raw Data'!$B$1,'Raw Data'!$D:$D,"&lt;&gt;*ithdr*",'Raw Data'!$D:$D,"&lt;&gt;*ancel*",'Raw Data'!$P:$P,"--")
+
SUMIFS('Raw Data'!$W:$W, 'Raw Data'!$AN:$AN,"&lt;=" &amp;DATE(LEFT($AV$3, 4), MONTH("1 " &amp; O$6 &amp; " " &amp; LEFT($AV$3, 4)) + 1, 0 ), 'Raw Data'!$AN:$AN,"&gt;" &amp;DATE(LEFT($AV$3, 4), MONTH("1 " &amp; O$6 &amp; " " &amp; LEFT($AV$3, 4)), 0 ), 'Raw Data'!$H:$H, "Non*", 'Raw Data'!$P:$P,""&amp;'Raw Data'!$B$1,'Raw Data'!$D:$D,"&lt;&gt;*ithdr*",'Raw Data'!$D:$D,"&lt;&gt;*ancel*")</f>
        <v>0</v>
      </c>
      <c r="P19" s="117"/>
      <c r="Q19" s="117"/>
      <c r="R19" s="123"/>
      <c r="S19" s="156">
        <f>SUMIFS('Raw Data'!$W:$W, 'Raw Data'!$AN:$AN,"&lt;=" &amp;DATE(LEFT($AV$3, 4), MONTH("1 " &amp; S$6 &amp; " " &amp; LEFT($AV$3, 4)) + 1, 0 ), 'Raw Data'!$AN:$AN,"&gt;" &amp;DATE(LEFT($AV$3, 4), MONTH("1 " &amp; S$6 &amp; " " &amp; LEFT($AV$3, 4)), 0 ), 'Raw Data'!$H:$H, "Non*", 'Raw Data'!$O:$O,""&amp;'Raw Data'!$B$1,'Raw Data'!$D:$D,"&lt;&gt;*ithdr*",'Raw Data'!$D:$D,"&lt;&gt;*ancel*",'Raw Data'!$P:$P,"--")
+
SUMIFS('Raw Data'!$W:$W, 'Raw Data'!$AN:$AN,"&lt;=" &amp;DATE(LEFT($AV$3, 4), MONTH("1 " &amp; S$6 &amp; " " &amp; LEFT($AV$3, 4)) + 1, 0 ), 'Raw Data'!$AN:$AN,"&gt;" &amp;DATE(LEFT($AV$3, 4), MONTH("1 " &amp; S$6 &amp; " " &amp; LEFT($AV$3, 4)), 0 ), 'Raw Data'!$H:$H, "Non*", 'Raw Data'!$P:$P,""&amp;'Raw Data'!$B$1,'Raw Data'!$D:$D,"&lt;&gt;*ithdr*",'Raw Data'!$D:$D,"&lt;&gt;*ancel*")</f>
        <v>0</v>
      </c>
      <c r="T19" s="117"/>
      <c r="U19" s="117"/>
      <c r="V19" s="123"/>
      <c r="W19" s="156">
        <f>SUMIFS('Raw Data'!$W:$W, 'Raw Data'!$AN:$AN,"&lt;=" &amp;DATE(LEFT($AV$3, 4), MONTH("1 " &amp; W$6 &amp; " " &amp; LEFT($AV$3, 4)) + 1, 0 ), 'Raw Data'!$AN:$AN,"&gt;" &amp;DATE(LEFT($AV$3, 4), MONTH("1 " &amp; W$6 &amp; " " &amp; LEFT($AV$3, 4)), 0 ), 'Raw Data'!$H:$H, "Non*", 'Raw Data'!$O:$O,""&amp;'Raw Data'!$B$1,'Raw Data'!$D:$D,"&lt;&gt;*ithdr*",'Raw Data'!$D:$D,"&lt;&gt;*ancel*",'Raw Data'!$P:$P,"--")
+
SUMIFS('Raw Data'!$W:$W, 'Raw Data'!$AN:$AN,"&lt;=" &amp;DATE(LEFT($AV$3, 4), MONTH("1 " &amp; W$6 &amp; " " &amp; LEFT($AV$3, 4)) + 1, 0 ), 'Raw Data'!$AN:$AN,"&gt;" &amp;DATE(LEFT($AV$3, 4), MONTH("1 " &amp; W$6 &amp; " " &amp; LEFT($AV$3, 4)), 0 ), 'Raw Data'!$H:$H, "Non*", 'Raw Data'!$P:$P,""&amp;'Raw Data'!$B$1,'Raw Data'!$D:$D,"&lt;&gt;*ithdr*",'Raw Data'!$D:$D,"&lt;&gt;*ancel*")</f>
        <v>0</v>
      </c>
      <c r="X19" s="117"/>
      <c r="Y19" s="117"/>
      <c r="Z19" s="123"/>
      <c r="AA19" s="156">
        <f>SUMIFS('Raw Data'!$W:$W, 'Raw Data'!$AN:$AN,"&lt;=" &amp;DATE(LEFT($AV$3, 4), MONTH("1 " &amp; AA$6 &amp; " " &amp; LEFT($AV$3, 4)) + 1, 0 ), 'Raw Data'!$AN:$AN,"&gt;" &amp;DATE(LEFT($AV$3, 4), MONTH("1 " &amp; AA$6 &amp; " " &amp; LEFT($AV$3, 4)), 0 ), 'Raw Data'!$H:$H, "Non*", 'Raw Data'!$O:$O,""&amp;'Raw Data'!$B$1,'Raw Data'!$D:$D,"&lt;&gt;*ithdr*",'Raw Data'!$D:$D,"&lt;&gt;*ancel*",'Raw Data'!$P:$P,"--")
+
SUMIFS('Raw Data'!$W:$W, 'Raw Data'!$AN:$AN,"&lt;=" &amp;DATE(LEFT($AV$3, 4), MONTH("1 " &amp; AA$6 &amp; " " &amp; LEFT($AV$3, 4)) + 1, 0 ), 'Raw Data'!$AN:$AN,"&gt;" &amp;DATE(LEFT($AV$3, 4), MONTH("1 " &amp; AA$6 &amp; " " &amp; LEFT($AV$3, 4)), 0 ), 'Raw Data'!$H:$H, "Non*", 'Raw Data'!$P:$P,""&amp;'Raw Data'!$B$1,'Raw Data'!$D:$D,"&lt;&gt;*ithdr*",'Raw Data'!$D:$D,"&lt;&gt;*ancel*")</f>
        <v>0</v>
      </c>
      <c r="AB19" s="117"/>
      <c r="AC19" s="117"/>
      <c r="AD19" s="123"/>
      <c r="AE19" s="156">
        <f>SUMIFS('Raw Data'!$W:$W, 'Raw Data'!$AN:$AN,"&lt;=" &amp;DATE(LEFT($AV$3, 4), MONTH("1 " &amp; AE$6 &amp; " " &amp; LEFT($AV$3, 4)) + 1, 0 ), 'Raw Data'!$AN:$AN,"&gt;" &amp;DATE(LEFT($AV$3, 4), MONTH("1 " &amp; AE$6 &amp; " " &amp; LEFT($AV$3, 4)), 0 ), 'Raw Data'!$H:$H, "Non*", 'Raw Data'!$O:$O,""&amp;'Raw Data'!$B$1,'Raw Data'!$D:$D,"&lt;&gt;*ithdr*",'Raw Data'!$D:$D,"&lt;&gt;*ancel*",'Raw Data'!$P:$P,"--")
+
SUMIFS('Raw Data'!$W:$W, 'Raw Data'!$AN:$AN,"&lt;=" &amp;DATE(LEFT($AV$3, 4), MONTH("1 " &amp; AE$6 &amp; " " &amp; LEFT($AV$3, 4)) + 1, 0 ), 'Raw Data'!$AN:$AN,"&gt;" &amp;DATE(LEFT($AV$3, 4), MONTH("1 " &amp; AE$6 &amp; " " &amp; LEFT($AV$3, 4)), 0 ), 'Raw Data'!$H:$H, "Non*", 'Raw Data'!$P:$P,""&amp;'Raw Data'!$B$1,'Raw Data'!$D:$D,"&lt;&gt;*ithdr*",'Raw Data'!$D:$D,"&lt;&gt;*ancel*")</f>
        <v>0</v>
      </c>
      <c r="AF19" s="117"/>
      <c r="AG19" s="117"/>
      <c r="AH19" s="123"/>
      <c r="AI19" s="156">
        <f>SUMIFS('Raw Data'!$W:$W, 'Raw Data'!$AN:$AN,"&lt;=" &amp;DATE(LEFT($AV$3, 4), MONTH("1 " &amp; AI$6 &amp; " " &amp; LEFT($AV$3, 4)) + 1, 0 ), 'Raw Data'!$AN:$AN,"&gt;" &amp;DATE(LEFT($AV$3, 4), MONTH("1 " &amp; AI$6 &amp; " " &amp; LEFT($AV$3, 4)), 0 ), 'Raw Data'!$H:$H, "Non*", 'Raw Data'!$O:$O,""&amp;'Raw Data'!$B$1,'Raw Data'!$D:$D,"&lt;&gt;*ithdr*",'Raw Data'!$D:$D,"&lt;&gt;*ancel*",'Raw Data'!$P:$P,"--")
+
SUMIFS('Raw Data'!$W:$W, 'Raw Data'!$AN:$AN,"&lt;=" &amp;DATE(LEFT($AV$3, 4), MONTH("1 " &amp; AI$6 &amp; " " &amp; LEFT($AV$3, 4)) + 1, 0 ), 'Raw Data'!$AN:$AN,"&gt;" &amp;DATE(LEFT($AV$3, 4), MONTH("1 " &amp; AI$6 &amp; " " &amp; LEFT($AV$3, 4)), 0 ), 'Raw Data'!$H:$H, "Non*", 'Raw Data'!$P:$P,""&amp;'Raw Data'!$B$1,'Raw Data'!$D:$D,"&lt;&gt;*ithdr*",'Raw Data'!$D:$D,"&lt;&gt;*ancel*")</f>
        <v>0</v>
      </c>
      <c r="AJ19" s="117"/>
      <c r="AK19" s="117"/>
      <c r="AL19" s="123"/>
      <c r="AM19" s="156">
        <f>SUMIFS('Raw Data'!$W:$W, 'Raw Data'!$AN:$AN,"&lt;=" &amp;DATE(LEFT($AV$3, 4), MONTH("1 " &amp; AM$6 &amp; " " &amp; LEFT($AV$3, 4)) + 1, 0 ), 'Raw Data'!$AN:$AN,"&gt;" &amp;DATE(LEFT($AV$3, 4), MONTH("1 " &amp; AM$6 &amp; " " &amp; LEFT($AV$3, 4)), 0 ), 'Raw Data'!$H:$H, "Non*", 'Raw Data'!$O:$O,""&amp;'Raw Data'!$B$1,'Raw Data'!$D:$D,"&lt;&gt;*ithdr*",'Raw Data'!$D:$D,"&lt;&gt;*ancel*",'Raw Data'!$P:$P,"--")
+
SUMIFS('Raw Data'!$W:$W, 'Raw Data'!$AN:$AN,"&lt;=" &amp;DATE(LEFT($AV$3, 4), MONTH("1 " &amp; AM$6 &amp; " " &amp; LEFT($AV$3, 4)) + 1, 0 ), 'Raw Data'!$AN:$AN,"&gt;" &amp;DATE(LEFT($AV$3, 4), MONTH("1 " &amp; AM$6 &amp; " " &amp; LEFT($AV$3, 4)), 0 ), 'Raw Data'!$H:$H, "Non*", 'Raw Data'!$P:$P,""&amp;'Raw Data'!$B$1,'Raw Data'!$D:$D,"&lt;&gt;*ithdr*",'Raw Data'!$D:$D,"&lt;&gt;*ancel*")</f>
        <v>0</v>
      </c>
      <c r="AN19" s="117"/>
      <c r="AO19" s="117"/>
      <c r="AP19" s="123"/>
      <c r="AQ19" s="156">
        <f>SUMIFS('Raw Data'!$W:$W, 'Raw Data'!$AN:$AN,"&lt;=" &amp;DATE(LEFT($AV$3, 4), MONTH("1 " &amp; AQ$6 &amp; " " &amp; LEFT($AV$3, 4)) + 1, 0 ), 'Raw Data'!$AN:$AN,"&gt;" &amp;DATE(LEFT($AV$3, 4), MONTH("1 " &amp; AQ$6 &amp; " " &amp; LEFT($AV$3, 4)), 0 ), 'Raw Data'!$H:$H, "Non*", 'Raw Data'!$O:$O,""&amp;'Raw Data'!$B$1,'Raw Data'!$D:$D,"&lt;&gt;*ithdr*",'Raw Data'!$D:$D,"&lt;&gt;*ancel*",'Raw Data'!$P:$P,"--")
+
SUMIFS('Raw Data'!$W:$W, 'Raw Data'!$AN:$AN,"&lt;=" &amp;DATE(LEFT($AV$3, 4), MONTH("1 " &amp; AQ$6 &amp; " " &amp; LEFT($AV$3, 4)) + 1, 0 ), 'Raw Data'!$AN:$AN,"&gt;" &amp;DATE(LEFT($AV$3, 4), MONTH("1 " &amp; AQ$6 &amp; " " &amp; LEFT($AV$3, 4)), 0 ), 'Raw Data'!$H:$H, "Non*", 'Raw Data'!$P:$P,""&amp;'Raw Data'!$B$1,'Raw Data'!$D:$D,"&lt;&gt;*ithdr*",'Raw Data'!$D:$D,"&lt;&gt;*ancel*")</f>
        <v>0</v>
      </c>
      <c r="AR19" s="117"/>
      <c r="AS19" s="117"/>
      <c r="AT19" s="123"/>
      <c r="AU19" s="156">
        <f>SUMIFS('Raw Data'!$W:$W, 'Raw Data'!$AN:$AN,"&lt;=" &amp;DATE( MID($AV$3, 15, 4), MONTH("1 " &amp; AU$6 &amp; " " &amp;  MID($AV$3, 15, 4)) + 1, 0 ), 'Raw Data'!$AN:$AN,"&gt;" &amp;DATE( MID($AV$3, 15, 4), MONTH("1 " &amp; AU$6 &amp; " " &amp;  MID($AV$3, 15, 4)), 0 ), 'Raw Data'!$H:$H, "Non*", 'Raw Data'!$O:$O,""&amp;'Raw Data'!$B$1,'Raw Data'!$D:$D,"&lt;&gt;*ithdr*",'Raw Data'!$D:$D,"&lt;&gt;*ancel*",'Raw Data'!$P:$P,"--")
+
SUMIFS('Raw Data'!$W:$W, 'Raw Data'!$AN:$AN,"&lt;=" &amp;DATE( MID($AV$3, 15, 4), MONTH("1 " &amp; AU$6 &amp; " " &amp;  MID($AV$3, 15, 4)) + 1, 0 ), 'Raw Data'!$AN:$AN,"&gt;" &amp;DATE( MID($AV$3, 15, 4), MONTH("1 " &amp; AU$6 &amp; " " &amp;  MID($AV$3, 15, 4)), 0 ), 'Raw Data'!$H:$H, "Non*", 'Raw Data'!$P:$P,""&amp;'Raw Data'!$B$1,'Raw Data'!$D:$D,"&lt;&gt;*ithdr*",'Raw Data'!$D:$D,"&lt;&gt;*ancel*")</f>
        <v>0</v>
      </c>
      <c r="AV19" s="117"/>
      <c r="AW19" s="117"/>
      <c r="AX19" s="123"/>
      <c r="AY19" s="156">
        <f>SUMIFS('Raw Data'!$W:$W, 'Raw Data'!$AN:$AN,"&lt;=" &amp;DATE( MID($AV$3, 15, 4), MONTH("1 " &amp; AY$6 &amp; " " &amp;  MID($AV$3, 15, 4)) + 1, 0 ), 'Raw Data'!$AN:$AN,"&gt;" &amp;DATE( MID($AV$3, 15, 4), MONTH("1 " &amp; AY$6 &amp; " " &amp;  MID($AV$3, 15, 4)), 0 ), 'Raw Data'!$H:$H, "Non*", 'Raw Data'!$O:$O,""&amp;'Raw Data'!$B$1,'Raw Data'!$D:$D,"&lt;&gt;*ithdr*",'Raw Data'!$D:$D,"&lt;&gt;*ancel*",'Raw Data'!$P:$P,"--")
+
SUMIFS('Raw Data'!$W:$W, 'Raw Data'!$AN:$AN,"&lt;=" &amp;DATE( MID($AV$3, 15, 4), MONTH("1 " &amp; AY$6 &amp; " " &amp;  MID($AV$3, 15, 4)) + 1, 0 ), 'Raw Data'!$AN:$AN,"&gt;" &amp;DATE( MID($AV$3, 15, 4), MONTH("1 " &amp; AY$6 &amp; " " &amp;  MID($AV$3, 15, 4)), 0 ), 'Raw Data'!$H:$H, "Non*", 'Raw Data'!$P:$P,""&amp;'Raw Data'!$B$1,'Raw Data'!$D:$D,"&lt;&gt;*ithdr*",'Raw Data'!$D:$D,"&lt;&gt;*ancel*")</f>
        <v>0</v>
      </c>
      <c r="AZ19" s="117"/>
      <c r="BA19" s="117"/>
      <c r="BB19" s="123"/>
      <c r="BC19" s="156">
        <f>SUMIFS('Raw Data'!$W:$W, 'Raw Data'!$AN:$AN,"&lt;=" &amp;DATE( MID($AV$3, 15, 4), MONTH("1 " &amp; BC$6 &amp; " " &amp;  MID($AV$3, 15, 4)) + 1, 0 ), 'Raw Data'!$AN:$AN,"&gt;" &amp;DATE( MID($AV$3, 15, 4), MONTH("1 " &amp; BC$6 &amp; " " &amp;  MID($AV$3, 15, 4)), 0 ), 'Raw Data'!$H:$H, "Non*", 'Raw Data'!$O:$O,""&amp;'Raw Data'!$B$1,'Raw Data'!$D:$D,"&lt;&gt;*ithdr*",'Raw Data'!$D:$D,"&lt;&gt;*ancel*",'Raw Data'!$P:$P,"--")
+
SUMIFS('Raw Data'!$W:$W, 'Raw Data'!$AN:$AN,"&lt;=" &amp;DATE( MID($AV$3, 15, 4), MONTH("1 " &amp; BC$6 &amp; " " &amp;  MID($AV$3, 15, 4)) + 1, 0 ), 'Raw Data'!$AN:$AN,"&gt;" &amp;DATE( MID($AV$3, 15, 4), MONTH("1 " &amp; BC$6 &amp; " " &amp;  MID($AV$3, 15, 4)), 0 ), 'Raw Data'!$H:$H, "Non*", 'Raw Data'!$P:$P,""&amp;'Raw Data'!$B$1,'Raw Data'!$D:$D,"&lt;&gt;*ithdr*",'Raw Data'!$D:$D,"&lt;&gt;*ancel*")</f>
        <v>0</v>
      </c>
      <c r="BD19" s="117"/>
      <c r="BE19" s="117"/>
      <c r="BF19" s="123"/>
    </row>
    <row r="20" spans="1:58" ht="12.75" customHeight="1" x14ac:dyDescent="0.2">
      <c r="A20" s="120" t="s">
        <v>132</v>
      </c>
      <c r="B20" s="117"/>
      <c r="C20" s="117"/>
      <c r="D20" s="117"/>
      <c r="E20" s="117"/>
      <c r="F20" s="117"/>
      <c r="G20" s="117"/>
      <c r="H20" s="117"/>
      <c r="I20" s="117"/>
      <c r="J20" s="123"/>
      <c r="K20" s="156">
        <f>SUMIFS('Raw Data'!$U:$U, 'Raw Data'!$AN:$AN,"&lt;=" &amp;DATE(LEFT($AV$3, 4), MONTH("1 " &amp; K$6 &amp; " " &amp; LEFT($AV$3, 4)) + 1, 0 ), 'Raw Data'!$AN:$AN,"&gt;" &amp;DATE(LEFT($AV$3, 4), MONTH("1 " &amp; K$6 &amp; " " &amp; LEFT($AV$3, 4)), 0 ), 'Raw Data'!$O:$O,""&amp;'Raw Data'!$B$1,'Raw Data'!$D:$D,"&lt;&gt;*ithdr*",'Raw Data'!$D:$D,"&lt;&gt;*ancel*",'Raw Data'!$P:$P,"--")
+
SUMIFS('Raw Data'!$U:$U, 'Raw Data'!$AN:$AN,"&lt;=" &amp;DATE(LEFT($AV$3, 4), MONTH("1 " &amp; K$6 &amp; " " &amp; LEFT($AV$3, 4)) + 1, 0 ), 'Raw Data'!$AN:$AN,"&gt;" &amp;DATE(LEFT($AV$3, 4), MONTH("1 " &amp; K$6 &amp; " " &amp; LEFT($AV$3, 4)), 0 ), 'Raw Data'!$P:$P,""&amp;'Raw Data'!$B$1,'Raw Data'!$D:$D,"&lt;&gt;*ithdr*",'Raw Data'!$D:$D,"&lt;&gt;*ancel*")</f>
        <v>0</v>
      </c>
      <c r="L20" s="117"/>
      <c r="M20" s="117"/>
      <c r="N20" s="123"/>
      <c r="O20" s="156">
        <f>SUMIFS('Raw Data'!$U:$U, 'Raw Data'!$AN:$AN,"&lt;=" &amp;DATE(LEFT($AV$3, 4), MONTH("1 " &amp; O$6 &amp; " " &amp; LEFT($AV$3, 4)) + 1, 0 ), 'Raw Data'!$AN:$AN,"&gt;" &amp;DATE(LEFT($AV$3, 4), MONTH("1 " &amp; O$6 &amp; " " &amp; LEFT($AV$3, 4)), 0 ), 'Raw Data'!$O:$O,""&amp;'Raw Data'!$B$1,'Raw Data'!$D:$D,"&lt;&gt;*ithdr*",'Raw Data'!$D:$D,"&lt;&gt;*ancel*",'Raw Data'!$P:$P,"--")
+
SUMIFS('Raw Data'!$U:$U, 'Raw Data'!$AN:$AN,"&lt;=" &amp;DATE(LEFT($AV$3, 4), MONTH("1 " &amp; O$6 &amp; " " &amp; LEFT($AV$3, 4)) + 1, 0 ), 'Raw Data'!$AN:$AN,"&gt;" &amp;DATE(LEFT($AV$3, 4), MONTH("1 " &amp; O$6 &amp; " " &amp; LEFT($AV$3, 4)), 0 ), 'Raw Data'!$P:$P,""&amp;'Raw Data'!$B$1,'Raw Data'!$D:$D,"&lt;&gt;*ithdr*",'Raw Data'!$D:$D,"&lt;&gt;*ancel*")</f>
        <v>0</v>
      </c>
      <c r="P20" s="117"/>
      <c r="Q20" s="117"/>
      <c r="R20" s="123"/>
      <c r="S20" s="156">
        <f>SUMIFS('Raw Data'!$U:$U, 'Raw Data'!$AN:$AN,"&lt;=" &amp;DATE(LEFT($AV$3, 4), MONTH("1 " &amp; S$6 &amp; " " &amp; LEFT($AV$3, 4)) + 1, 0 ), 'Raw Data'!$AN:$AN,"&gt;" &amp;DATE(LEFT($AV$3, 4), MONTH("1 " &amp; S$6 &amp; " " &amp; LEFT($AV$3, 4)), 0 ), 'Raw Data'!$O:$O,""&amp;'Raw Data'!$B$1,'Raw Data'!$D:$D,"&lt;&gt;*ithdr*",'Raw Data'!$D:$D,"&lt;&gt;*ancel*",'Raw Data'!$P:$P,"--")
+
SUMIFS('Raw Data'!$U:$U, 'Raw Data'!$AN:$AN,"&lt;=" &amp;DATE(LEFT($AV$3, 4), MONTH("1 " &amp; S$6 &amp; " " &amp; LEFT($AV$3, 4)) + 1, 0 ), 'Raw Data'!$AN:$AN,"&gt;" &amp;DATE(LEFT($AV$3, 4), MONTH("1 " &amp; S$6 &amp; " " &amp; LEFT($AV$3, 4)), 0 ), 'Raw Data'!$P:$P,""&amp;'Raw Data'!$B$1,'Raw Data'!$D:$D,"&lt;&gt;*ithdr*",'Raw Data'!$D:$D,"&lt;&gt;*ancel*")</f>
        <v>0</v>
      </c>
      <c r="T20" s="117"/>
      <c r="U20" s="117"/>
      <c r="V20" s="123"/>
      <c r="W20" s="156">
        <f>SUMIFS('Raw Data'!$U:$U, 'Raw Data'!$AN:$AN,"&lt;=" &amp;DATE(LEFT($AV$3, 4), MONTH("1 " &amp; W$6 &amp; " " &amp; LEFT($AV$3, 4)) + 1, 0 ), 'Raw Data'!$AN:$AN,"&gt;" &amp;DATE(LEFT($AV$3, 4), MONTH("1 " &amp; W$6 &amp; " " &amp; LEFT($AV$3, 4)), 0 ), 'Raw Data'!$O:$O,""&amp;'Raw Data'!$B$1,'Raw Data'!$D:$D,"&lt;&gt;*ithdr*",'Raw Data'!$D:$D,"&lt;&gt;*ancel*",'Raw Data'!$P:$P,"--")
+
SUMIFS('Raw Data'!$U:$U, 'Raw Data'!$AN:$AN,"&lt;=" &amp;DATE(LEFT($AV$3, 4), MONTH("1 " &amp; W$6 &amp; " " &amp; LEFT($AV$3, 4)) + 1, 0 ), 'Raw Data'!$AN:$AN,"&gt;" &amp;DATE(LEFT($AV$3, 4), MONTH("1 " &amp; W$6 &amp; " " &amp; LEFT($AV$3, 4)), 0 ), 'Raw Data'!$P:$P,""&amp;'Raw Data'!$B$1,'Raw Data'!$D:$D,"&lt;&gt;*ithdr*",'Raw Data'!$D:$D,"&lt;&gt;*ancel*")</f>
        <v>0</v>
      </c>
      <c r="X20" s="117"/>
      <c r="Y20" s="117"/>
      <c r="Z20" s="123"/>
      <c r="AA20" s="156">
        <f>SUMIFS('Raw Data'!$U:$U, 'Raw Data'!$AN:$AN,"&lt;=" &amp;DATE(LEFT($AV$3, 4), MONTH("1 " &amp; AA$6 &amp; " " &amp; LEFT($AV$3, 4)) + 1, 0 ), 'Raw Data'!$AN:$AN,"&gt;" &amp;DATE(LEFT($AV$3, 4), MONTH("1 " &amp; AA$6 &amp; " " &amp; LEFT($AV$3, 4)), 0 ), 'Raw Data'!$O:$O,""&amp;'Raw Data'!$B$1,'Raw Data'!$D:$D,"&lt;&gt;*ithdr*",'Raw Data'!$D:$D,"&lt;&gt;*ancel*",'Raw Data'!$P:$P,"--")
+
SUMIFS('Raw Data'!$U:$U, 'Raw Data'!$AN:$AN,"&lt;=" &amp;DATE(LEFT($AV$3, 4), MONTH("1 " &amp; AA$6 &amp; " " &amp; LEFT($AV$3, 4)) + 1, 0 ), 'Raw Data'!$AN:$AN,"&gt;" &amp;DATE(LEFT($AV$3, 4), MONTH("1 " &amp; AA$6 &amp; " " &amp; LEFT($AV$3, 4)), 0 ), 'Raw Data'!$P:$P,""&amp;'Raw Data'!$B$1,'Raw Data'!$D:$D,"&lt;&gt;*ithdr*",'Raw Data'!$D:$D,"&lt;&gt;*ancel*")</f>
        <v>0</v>
      </c>
      <c r="AB20" s="117"/>
      <c r="AC20" s="117"/>
      <c r="AD20" s="123"/>
      <c r="AE20" s="156">
        <f>SUMIFS('Raw Data'!$U:$U, 'Raw Data'!$AN:$AN,"&lt;=" &amp;DATE(LEFT($AV$3, 4), MONTH("1 " &amp; AE$6 &amp; " " &amp; LEFT($AV$3, 4)) + 1, 0 ), 'Raw Data'!$AN:$AN,"&gt;" &amp;DATE(LEFT($AV$3, 4), MONTH("1 " &amp; AE$6 &amp; " " &amp; LEFT($AV$3, 4)), 0 ), 'Raw Data'!$O:$O,""&amp;'Raw Data'!$B$1,'Raw Data'!$D:$D,"&lt;&gt;*ithdr*",'Raw Data'!$D:$D,"&lt;&gt;*ancel*",'Raw Data'!$P:$P,"--")
+
SUMIFS('Raw Data'!$U:$U, 'Raw Data'!$AN:$AN,"&lt;=" &amp;DATE(LEFT($AV$3, 4), MONTH("1 " &amp; AE$6 &amp; " " &amp; LEFT($AV$3, 4)) + 1, 0 ), 'Raw Data'!$AN:$AN,"&gt;" &amp;DATE(LEFT($AV$3, 4), MONTH("1 " &amp; AE$6 &amp; " " &amp; LEFT($AV$3, 4)), 0 ), 'Raw Data'!$P:$P,""&amp;'Raw Data'!$B$1,'Raw Data'!$D:$D,"&lt;&gt;*ithdr*",'Raw Data'!$D:$D,"&lt;&gt;*ancel*")</f>
        <v>0</v>
      </c>
      <c r="AF20" s="117"/>
      <c r="AG20" s="117"/>
      <c r="AH20" s="123"/>
      <c r="AI20" s="156">
        <f>SUMIFS('Raw Data'!$U:$U, 'Raw Data'!$AN:$AN,"&lt;=" &amp;DATE(LEFT($AV$3, 4), MONTH("1 " &amp; AI$6 &amp; " " &amp; LEFT($AV$3, 4)) + 1, 0 ), 'Raw Data'!$AN:$AN,"&gt;" &amp;DATE(LEFT($AV$3, 4), MONTH("1 " &amp; AI$6 &amp; " " &amp; LEFT($AV$3, 4)), 0 ), 'Raw Data'!$O:$O,""&amp;'Raw Data'!$B$1,'Raw Data'!$D:$D,"&lt;&gt;*ithdr*",'Raw Data'!$D:$D,"&lt;&gt;*ancel*",'Raw Data'!$P:$P,"--")
+
SUMIFS('Raw Data'!$U:$U, 'Raw Data'!$AN:$AN,"&lt;=" &amp;DATE(LEFT($AV$3, 4), MONTH("1 " &amp; AI$6 &amp; " " &amp; LEFT($AV$3, 4)) + 1, 0 ), 'Raw Data'!$AN:$AN,"&gt;" &amp;DATE(LEFT($AV$3, 4), MONTH("1 " &amp; AI$6 &amp; " " &amp; LEFT($AV$3, 4)), 0 ), 'Raw Data'!$P:$P,""&amp;'Raw Data'!$B$1,'Raw Data'!$D:$D,"&lt;&gt;*ithdr*",'Raw Data'!$D:$D,"&lt;&gt;*ancel*")</f>
        <v>0</v>
      </c>
      <c r="AJ20" s="117"/>
      <c r="AK20" s="117"/>
      <c r="AL20" s="123"/>
      <c r="AM20" s="156">
        <f>SUMIFS('Raw Data'!$U:$U, 'Raw Data'!$AN:$AN,"&lt;=" &amp;DATE(LEFT($AV$3, 4), MONTH("1 " &amp; AM$6 &amp; " " &amp; LEFT($AV$3, 4)) + 1, 0 ), 'Raw Data'!$AN:$AN,"&gt;" &amp;DATE(LEFT($AV$3, 4), MONTH("1 " &amp; AM$6 &amp; " " &amp; LEFT($AV$3, 4)), 0 ), 'Raw Data'!$O:$O,""&amp;'Raw Data'!$B$1,'Raw Data'!$D:$D,"&lt;&gt;*ithdr*",'Raw Data'!$D:$D,"&lt;&gt;*ancel*",'Raw Data'!$P:$P,"--")
+
SUMIFS('Raw Data'!$U:$U, 'Raw Data'!$AN:$AN,"&lt;=" &amp;DATE(LEFT($AV$3, 4), MONTH("1 " &amp; AM$6 &amp; " " &amp; LEFT($AV$3, 4)) + 1, 0 ), 'Raw Data'!$AN:$AN,"&gt;" &amp;DATE(LEFT($AV$3, 4), MONTH("1 " &amp; AM$6 &amp; " " &amp; LEFT($AV$3, 4)), 0 ), 'Raw Data'!$P:$P,""&amp;'Raw Data'!$B$1,'Raw Data'!$D:$D,"&lt;&gt;*ithdr*",'Raw Data'!$D:$D,"&lt;&gt;*ancel*")</f>
        <v>0</v>
      </c>
      <c r="AN20" s="117"/>
      <c r="AO20" s="117"/>
      <c r="AP20" s="123"/>
      <c r="AQ20" s="156">
        <f>SUMIFS('Raw Data'!$U:$U, 'Raw Data'!$AN:$AN,"&lt;=" &amp;DATE(LEFT($AV$3, 4), MONTH("1 " &amp; AQ$6 &amp; " " &amp; LEFT($AV$3, 4)) + 1, 0 ), 'Raw Data'!$AN:$AN,"&gt;" &amp;DATE(LEFT($AV$3, 4), MONTH("1 " &amp; AQ$6 &amp; " " &amp; LEFT($AV$3, 4)), 0 ), 'Raw Data'!$O:$O,""&amp;'Raw Data'!$B$1,'Raw Data'!$D:$D,"&lt;&gt;*ithdr*",'Raw Data'!$D:$D,"&lt;&gt;*ancel*",'Raw Data'!$P:$P,"--")
+
SUMIFS('Raw Data'!$U:$U, 'Raw Data'!$AN:$AN,"&lt;=" &amp;DATE(LEFT($AV$3, 4), MONTH("1 " &amp; AQ$6 &amp; " " &amp; LEFT($AV$3, 4)) + 1, 0 ), 'Raw Data'!$AN:$AN,"&gt;" &amp;DATE(LEFT($AV$3, 4), MONTH("1 " &amp; AQ$6 &amp; " " &amp; LEFT($AV$3, 4)), 0 ), 'Raw Data'!$P:$P,""&amp;'Raw Data'!$B$1,'Raw Data'!$D:$D,"&lt;&gt;*ithdr*",'Raw Data'!$D:$D,"&lt;&gt;*ancel*")</f>
        <v>0</v>
      </c>
      <c r="AR20" s="117"/>
      <c r="AS20" s="117"/>
      <c r="AT20" s="123"/>
      <c r="AU20" s="156">
        <f>SUMIFS('Raw Data'!$U:$U, 'Raw Data'!$AN:$AN,"&lt;=" &amp;DATE( MID($AV$3, 15, 4), MONTH("1 " &amp; AU$6 &amp; " " &amp;  MID($AV$3, 15, 4)) + 1, 0 ), 'Raw Data'!$AN:$AN,"&gt;" &amp;DATE( MID($AV$3, 15, 4), MONTH("1 " &amp; AU$6 &amp; " " &amp;  MID($AV$3, 15, 4)), 0 ), 'Raw Data'!$O:$O,""&amp;'Raw Data'!$B$1,'Raw Data'!$D:$D,"&lt;&gt;*ithdr*",'Raw Data'!$D:$D,"&lt;&gt;*ancel*",'Raw Data'!$P:$P,"--")
+
SUMIFS('Raw Data'!$U:$U, 'Raw Data'!$AN:$AN,"&lt;=" &amp;DATE( MID($AV$3, 15, 4), MONTH("1 " &amp; AU$6 &amp; " " &amp;  MID($AV$3, 15, 4)) + 1, 0 ), 'Raw Data'!$AN:$AN,"&gt;" &amp;DATE( MID($AV$3, 15, 4), MONTH("1 " &amp; AU$6 &amp; " " &amp;  MID($AV$3, 15, 4)), 0 ), 'Raw Data'!$P:$P,""&amp;'Raw Data'!$B$1,'Raw Data'!$D:$D,"&lt;&gt;*ithdr*",'Raw Data'!$D:$D,"&lt;&gt;*ancel*")</f>
        <v>0</v>
      </c>
      <c r="AV20" s="117"/>
      <c r="AW20" s="117"/>
      <c r="AX20" s="123"/>
      <c r="AY20" s="156">
        <f>SUMIFS('Raw Data'!$U:$U, 'Raw Data'!$AN:$AN,"&lt;=" &amp;DATE( MID($AV$3, 15, 4), MONTH("1 " &amp; AY$6 &amp; " " &amp;  MID($AV$3, 15, 4)) + 1, 0 ), 'Raw Data'!$AN:$AN,"&gt;" &amp;DATE( MID($AV$3, 15, 4), MONTH("1 " &amp; AY$6 &amp; " " &amp;  MID($AV$3, 15, 4)), 0 ), 'Raw Data'!$O:$O,""&amp;'Raw Data'!$B$1,'Raw Data'!$D:$D,"&lt;&gt;*ithdr*",'Raw Data'!$D:$D,"&lt;&gt;*ancel*",'Raw Data'!$P:$P,"--")
+
SUMIFS('Raw Data'!$U:$U, 'Raw Data'!$AN:$AN,"&lt;=" &amp;DATE( MID($AV$3, 15, 4), MONTH("1 " &amp; AY$6 &amp; " " &amp;  MID($AV$3, 15, 4)) + 1, 0 ), 'Raw Data'!$AN:$AN,"&gt;" &amp;DATE( MID($AV$3, 15, 4), MONTH("1 " &amp; AY$6 &amp; " " &amp;  MID($AV$3, 15, 4)), 0 ), 'Raw Data'!$P:$P,""&amp;'Raw Data'!$B$1,'Raw Data'!$D:$D,"&lt;&gt;*ithdr*",'Raw Data'!$D:$D,"&lt;&gt;*ancel*")</f>
        <v>0</v>
      </c>
      <c r="AZ20" s="117"/>
      <c r="BA20" s="117"/>
      <c r="BB20" s="123"/>
      <c r="BC20" s="156">
        <f>SUMIFS('Raw Data'!$U:$U, 'Raw Data'!$AN:$AN,"&lt;=" &amp;DATE( MID($AV$3, 15, 4), MONTH("1 " &amp; BC$6 &amp; " " &amp;  MID($AV$3, 15, 4)) + 1, 0 ), 'Raw Data'!$AN:$AN,"&gt;" &amp;DATE( MID($AV$3, 15, 4), MONTH("1 " &amp; BC$6 &amp; " " &amp;  MID($AV$3, 15, 4)), 0 ), 'Raw Data'!$O:$O,""&amp;'Raw Data'!$B$1,'Raw Data'!$D:$D,"&lt;&gt;*ithdr*",'Raw Data'!$D:$D,"&lt;&gt;*ancel*",'Raw Data'!$P:$P,"--")
+
SUMIFS('Raw Data'!$U:$U, 'Raw Data'!$AN:$AN,"&lt;=" &amp;DATE( MID($AV$3, 15, 4), MONTH("1 " &amp; BC$6 &amp; " " &amp;  MID($AV$3, 15, 4)) + 1, 0 ), 'Raw Data'!$AN:$AN,"&gt;" &amp;DATE( MID($AV$3, 15, 4), MONTH("1 " &amp; BC$6 &amp; " " &amp;  MID($AV$3, 15, 4)), 0 ), 'Raw Data'!$P:$P,""&amp;'Raw Data'!$B$1,'Raw Data'!$D:$D,"&lt;&gt;*ithdr*",'Raw Data'!$D:$D,"&lt;&gt;*ancel*")</f>
        <v>0</v>
      </c>
      <c r="BD20" s="117"/>
      <c r="BE20" s="117"/>
      <c r="BF20" s="123"/>
    </row>
    <row r="21" spans="1:58" ht="12.75" customHeight="1" x14ac:dyDescent="0.2">
      <c r="A21" s="157" t="s">
        <v>135</v>
      </c>
      <c r="B21" s="117"/>
      <c r="C21" s="117"/>
      <c r="D21" s="117"/>
      <c r="E21" s="117"/>
      <c r="F21" s="117"/>
      <c r="G21" s="117"/>
      <c r="H21" s="117"/>
      <c r="I21" s="117"/>
      <c r="J21" s="123"/>
      <c r="K21" s="156">
        <f>SUMIFS('Raw Data'!$U:$U, 'Raw Data'!$AN:$AN,"&lt;=" &amp;DATE(LEFT($AV$3, 4), MONTH("1 " &amp; K$6 &amp; " " &amp; LEFT($AV$3, 4)) + 1, 0 ), 'Raw Data'!$AN:$AN,"&gt;" &amp;DATE(LEFT($AV$3, 4), MONTH("1 " &amp; K$6 &amp; " " &amp; LEFT($AV$3, 4)), 0 ), 'Raw Data'!$H:$H, "Ear*", 'Raw Data'!$O:$O,""&amp;'Raw Data'!$B$1,'Raw Data'!$D:$D,"&lt;&gt;*ithdr*",'Raw Data'!$D:$D,"&lt;&gt;*ancel*",'Raw Data'!$P:$P,"--")
+
SUMIFS('Raw Data'!$U:$U, 'Raw Data'!$AN:$AN,"&lt;=" &amp;DATE(LEFT($AV$3, 4), MONTH("1 " &amp; K$6 &amp; " " &amp; LEFT($AV$3, 4)) + 1, 0 ), 'Raw Data'!$AN:$AN,"&gt;" &amp;DATE(LEFT($AV$3, 4), MONTH("1 " &amp; K$6 &amp; " " &amp; LEFT($AV$3, 4)), 0 ), 'Raw Data'!$H:$H, "Ear*", 'Raw Data'!$P:$P,""&amp;'Raw Data'!$B$1,'Raw Data'!$D:$D,"&lt;&gt;*ithdr*",'Raw Data'!$D:$D,"&lt;&gt;*ancel*")</f>
        <v>0</v>
      </c>
      <c r="L21" s="117"/>
      <c r="M21" s="117"/>
      <c r="N21" s="123"/>
      <c r="O21" s="156">
        <f>SUMIFS('Raw Data'!$U:$U, 'Raw Data'!$AN:$AN,"&lt;=" &amp;DATE(LEFT($AV$3, 4), MONTH("1 " &amp; O$6 &amp; " " &amp; LEFT($AV$3, 4)) + 1, 0 ), 'Raw Data'!$AN:$AN,"&gt;" &amp;DATE(LEFT($AV$3, 4), MONTH("1 " &amp; O$6 &amp; " " &amp; LEFT($AV$3, 4)), 0 ), 'Raw Data'!$H:$H, "Ear*", 'Raw Data'!$O:$O,""&amp;'Raw Data'!$B$1,'Raw Data'!$D:$D,"&lt;&gt;*ithdr*",'Raw Data'!$D:$D,"&lt;&gt;*ancel*",'Raw Data'!$P:$P,"--")
+
SUMIFS('Raw Data'!$U:$U, 'Raw Data'!$AN:$AN,"&lt;=" &amp;DATE(LEFT($AV$3, 4), MONTH("1 " &amp; O$6 &amp; " " &amp; LEFT($AV$3, 4)) + 1, 0 ), 'Raw Data'!$AN:$AN,"&gt;" &amp;DATE(LEFT($AV$3, 4), MONTH("1 " &amp; O$6 &amp; " " &amp; LEFT($AV$3, 4)), 0 ), 'Raw Data'!$H:$H, "Ear*", 'Raw Data'!$P:$P,""&amp;'Raw Data'!$B$1,'Raw Data'!$D:$D,"&lt;&gt;*ithdr*",'Raw Data'!$D:$D,"&lt;&gt;*ancel*")</f>
        <v>0</v>
      </c>
      <c r="P21" s="117"/>
      <c r="Q21" s="117"/>
      <c r="R21" s="123"/>
      <c r="S21" s="156">
        <f>SUMIFS('Raw Data'!$U:$U, 'Raw Data'!$AN:$AN,"&lt;=" &amp;DATE(LEFT($AV$3, 4), MONTH("1 " &amp; S$6 &amp; " " &amp; LEFT($AV$3, 4)) + 1, 0 ), 'Raw Data'!$AN:$AN,"&gt;" &amp;DATE(LEFT($AV$3, 4), MONTH("1 " &amp; S$6 &amp; " " &amp; LEFT($AV$3, 4)), 0 ), 'Raw Data'!$H:$H, "Ear*", 'Raw Data'!$O:$O,""&amp;'Raw Data'!$B$1,'Raw Data'!$D:$D,"&lt;&gt;*ithdr*",'Raw Data'!$D:$D,"&lt;&gt;*ancel*",'Raw Data'!$P:$P,"--")
+
SUMIFS('Raw Data'!$U:$U, 'Raw Data'!$AN:$AN,"&lt;=" &amp;DATE(LEFT($AV$3, 4), MONTH("1 " &amp; S$6 &amp; " " &amp; LEFT($AV$3, 4)) + 1, 0 ), 'Raw Data'!$AN:$AN,"&gt;" &amp;DATE(LEFT($AV$3, 4), MONTH("1 " &amp; S$6 &amp; " " &amp; LEFT($AV$3, 4)), 0 ), 'Raw Data'!$H:$H, "Ear*", 'Raw Data'!$P:$P,""&amp;'Raw Data'!$B$1,'Raw Data'!$D:$D,"&lt;&gt;*ithdr*",'Raw Data'!$D:$D,"&lt;&gt;*ancel*")</f>
        <v>0</v>
      </c>
      <c r="T21" s="117"/>
      <c r="U21" s="117"/>
      <c r="V21" s="123"/>
      <c r="W21" s="156">
        <f>SUMIFS('Raw Data'!$U:$U, 'Raw Data'!$AN:$AN,"&lt;=" &amp;DATE(LEFT($AV$3, 4), MONTH("1 " &amp; W$6 &amp; " " &amp; LEFT($AV$3, 4)) + 1, 0 ), 'Raw Data'!$AN:$AN,"&gt;" &amp;DATE(LEFT($AV$3, 4), MONTH("1 " &amp; W$6 &amp; " " &amp; LEFT($AV$3, 4)), 0 ), 'Raw Data'!$H:$H, "Ear*", 'Raw Data'!$O:$O,""&amp;'Raw Data'!$B$1,'Raw Data'!$D:$D,"&lt;&gt;*ithdr*",'Raw Data'!$D:$D,"&lt;&gt;*ancel*",'Raw Data'!$P:$P,"--")
+
SUMIFS('Raw Data'!$U:$U, 'Raw Data'!$AN:$AN,"&lt;=" &amp;DATE(LEFT($AV$3, 4), MONTH("1 " &amp; W$6 &amp; " " &amp; LEFT($AV$3, 4)) + 1, 0 ), 'Raw Data'!$AN:$AN,"&gt;" &amp;DATE(LEFT($AV$3, 4), MONTH("1 " &amp; W$6 &amp; " " &amp; LEFT($AV$3, 4)), 0 ), 'Raw Data'!$H:$H, "Ear*", 'Raw Data'!$P:$P,""&amp;'Raw Data'!$B$1,'Raw Data'!$D:$D,"&lt;&gt;*ithdr*",'Raw Data'!$D:$D,"&lt;&gt;*ancel*")</f>
        <v>0</v>
      </c>
      <c r="X21" s="117"/>
      <c r="Y21" s="117"/>
      <c r="Z21" s="123"/>
      <c r="AA21" s="156">
        <f>SUMIFS('Raw Data'!$U:$U, 'Raw Data'!$AN:$AN,"&lt;=" &amp;DATE(LEFT($AV$3, 4), MONTH("1 " &amp; AA$6 &amp; " " &amp; LEFT($AV$3, 4)) + 1, 0 ), 'Raw Data'!$AN:$AN,"&gt;" &amp;DATE(LEFT($AV$3, 4), MONTH("1 " &amp; AA$6 &amp; " " &amp; LEFT($AV$3, 4)), 0 ), 'Raw Data'!$H:$H, "Ear*", 'Raw Data'!$O:$O,""&amp;'Raw Data'!$B$1,'Raw Data'!$D:$D,"&lt;&gt;*ithdr*",'Raw Data'!$D:$D,"&lt;&gt;*ancel*",'Raw Data'!$P:$P,"--")
+
SUMIFS('Raw Data'!$U:$U, 'Raw Data'!$AN:$AN,"&lt;=" &amp;DATE(LEFT($AV$3, 4), MONTH("1 " &amp; AA$6 &amp; " " &amp; LEFT($AV$3, 4)) + 1, 0 ), 'Raw Data'!$AN:$AN,"&gt;" &amp;DATE(LEFT($AV$3, 4), MONTH("1 " &amp; AA$6 &amp; " " &amp; LEFT($AV$3, 4)), 0 ), 'Raw Data'!$H:$H, "Ear*", 'Raw Data'!$P:$P,""&amp;'Raw Data'!$B$1,'Raw Data'!$D:$D,"&lt;&gt;*ithdr*",'Raw Data'!$D:$D,"&lt;&gt;*ancel*")</f>
        <v>0</v>
      </c>
      <c r="AB21" s="117"/>
      <c r="AC21" s="117"/>
      <c r="AD21" s="123"/>
      <c r="AE21" s="156">
        <f>SUMIFS('Raw Data'!$U:$U, 'Raw Data'!$AN:$AN,"&lt;=" &amp;DATE(LEFT($AV$3, 4), MONTH("1 " &amp; AE$6 &amp; " " &amp; LEFT($AV$3, 4)) + 1, 0 ), 'Raw Data'!$AN:$AN,"&gt;" &amp;DATE(LEFT($AV$3, 4), MONTH("1 " &amp; AE$6 &amp; " " &amp; LEFT($AV$3, 4)), 0 ), 'Raw Data'!$H:$H, "Ear*", 'Raw Data'!$O:$O,""&amp;'Raw Data'!$B$1,'Raw Data'!$D:$D,"&lt;&gt;*ithdr*",'Raw Data'!$D:$D,"&lt;&gt;*ancel*",'Raw Data'!$P:$P,"--")
+
SUMIFS('Raw Data'!$U:$U, 'Raw Data'!$AN:$AN,"&lt;=" &amp;DATE(LEFT($AV$3, 4), MONTH("1 " &amp; AE$6 &amp; " " &amp; LEFT($AV$3, 4)) + 1, 0 ), 'Raw Data'!$AN:$AN,"&gt;" &amp;DATE(LEFT($AV$3, 4), MONTH("1 " &amp; AE$6 &amp; " " &amp; LEFT($AV$3, 4)), 0 ), 'Raw Data'!$H:$H, "Ear*", 'Raw Data'!$P:$P,""&amp;'Raw Data'!$B$1,'Raw Data'!$D:$D,"&lt;&gt;*ithdr*",'Raw Data'!$D:$D,"&lt;&gt;*ancel*")</f>
        <v>0</v>
      </c>
      <c r="AF21" s="117"/>
      <c r="AG21" s="117"/>
      <c r="AH21" s="123"/>
      <c r="AI21" s="156">
        <f>SUMIFS('Raw Data'!$U:$U, 'Raw Data'!$AN:$AN,"&lt;=" &amp;DATE(LEFT($AV$3, 4), MONTH("1 " &amp; AI$6 &amp; " " &amp; LEFT($AV$3, 4)) + 1, 0 ), 'Raw Data'!$AN:$AN,"&gt;" &amp;DATE(LEFT($AV$3, 4), MONTH("1 " &amp; AI$6 &amp; " " &amp; LEFT($AV$3, 4)), 0 ), 'Raw Data'!$H:$H, "Ear*", 'Raw Data'!$O:$O,""&amp;'Raw Data'!$B$1,'Raw Data'!$D:$D,"&lt;&gt;*ithdr*",'Raw Data'!$D:$D,"&lt;&gt;*ancel*",'Raw Data'!$P:$P,"--")
+
SUMIFS('Raw Data'!$U:$U, 'Raw Data'!$AN:$AN,"&lt;=" &amp;DATE(LEFT($AV$3, 4), MONTH("1 " &amp; AI$6 &amp; " " &amp; LEFT($AV$3, 4)) + 1, 0 ), 'Raw Data'!$AN:$AN,"&gt;" &amp;DATE(LEFT($AV$3, 4), MONTH("1 " &amp; AI$6 &amp; " " &amp; LEFT($AV$3, 4)), 0 ), 'Raw Data'!$H:$H, "Ear*", 'Raw Data'!$P:$P,""&amp;'Raw Data'!$B$1,'Raw Data'!$D:$D,"&lt;&gt;*ithdr*",'Raw Data'!$D:$D,"&lt;&gt;*ancel*")</f>
        <v>0</v>
      </c>
      <c r="AJ21" s="117"/>
      <c r="AK21" s="117"/>
      <c r="AL21" s="123"/>
      <c r="AM21" s="156">
        <f>SUMIFS('Raw Data'!$U:$U, 'Raw Data'!$AN:$AN,"&lt;=" &amp;DATE(LEFT($AV$3, 4), MONTH("1 " &amp; AM$6 &amp; " " &amp; LEFT($AV$3, 4)) + 1, 0 ), 'Raw Data'!$AN:$AN,"&gt;" &amp;DATE(LEFT($AV$3, 4), MONTH("1 " &amp; AM$6 &amp; " " &amp; LEFT($AV$3, 4)), 0 ), 'Raw Data'!$H:$H, "Ear*", 'Raw Data'!$O:$O,""&amp;'Raw Data'!$B$1,'Raw Data'!$D:$D,"&lt;&gt;*ithdr*",'Raw Data'!$D:$D,"&lt;&gt;*ancel*",'Raw Data'!$P:$P,"--")
+
SUMIFS('Raw Data'!$U:$U, 'Raw Data'!$AN:$AN,"&lt;=" &amp;DATE(LEFT($AV$3, 4), MONTH("1 " &amp; AM$6 &amp; " " &amp; LEFT($AV$3, 4)) + 1, 0 ), 'Raw Data'!$AN:$AN,"&gt;" &amp;DATE(LEFT($AV$3, 4), MONTH("1 " &amp; AM$6 &amp; " " &amp; LEFT($AV$3, 4)), 0 ), 'Raw Data'!$H:$H, "Ear*", 'Raw Data'!$P:$P,""&amp;'Raw Data'!$B$1,'Raw Data'!$D:$D,"&lt;&gt;*ithdr*",'Raw Data'!$D:$D,"&lt;&gt;*ancel*")</f>
        <v>0</v>
      </c>
      <c r="AN21" s="117"/>
      <c r="AO21" s="117"/>
      <c r="AP21" s="123"/>
      <c r="AQ21" s="156">
        <f>SUMIFS('Raw Data'!$U:$U, 'Raw Data'!$AN:$AN,"&lt;=" &amp;DATE(LEFT($AV$3, 4), MONTH("1 " &amp; AQ$6 &amp; " " &amp; LEFT($AV$3, 4)) + 1, 0 ), 'Raw Data'!$AN:$AN,"&gt;" &amp;DATE(LEFT($AV$3, 4), MONTH("1 " &amp; AQ$6 &amp; " " &amp; LEFT($AV$3, 4)), 0 ), 'Raw Data'!$H:$H, "Ear*", 'Raw Data'!$O:$O,""&amp;'Raw Data'!$B$1,'Raw Data'!$D:$D,"&lt;&gt;*ithdr*",'Raw Data'!$D:$D,"&lt;&gt;*ancel*",'Raw Data'!$P:$P,"--")
+
SUMIFS('Raw Data'!$U:$U, 'Raw Data'!$AN:$AN,"&lt;=" &amp;DATE(LEFT($AV$3, 4), MONTH("1 " &amp; AQ$6 &amp; " " &amp; LEFT($AV$3, 4)) + 1, 0 ), 'Raw Data'!$AN:$AN,"&gt;" &amp;DATE(LEFT($AV$3, 4), MONTH("1 " &amp; AQ$6 &amp; " " &amp; LEFT($AV$3, 4)), 0 ), 'Raw Data'!$H:$H, "Ear*", 'Raw Data'!$P:$P,""&amp;'Raw Data'!$B$1,'Raw Data'!$D:$D,"&lt;&gt;*ithdr*",'Raw Data'!$D:$D,"&lt;&gt;*ancel*")</f>
        <v>0</v>
      </c>
      <c r="AR21" s="117"/>
      <c r="AS21" s="117"/>
      <c r="AT21" s="123"/>
      <c r="AU21" s="156">
        <f>SUMIFS('Raw Data'!$U:$U, 'Raw Data'!$AN:$AN,"&lt;=" &amp;DATE( MID($AV$3, 15, 4), MONTH("1 " &amp; AU$6 &amp; " " &amp;  MID($AV$3, 15, 4)) + 1, 0 ), 'Raw Data'!$AN:$AN,"&gt;" &amp;DATE( MID($AV$3, 15, 4), MONTH("1 " &amp; AU$6 &amp; " " &amp;  MID($AV$3, 15, 4)), 0 ), 'Raw Data'!$H:$H, "Ear*", 'Raw Data'!$O:$O,""&amp;'Raw Data'!$B$1,'Raw Data'!$D:$D,"&lt;&gt;*ithdr*",'Raw Data'!$D:$D,"&lt;&gt;*ancel*",'Raw Data'!$P:$P,"--")
+
SUMIFS('Raw Data'!$U:$U, 'Raw Data'!$AN:$AN,"&lt;=" &amp;DATE( MID($AV$3, 15, 4), MONTH("1 " &amp; AU$6 &amp; " " &amp;  MID($AV$3, 15, 4)) + 1, 0 ), 'Raw Data'!$AN:$AN,"&gt;" &amp;DATE( MID($AV$3, 15, 4), MONTH("1 " &amp; AU$6 &amp; " " &amp;  MID($AV$3, 15, 4)), 0 ), 'Raw Data'!$H:$H, "Ear*", 'Raw Data'!$P:$P,""&amp;'Raw Data'!$B$1,'Raw Data'!$D:$D,"&lt;&gt;*ithdr*",'Raw Data'!$D:$D,"&lt;&gt;*ancel*")</f>
        <v>0</v>
      </c>
      <c r="AV21" s="117"/>
      <c r="AW21" s="117"/>
      <c r="AX21" s="123"/>
      <c r="AY21" s="156">
        <f>SUMIFS('Raw Data'!$U:$U, 'Raw Data'!$AN:$AN,"&lt;=" &amp;DATE( MID($AV$3, 15, 4), MONTH("1 " &amp; AY$6 &amp; " " &amp;  MID($AV$3, 15, 4)) + 1, 0 ), 'Raw Data'!$AN:$AN,"&gt;" &amp;DATE( MID($AV$3, 15, 4), MONTH("1 " &amp; AY$6 &amp; " " &amp;  MID($AV$3, 15, 4)), 0 ), 'Raw Data'!$H:$H, "Ear*", 'Raw Data'!$O:$O,""&amp;'Raw Data'!$B$1,'Raw Data'!$D:$D,"&lt;&gt;*ithdr*",'Raw Data'!$D:$D,"&lt;&gt;*ancel*",'Raw Data'!$P:$P,"--")
+
SUMIFS('Raw Data'!$U:$U, 'Raw Data'!$AN:$AN,"&lt;=" &amp;DATE( MID($AV$3, 15, 4), MONTH("1 " &amp; AY$6 &amp; " " &amp;  MID($AV$3, 15, 4)) + 1, 0 ), 'Raw Data'!$AN:$AN,"&gt;" &amp;DATE( MID($AV$3, 15, 4), MONTH("1 " &amp; AY$6 &amp; " " &amp;  MID($AV$3, 15, 4)), 0 ), 'Raw Data'!$H:$H, "Ear*", 'Raw Data'!$P:$P,""&amp;'Raw Data'!$B$1,'Raw Data'!$D:$D,"&lt;&gt;*ithdr*",'Raw Data'!$D:$D,"&lt;&gt;*ancel*")</f>
        <v>0</v>
      </c>
      <c r="AZ21" s="117"/>
      <c r="BA21" s="117"/>
      <c r="BB21" s="123"/>
      <c r="BC21" s="156">
        <f>SUMIFS('Raw Data'!$U:$U, 'Raw Data'!$AN:$AN,"&lt;=" &amp;DATE( MID($AV$3, 15, 4), MONTH("1 " &amp; BC$6 &amp; " " &amp;  MID($AV$3, 15, 4)) + 1, 0 ), 'Raw Data'!$AN:$AN,"&gt;" &amp;DATE( MID($AV$3, 15, 4), MONTH("1 " &amp; BC$6 &amp; " " &amp;  MID($AV$3, 15, 4)), 0 ), 'Raw Data'!$H:$H, "Ear*", 'Raw Data'!$O:$O,""&amp;'Raw Data'!$B$1,'Raw Data'!$D:$D,"&lt;&gt;*ithdr*",'Raw Data'!$D:$D,"&lt;&gt;*ancel*",'Raw Data'!$P:$P,"--")
+
SUMIFS('Raw Data'!$U:$U, 'Raw Data'!$AN:$AN,"&lt;=" &amp;DATE( MID($AV$3, 15, 4), MONTH("1 " &amp; BC$6 &amp; " " &amp;  MID($AV$3, 15, 4)) + 1, 0 ), 'Raw Data'!$AN:$AN,"&gt;" &amp;DATE( MID($AV$3, 15, 4), MONTH("1 " &amp; BC$6 &amp; " " &amp;  MID($AV$3, 15, 4)), 0 ), 'Raw Data'!$H:$H, "Ear*", 'Raw Data'!$P:$P,""&amp;'Raw Data'!$B$1,'Raw Data'!$D:$D,"&lt;&gt;*ithdr*",'Raw Data'!$D:$D,"&lt;&gt;*ancel*")</f>
        <v>0</v>
      </c>
      <c r="BD21" s="117"/>
      <c r="BE21" s="117"/>
      <c r="BF21" s="123"/>
    </row>
    <row r="22" spans="1:58" ht="12.75" customHeight="1" x14ac:dyDescent="0.2">
      <c r="A22" s="157" t="s">
        <v>136</v>
      </c>
      <c r="B22" s="117"/>
      <c r="C22" s="117"/>
      <c r="D22" s="117"/>
      <c r="E22" s="117"/>
      <c r="F22" s="117"/>
      <c r="G22" s="117"/>
      <c r="H22" s="117"/>
      <c r="I22" s="117"/>
      <c r="J22" s="123"/>
      <c r="K22" s="156">
        <f>SUMIFS('Raw Data'!$U:$U, 'Raw Data'!$AN:$AN,"&lt;=" &amp;DATE(LEFT($AV$3, 4), MONTH("1 " &amp; K$6 &amp; " " &amp; LEFT($AV$3, 4)) + 1, 0 ), 'Raw Data'!$AN:$AN,"&gt;" &amp;DATE(LEFT($AV$3, 4), MONTH("1 " &amp; K$6 &amp; " " &amp; LEFT($AV$3, 4)), 0 ), 'Raw Data'!$H:$H, "Non*", 'Raw Data'!$O:$O,""&amp;'Raw Data'!$B$1,'Raw Data'!$D:$D,"&lt;&gt;*ithdr*",'Raw Data'!$D:$D,"&lt;&gt;*ancel*",'Raw Data'!$P:$P,"--")
+
SUMIFS('Raw Data'!$U:$U, 'Raw Data'!$AN:$AN,"&lt;=" &amp;DATE(LEFT($AV$3, 4), MONTH("1 " &amp; K$6 &amp; " " &amp; LEFT($AV$3, 4)) + 1, 0 ), 'Raw Data'!$AN:$AN,"&gt;" &amp;DATE(LEFT($AV$3, 4), MONTH("1 " &amp; K$6 &amp; " " &amp; LEFT($AV$3, 4)), 0 ), 'Raw Data'!$H:$H, "Non*", 'Raw Data'!$P:$P,""&amp;'Raw Data'!$B$1,'Raw Data'!$D:$D,"&lt;&gt;*ithdr*",'Raw Data'!$D:$D,"&lt;&gt;*ancel*")</f>
        <v>0</v>
      </c>
      <c r="L22" s="117"/>
      <c r="M22" s="117"/>
      <c r="N22" s="123"/>
      <c r="O22" s="156">
        <f>SUMIFS('Raw Data'!$U:$U, 'Raw Data'!$AN:$AN,"&lt;=" &amp;DATE(LEFT($AV$3, 4), MONTH("1 " &amp; O$6 &amp; " " &amp; LEFT($AV$3, 4)) + 1, 0 ), 'Raw Data'!$AN:$AN,"&gt;" &amp;DATE(LEFT($AV$3, 4), MONTH("1 " &amp; O$6 &amp; " " &amp; LEFT($AV$3, 4)), 0 ), 'Raw Data'!$H:$H, "Non*", 'Raw Data'!$O:$O,""&amp;'Raw Data'!$B$1,'Raw Data'!$D:$D,"&lt;&gt;*ithdr*",'Raw Data'!$D:$D,"&lt;&gt;*ancel*",'Raw Data'!$P:$P,"--")
+
SUMIFS('Raw Data'!$U:$U, 'Raw Data'!$AN:$AN,"&lt;=" &amp;DATE(LEFT($AV$3, 4), MONTH("1 " &amp; O$6 &amp; " " &amp; LEFT($AV$3, 4)) + 1, 0 ), 'Raw Data'!$AN:$AN,"&gt;" &amp;DATE(LEFT($AV$3, 4), MONTH("1 " &amp; O$6 &amp; " " &amp; LEFT($AV$3, 4)), 0 ), 'Raw Data'!$H:$H, "Non*", 'Raw Data'!$P:$P,""&amp;'Raw Data'!$B$1,'Raw Data'!$D:$D,"&lt;&gt;*ithdr*",'Raw Data'!$D:$D,"&lt;&gt;*ancel*")</f>
        <v>0</v>
      </c>
      <c r="P22" s="117"/>
      <c r="Q22" s="117"/>
      <c r="R22" s="123"/>
      <c r="S22" s="156">
        <f>SUMIFS('Raw Data'!$U:$U, 'Raw Data'!$AN:$AN,"&lt;=" &amp;DATE(LEFT($AV$3, 4), MONTH("1 " &amp; S$6 &amp; " " &amp; LEFT($AV$3, 4)) + 1, 0 ), 'Raw Data'!$AN:$AN,"&gt;" &amp;DATE(LEFT($AV$3, 4), MONTH("1 " &amp; S$6 &amp; " " &amp; LEFT($AV$3, 4)), 0 ), 'Raw Data'!$H:$H, "Non*", 'Raw Data'!$O:$O,""&amp;'Raw Data'!$B$1,'Raw Data'!$D:$D,"&lt;&gt;*ithdr*",'Raw Data'!$D:$D,"&lt;&gt;*ancel*",'Raw Data'!$P:$P,"--")
+
SUMIFS('Raw Data'!$U:$U, 'Raw Data'!$AN:$AN,"&lt;=" &amp;DATE(LEFT($AV$3, 4), MONTH("1 " &amp; S$6 &amp; " " &amp; LEFT($AV$3, 4)) + 1, 0 ), 'Raw Data'!$AN:$AN,"&gt;" &amp;DATE(LEFT($AV$3, 4), MONTH("1 " &amp; S$6 &amp; " " &amp; LEFT($AV$3, 4)), 0 ), 'Raw Data'!$H:$H, "Non*", 'Raw Data'!$P:$P,""&amp;'Raw Data'!$B$1,'Raw Data'!$D:$D,"&lt;&gt;*ithdr*",'Raw Data'!$D:$D,"&lt;&gt;*ancel*")</f>
        <v>0</v>
      </c>
      <c r="T22" s="117"/>
      <c r="U22" s="117"/>
      <c r="V22" s="123"/>
      <c r="W22" s="156">
        <f>SUMIFS('Raw Data'!$U:$U, 'Raw Data'!$AN:$AN,"&lt;=" &amp;DATE(LEFT($AV$3, 4), MONTH("1 " &amp; W$6 &amp; " " &amp; LEFT($AV$3, 4)) + 1, 0 ), 'Raw Data'!$AN:$AN,"&gt;" &amp;DATE(LEFT($AV$3, 4), MONTH("1 " &amp; W$6 &amp; " " &amp; LEFT($AV$3, 4)), 0 ), 'Raw Data'!$H:$H, "Non*", 'Raw Data'!$O:$O,""&amp;'Raw Data'!$B$1,'Raw Data'!$D:$D,"&lt;&gt;*ithdr*",'Raw Data'!$D:$D,"&lt;&gt;*ancel*",'Raw Data'!$P:$P,"--")
+
SUMIFS('Raw Data'!$U:$U, 'Raw Data'!$AN:$AN,"&lt;=" &amp;DATE(LEFT($AV$3, 4), MONTH("1 " &amp; W$6 &amp; " " &amp; LEFT($AV$3, 4)) + 1, 0 ), 'Raw Data'!$AN:$AN,"&gt;" &amp;DATE(LEFT($AV$3, 4), MONTH("1 " &amp; W$6 &amp; " " &amp; LEFT($AV$3, 4)), 0 ), 'Raw Data'!$H:$H, "Non*", 'Raw Data'!$P:$P,""&amp;'Raw Data'!$B$1,'Raw Data'!$D:$D,"&lt;&gt;*ithdr*",'Raw Data'!$D:$D,"&lt;&gt;*ancel*")</f>
        <v>0</v>
      </c>
      <c r="X22" s="117"/>
      <c r="Y22" s="117"/>
      <c r="Z22" s="123"/>
      <c r="AA22" s="156">
        <f>SUMIFS('Raw Data'!$U:$U, 'Raw Data'!$AN:$AN,"&lt;=" &amp;DATE(LEFT($AV$3, 4), MONTH("1 " &amp; AA$6 &amp; " " &amp; LEFT($AV$3, 4)) + 1, 0 ), 'Raw Data'!$AN:$AN,"&gt;" &amp;DATE(LEFT($AV$3, 4), MONTH("1 " &amp; AA$6 &amp; " " &amp; LEFT($AV$3, 4)), 0 ), 'Raw Data'!$H:$H, "Non*", 'Raw Data'!$O:$O,""&amp;'Raw Data'!$B$1,'Raw Data'!$D:$D,"&lt;&gt;*ithdr*",'Raw Data'!$D:$D,"&lt;&gt;*ancel*",'Raw Data'!$P:$P,"--")
+
SUMIFS('Raw Data'!$U:$U, 'Raw Data'!$AN:$AN,"&lt;=" &amp;DATE(LEFT($AV$3, 4), MONTH("1 " &amp; AA$6 &amp; " " &amp; LEFT($AV$3, 4)) + 1, 0 ), 'Raw Data'!$AN:$AN,"&gt;" &amp;DATE(LEFT($AV$3, 4), MONTH("1 " &amp; AA$6 &amp; " " &amp; LEFT($AV$3, 4)), 0 ), 'Raw Data'!$H:$H, "Non*", 'Raw Data'!$P:$P,""&amp;'Raw Data'!$B$1,'Raw Data'!$D:$D,"&lt;&gt;*ithdr*",'Raw Data'!$D:$D,"&lt;&gt;*ancel*")</f>
        <v>0</v>
      </c>
      <c r="AB22" s="117"/>
      <c r="AC22" s="117"/>
      <c r="AD22" s="123"/>
      <c r="AE22" s="156">
        <f>SUMIFS('Raw Data'!$U:$U, 'Raw Data'!$AN:$AN,"&lt;=" &amp;DATE(LEFT($AV$3, 4), MONTH("1 " &amp; AE$6 &amp; " " &amp; LEFT($AV$3, 4)) + 1, 0 ), 'Raw Data'!$AN:$AN,"&gt;" &amp;DATE(LEFT($AV$3, 4), MONTH("1 " &amp; AE$6 &amp; " " &amp; LEFT($AV$3, 4)), 0 ), 'Raw Data'!$H:$H, "Non*", 'Raw Data'!$O:$O,""&amp;'Raw Data'!$B$1,'Raw Data'!$D:$D,"&lt;&gt;*ithdr*",'Raw Data'!$D:$D,"&lt;&gt;*ancel*",'Raw Data'!$P:$P,"--")
+
SUMIFS('Raw Data'!$U:$U, 'Raw Data'!$AN:$AN,"&lt;=" &amp;DATE(LEFT($AV$3, 4), MONTH("1 " &amp; AE$6 &amp; " " &amp; LEFT($AV$3, 4)) + 1, 0 ), 'Raw Data'!$AN:$AN,"&gt;" &amp;DATE(LEFT($AV$3, 4), MONTH("1 " &amp; AE$6 &amp; " " &amp; LEFT($AV$3, 4)), 0 ), 'Raw Data'!$H:$H, "Non*", 'Raw Data'!$P:$P,""&amp;'Raw Data'!$B$1,'Raw Data'!$D:$D,"&lt;&gt;*ithdr*",'Raw Data'!$D:$D,"&lt;&gt;*ancel*")</f>
        <v>0</v>
      </c>
      <c r="AF22" s="117"/>
      <c r="AG22" s="117"/>
      <c r="AH22" s="123"/>
      <c r="AI22" s="156">
        <f>SUMIFS('Raw Data'!$U:$U, 'Raw Data'!$AN:$AN,"&lt;=" &amp;DATE(LEFT($AV$3, 4), MONTH("1 " &amp; AI$6 &amp; " " &amp; LEFT($AV$3, 4)) + 1, 0 ), 'Raw Data'!$AN:$AN,"&gt;" &amp;DATE(LEFT($AV$3, 4), MONTH("1 " &amp; AI$6 &amp; " " &amp; LEFT($AV$3, 4)), 0 ), 'Raw Data'!$H:$H, "Non*", 'Raw Data'!$O:$O,""&amp;'Raw Data'!$B$1,'Raw Data'!$D:$D,"&lt;&gt;*ithdr*",'Raw Data'!$D:$D,"&lt;&gt;*ancel*",'Raw Data'!$P:$P,"--")
+
SUMIFS('Raw Data'!$U:$U, 'Raw Data'!$AN:$AN,"&lt;=" &amp;DATE(LEFT($AV$3, 4), MONTH("1 " &amp; AI$6 &amp; " " &amp; LEFT($AV$3, 4)) + 1, 0 ), 'Raw Data'!$AN:$AN,"&gt;" &amp;DATE(LEFT($AV$3, 4), MONTH("1 " &amp; AI$6 &amp; " " &amp; LEFT($AV$3, 4)), 0 ), 'Raw Data'!$H:$H, "Non*", 'Raw Data'!$P:$P,""&amp;'Raw Data'!$B$1,'Raw Data'!$D:$D,"&lt;&gt;*ithdr*",'Raw Data'!$D:$D,"&lt;&gt;*ancel*")</f>
        <v>0</v>
      </c>
      <c r="AJ22" s="117"/>
      <c r="AK22" s="117"/>
      <c r="AL22" s="123"/>
      <c r="AM22" s="156">
        <f>SUMIFS('Raw Data'!$U:$U, 'Raw Data'!$AN:$AN,"&lt;=" &amp;DATE(LEFT($AV$3, 4), MONTH("1 " &amp; AM$6 &amp; " " &amp; LEFT($AV$3, 4)) + 1, 0 ), 'Raw Data'!$AN:$AN,"&gt;" &amp;DATE(LEFT($AV$3, 4), MONTH("1 " &amp; AM$6 &amp; " " &amp; LEFT($AV$3, 4)), 0 ), 'Raw Data'!$H:$H, "Non*", 'Raw Data'!$O:$O,""&amp;'Raw Data'!$B$1,'Raw Data'!$D:$D,"&lt;&gt;*ithdr*",'Raw Data'!$D:$D,"&lt;&gt;*ancel*",'Raw Data'!$P:$P,"--")
+
SUMIFS('Raw Data'!$U:$U, 'Raw Data'!$AN:$AN,"&lt;=" &amp;DATE(LEFT($AV$3, 4), MONTH("1 " &amp; AM$6 &amp; " " &amp; LEFT($AV$3, 4)) + 1, 0 ), 'Raw Data'!$AN:$AN,"&gt;" &amp;DATE(LEFT($AV$3, 4), MONTH("1 " &amp; AM$6 &amp; " " &amp; LEFT($AV$3, 4)), 0 ), 'Raw Data'!$H:$H, "Non*", 'Raw Data'!$P:$P,""&amp;'Raw Data'!$B$1,'Raw Data'!$D:$D,"&lt;&gt;*ithdr*",'Raw Data'!$D:$D,"&lt;&gt;*ancel*")</f>
        <v>0</v>
      </c>
      <c r="AN22" s="117"/>
      <c r="AO22" s="117"/>
      <c r="AP22" s="123"/>
      <c r="AQ22" s="156">
        <f>SUMIFS('Raw Data'!$U:$U, 'Raw Data'!$AN:$AN,"&lt;=" &amp;DATE(LEFT($AV$3, 4), MONTH("1 " &amp; AQ$6 &amp; " " &amp; LEFT($AV$3, 4)) + 1, 0 ), 'Raw Data'!$AN:$AN,"&gt;" &amp;DATE(LEFT($AV$3, 4), MONTH("1 " &amp; AQ$6 &amp; " " &amp; LEFT($AV$3, 4)), 0 ), 'Raw Data'!$H:$H, "Non*", 'Raw Data'!$O:$O,""&amp;'Raw Data'!$B$1,'Raw Data'!$D:$D,"&lt;&gt;*ithdr*",'Raw Data'!$D:$D,"&lt;&gt;*ancel*",'Raw Data'!$P:$P,"--")
+
SUMIFS('Raw Data'!$U:$U, 'Raw Data'!$AN:$AN,"&lt;=" &amp;DATE(LEFT($AV$3, 4), MONTH("1 " &amp; AQ$6 &amp; " " &amp; LEFT($AV$3, 4)) + 1, 0 ), 'Raw Data'!$AN:$AN,"&gt;" &amp;DATE(LEFT($AV$3, 4), MONTH("1 " &amp; AQ$6 &amp; " " &amp; LEFT($AV$3, 4)), 0 ), 'Raw Data'!$H:$H, "Non*", 'Raw Data'!$P:$P,""&amp;'Raw Data'!$B$1,'Raw Data'!$D:$D,"&lt;&gt;*ithdr*",'Raw Data'!$D:$D,"&lt;&gt;*ancel*")</f>
        <v>0</v>
      </c>
      <c r="AR22" s="117"/>
      <c r="AS22" s="117"/>
      <c r="AT22" s="123"/>
      <c r="AU22" s="156">
        <f>SUMIFS('Raw Data'!$U:$U, 'Raw Data'!$AN:$AN,"&lt;=" &amp;DATE( MID($AV$3, 15, 4), MONTH("1 " &amp; AU$6 &amp; " " &amp;  MID($AV$3, 15, 4)) + 1, 0 ), 'Raw Data'!$AN:$AN,"&gt;" &amp;DATE( MID($AV$3, 15, 4), MONTH("1 " &amp; AU$6 &amp; " " &amp;  MID($AV$3, 15, 4)), 0 ), 'Raw Data'!$H:$H, "Non*", 'Raw Data'!$O:$O,""&amp;'Raw Data'!$B$1,'Raw Data'!$D:$D,"&lt;&gt;*ithdr*",'Raw Data'!$D:$D,"&lt;&gt;*ancel*",'Raw Data'!$P:$P,"--")
+
SUMIFS('Raw Data'!$U:$U, 'Raw Data'!$AN:$AN,"&lt;=" &amp;DATE( MID($AV$3, 15, 4), MONTH("1 " &amp; AU$6 &amp; " " &amp;  MID($AV$3, 15, 4)) + 1, 0 ), 'Raw Data'!$AN:$AN,"&gt;" &amp;DATE( MID($AV$3, 15, 4), MONTH("1 " &amp; AU$6 &amp; " " &amp;  MID($AV$3, 15, 4)), 0 ), 'Raw Data'!$H:$H, "Non*", 'Raw Data'!$P:$P,""&amp;'Raw Data'!$B$1,'Raw Data'!$D:$D,"&lt;&gt;*ithdr*",'Raw Data'!$D:$D,"&lt;&gt;*ancel*")</f>
        <v>0</v>
      </c>
      <c r="AV22" s="117"/>
      <c r="AW22" s="117"/>
      <c r="AX22" s="123"/>
      <c r="AY22" s="156">
        <f>SUMIFS('Raw Data'!$U:$U, 'Raw Data'!$AN:$AN,"&lt;=" &amp;DATE( MID($AV$3, 15, 4), MONTH("1 " &amp; AY$6 &amp; " " &amp;  MID($AV$3, 15, 4)) + 1, 0 ), 'Raw Data'!$AN:$AN,"&gt;" &amp;DATE( MID($AV$3, 15, 4), MONTH("1 " &amp; AY$6 &amp; " " &amp;  MID($AV$3, 15, 4)), 0 ), 'Raw Data'!$H:$H, "Non*", 'Raw Data'!$O:$O,""&amp;'Raw Data'!$B$1,'Raw Data'!$D:$D,"&lt;&gt;*ithdr*",'Raw Data'!$D:$D,"&lt;&gt;*ancel*",'Raw Data'!$P:$P,"--")
+
SUMIFS('Raw Data'!$U:$U, 'Raw Data'!$AN:$AN,"&lt;=" &amp;DATE( MID($AV$3, 15, 4), MONTH("1 " &amp; AY$6 &amp; " " &amp;  MID($AV$3, 15, 4)) + 1, 0 ), 'Raw Data'!$AN:$AN,"&gt;" &amp;DATE( MID($AV$3, 15, 4), MONTH("1 " &amp; AY$6 &amp; " " &amp;  MID($AV$3, 15, 4)), 0 ), 'Raw Data'!$H:$H, "Non*", 'Raw Data'!$P:$P,""&amp;'Raw Data'!$B$1,'Raw Data'!$D:$D,"&lt;&gt;*ithdr*",'Raw Data'!$D:$D,"&lt;&gt;*ancel*")</f>
        <v>0</v>
      </c>
      <c r="AZ22" s="117"/>
      <c r="BA22" s="117"/>
      <c r="BB22" s="123"/>
      <c r="BC22" s="156">
        <f>SUMIFS('Raw Data'!$U:$U, 'Raw Data'!$AN:$AN,"&lt;=" &amp;DATE( MID($AV$3, 15, 4), MONTH("1 " &amp; BC$6 &amp; " " &amp;  MID($AV$3, 15, 4)) + 1, 0 ), 'Raw Data'!$AN:$AN,"&gt;" &amp;DATE( MID($AV$3, 15, 4), MONTH("1 " &amp; BC$6 &amp; " " &amp;  MID($AV$3, 15, 4)), 0 ), 'Raw Data'!$H:$H, "Non*", 'Raw Data'!$O:$O,""&amp;'Raw Data'!$B$1,'Raw Data'!$D:$D,"&lt;&gt;*ithdr*",'Raw Data'!$D:$D,"&lt;&gt;*ancel*",'Raw Data'!$P:$P,"--")
+
SUMIFS('Raw Data'!$U:$U, 'Raw Data'!$AN:$AN,"&lt;=" &amp;DATE( MID($AV$3, 15, 4), MONTH("1 " &amp; BC$6 &amp; " " &amp;  MID($AV$3, 15, 4)) + 1, 0 ), 'Raw Data'!$AN:$AN,"&gt;" &amp;DATE( MID($AV$3, 15, 4), MONTH("1 " &amp; BC$6 &amp; " " &amp;  MID($AV$3, 15, 4)), 0 ), 'Raw Data'!$H:$H, "Non*", 'Raw Data'!$P:$P,""&amp;'Raw Data'!$B$1,'Raw Data'!$D:$D,"&lt;&gt;*ithdr*",'Raw Data'!$D:$D,"&lt;&gt;*ancel*")</f>
        <v>0</v>
      </c>
      <c r="BD22" s="117"/>
      <c r="BE22" s="117"/>
      <c r="BF22" s="123"/>
    </row>
    <row r="23" spans="1:58" ht="12.75" customHeight="1" x14ac:dyDescent="0.2">
      <c r="A23" s="120" t="s">
        <v>141</v>
      </c>
      <c r="B23" s="117"/>
      <c r="C23" s="117"/>
      <c r="D23" s="117"/>
      <c r="E23" s="117"/>
      <c r="F23" s="117"/>
      <c r="G23" s="117"/>
      <c r="H23" s="117"/>
      <c r="I23" s="117"/>
      <c r="J23" s="123"/>
      <c r="K23" s="156">
        <f>SUMIFS('Raw Data'!$Y:$Y, 'Raw Data'!$AN:$AN,"&lt;=" &amp;DATE(LEFT($AV$3, 4), MONTH("1 " &amp; K$6 &amp; " " &amp; LEFT($AV$3, 4)) + 1, 0 ), 'Raw Data'!$AN:$AN,"&gt;" &amp;DATE(LEFT($AV$3, 4), MONTH("1 " &amp; K$6 &amp; " " &amp; LEFT($AV$3, 4)), 0 ), 'Raw Data'!$O:$O,""&amp;'Raw Data'!$B$1,'Raw Data'!$D:$D,"&lt;&gt;*ithdr*",'Raw Data'!$D:$D,"&lt;&gt;*ancel*",'Raw Data'!$P:$P,"--")
+
SUMIFS('Raw Data'!$Y:$Y, 'Raw Data'!$AN:$AN,"&lt;=" &amp;DATE(LEFT($AV$3, 4), MONTH("1 " &amp; K$6 &amp; " " &amp; LEFT($AV$3, 4)) + 1, 0 ), 'Raw Data'!$AN:$AN,"&gt;" &amp;DATE(LEFT($AV$3, 4), MONTH("1 " &amp; K$6 &amp; " " &amp; LEFT($AV$3, 4)), 0 ), 'Raw Data'!$P:$P,""&amp;'Raw Data'!$B$1,'Raw Data'!$D:$D,"&lt;&gt;*ithdr*",'Raw Data'!$D:$D,"&lt;&gt;*ancel*")</f>
        <v>0</v>
      </c>
      <c r="L23" s="117"/>
      <c r="M23" s="117"/>
      <c r="N23" s="123"/>
      <c r="O23" s="156">
        <f>SUMIFS('Raw Data'!$Y:$Y, 'Raw Data'!$AN:$AN,"&lt;=" &amp;DATE(LEFT($AV$3, 4), MONTH("1 " &amp; O$6 &amp; " " &amp; LEFT($AV$3, 4)) + 1, 0 ), 'Raw Data'!$AN:$AN,"&gt;" &amp;DATE(LEFT($AV$3, 4), MONTH("1 " &amp; O$6 &amp; " " &amp; LEFT($AV$3, 4)), 0 ), 'Raw Data'!$O:$O,""&amp;'Raw Data'!$B$1,'Raw Data'!$D:$D,"&lt;&gt;*ithdr*",'Raw Data'!$D:$D,"&lt;&gt;*ancel*",'Raw Data'!$P:$P,"--")
+
SUMIFS('Raw Data'!$Y:$Y, 'Raw Data'!$AN:$AN,"&lt;=" &amp;DATE(LEFT($AV$3, 4), MONTH("1 " &amp; O$6 &amp; " " &amp; LEFT($AV$3, 4)) + 1, 0 ), 'Raw Data'!$AN:$AN,"&gt;" &amp;DATE(LEFT($AV$3, 4), MONTH("1 " &amp; O$6 &amp; " " &amp; LEFT($AV$3, 4)), 0 ), 'Raw Data'!$P:$P,""&amp;'Raw Data'!$B$1,'Raw Data'!$D:$D,"&lt;&gt;*ithdr*",'Raw Data'!$D:$D,"&lt;&gt;*ancel*")</f>
        <v>0</v>
      </c>
      <c r="P23" s="117"/>
      <c r="Q23" s="117"/>
      <c r="R23" s="123"/>
      <c r="S23" s="156">
        <f>SUMIFS('Raw Data'!$Y:$Y, 'Raw Data'!$AN:$AN,"&lt;=" &amp;DATE(LEFT($AV$3, 4), MONTH("1 " &amp; S$6 &amp; " " &amp; LEFT($AV$3, 4)) + 1, 0 ), 'Raw Data'!$AN:$AN,"&gt;" &amp;DATE(LEFT($AV$3, 4), MONTH("1 " &amp; S$6 &amp; " " &amp; LEFT($AV$3, 4)), 0 ), 'Raw Data'!$O:$O,""&amp;'Raw Data'!$B$1,'Raw Data'!$D:$D,"&lt;&gt;*ithdr*",'Raw Data'!$D:$D,"&lt;&gt;*ancel*",'Raw Data'!$P:$P,"--")
+
SUMIFS('Raw Data'!$Y:$Y, 'Raw Data'!$AN:$AN,"&lt;=" &amp;DATE(LEFT($AV$3, 4), MONTH("1 " &amp; S$6 &amp; " " &amp; LEFT($AV$3, 4)) + 1, 0 ), 'Raw Data'!$AN:$AN,"&gt;" &amp;DATE(LEFT($AV$3, 4), MONTH("1 " &amp; S$6 &amp; " " &amp; LEFT($AV$3, 4)), 0 ), 'Raw Data'!$P:$P,""&amp;'Raw Data'!$B$1,'Raw Data'!$D:$D,"&lt;&gt;*ithdr*",'Raw Data'!$D:$D,"&lt;&gt;*ancel*")</f>
        <v>0</v>
      </c>
      <c r="T23" s="117"/>
      <c r="U23" s="117"/>
      <c r="V23" s="123"/>
      <c r="W23" s="156">
        <f>SUMIFS('Raw Data'!$Y:$Y, 'Raw Data'!$AN:$AN,"&lt;=" &amp;DATE(LEFT($AV$3, 4), MONTH("1 " &amp; W$6 &amp; " " &amp; LEFT($AV$3, 4)) + 1, 0 ), 'Raw Data'!$AN:$AN,"&gt;" &amp;DATE(LEFT($AV$3, 4), MONTH("1 " &amp; W$6 &amp; " " &amp; LEFT($AV$3, 4)), 0 ), 'Raw Data'!$O:$O,""&amp;'Raw Data'!$B$1,'Raw Data'!$D:$D,"&lt;&gt;*ithdr*",'Raw Data'!$D:$D,"&lt;&gt;*ancel*",'Raw Data'!$P:$P,"--")
+
SUMIFS('Raw Data'!$Y:$Y, 'Raw Data'!$AN:$AN,"&lt;=" &amp;DATE(LEFT($AV$3, 4), MONTH("1 " &amp; W$6 &amp; " " &amp; LEFT($AV$3, 4)) + 1, 0 ), 'Raw Data'!$AN:$AN,"&gt;" &amp;DATE(LEFT($AV$3, 4), MONTH("1 " &amp; W$6 &amp; " " &amp; LEFT($AV$3, 4)), 0 ), 'Raw Data'!$P:$P,""&amp;'Raw Data'!$B$1,'Raw Data'!$D:$D,"&lt;&gt;*ithdr*",'Raw Data'!$D:$D,"&lt;&gt;*ancel*")</f>
        <v>0</v>
      </c>
      <c r="X23" s="117"/>
      <c r="Y23" s="117"/>
      <c r="Z23" s="123"/>
      <c r="AA23" s="156">
        <f>SUMIFS('Raw Data'!$Y:$Y, 'Raw Data'!$AN:$AN,"&lt;=" &amp;DATE(LEFT($AV$3, 4), MONTH("1 " &amp; AA$6 &amp; " " &amp; LEFT($AV$3, 4)) + 1, 0 ), 'Raw Data'!$AN:$AN,"&gt;" &amp;DATE(LEFT($AV$3, 4), MONTH("1 " &amp; AA$6 &amp; " " &amp; LEFT($AV$3, 4)), 0 ), 'Raw Data'!$O:$O,""&amp;'Raw Data'!$B$1,'Raw Data'!$D:$D,"&lt;&gt;*ithdr*",'Raw Data'!$D:$D,"&lt;&gt;*ancel*",'Raw Data'!$P:$P,"--")
+
SUMIFS('Raw Data'!$Y:$Y, 'Raw Data'!$AN:$AN,"&lt;=" &amp;DATE(LEFT($AV$3, 4), MONTH("1 " &amp; AA$6 &amp; " " &amp; LEFT($AV$3, 4)) + 1, 0 ), 'Raw Data'!$AN:$AN,"&gt;" &amp;DATE(LEFT($AV$3, 4), MONTH("1 " &amp; AA$6 &amp; " " &amp; LEFT($AV$3, 4)), 0 ), 'Raw Data'!$P:$P,""&amp;'Raw Data'!$B$1,'Raw Data'!$D:$D,"&lt;&gt;*ithdr*",'Raw Data'!$D:$D,"&lt;&gt;*ancel*")</f>
        <v>0</v>
      </c>
      <c r="AB23" s="117"/>
      <c r="AC23" s="117"/>
      <c r="AD23" s="123"/>
      <c r="AE23" s="156">
        <f>SUMIFS('Raw Data'!$Y:$Y, 'Raw Data'!$AN:$AN,"&lt;=" &amp;DATE(LEFT($AV$3, 4), MONTH("1 " &amp; AE$6 &amp; " " &amp; LEFT($AV$3, 4)) + 1, 0 ), 'Raw Data'!$AN:$AN,"&gt;" &amp;DATE(LEFT($AV$3, 4), MONTH("1 " &amp; AE$6 &amp; " " &amp; LEFT($AV$3, 4)), 0 ), 'Raw Data'!$O:$O,""&amp;'Raw Data'!$B$1,'Raw Data'!$D:$D,"&lt;&gt;*ithdr*",'Raw Data'!$D:$D,"&lt;&gt;*ancel*",'Raw Data'!$P:$P,"--")
+
SUMIFS('Raw Data'!$Y:$Y, 'Raw Data'!$AN:$AN,"&lt;=" &amp;DATE(LEFT($AV$3, 4), MONTH("1 " &amp; AE$6 &amp; " " &amp; LEFT($AV$3, 4)) + 1, 0 ), 'Raw Data'!$AN:$AN,"&gt;" &amp;DATE(LEFT($AV$3, 4), MONTH("1 " &amp; AE$6 &amp; " " &amp; LEFT($AV$3, 4)), 0 ), 'Raw Data'!$P:$P,""&amp;'Raw Data'!$B$1,'Raw Data'!$D:$D,"&lt;&gt;*ithdr*",'Raw Data'!$D:$D,"&lt;&gt;*ancel*")</f>
        <v>0</v>
      </c>
      <c r="AF23" s="117"/>
      <c r="AG23" s="117"/>
      <c r="AH23" s="123"/>
      <c r="AI23" s="156">
        <f>SUMIFS('Raw Data'!$Y:$Y, 'Raw Data'!$AN:$AN,"&lt;=" &amp;DATE(LEFT($AV$3, 4), MONTH("1 " &amp; AI$6 &amp; " " &amp; LEFT($AV$3, 4)) + 1, 0 ), 'Raw Data'!$AN:$AN,"&gt;" &amp;DATE(LEFT($AV$3, 4), MONTH("1 " &amp; AI$6 &amp; " " &amp; LEFT($AV$3, 4)), 0 ), 'Raw Data'!$O:$O,""&amp;'Raw Data'!$B$1,'Raw Data'!$D:$D,"&lt;&gt;*ithdr*",'Raw Data'!$D:$D,"&lt;&gt;*ancel*",'Raw Data'!$P:$P,"--")
+
SUMIFS('Raw Data'!$Y:$Y, 'Raw Data'!$AN:$AN,"&lt;=" &amp;DATE(LEFT($AV$3, 4), MONTH("1 " &amp; AI$6 &amp; " " &amp; LEFT($AV$3, 4)) + 1, 0 ), 'Raw Data'!$AN:$AN,"&gt;" &amp;DATE(LEFT($AV$3, 4), MONTH("1 " &amp; AI$6 &amp; " " &amp; LEFT($AV$3, 4)), 0 ), 'Raw Data'!$P:$P,""&amp;'Raw Data'!$B$1,'Raw Data'!$D:$D,"&lt;&gt;*ithdr*",'Raw Data'!$D:$D,"&lt;&gt;*ancel*")</f>
        <v>0</v>
      </c>
      <c r="AJ23" s="117"/>
      <c r="AK23" s="117"/>
      <c r="AL23" s="123"/>
      <c r="AM23" s="156">
        <f>SUMIFS('Raw Data'!$Y:$Y, 'Raw Data'!$AN:$AN,"&lt;=" &amp;DATE(LEFT($AV$3, 4), MONTH("1 " &amp; AM$6 &amp; " " &amp; LEFT($AV$3, 4)) + 1, 0 ), 'Raw Data'!$AN:$AN,"&gt;" &amp;DATE(LEFT($AV$3, 4), MONTH("1 " &amp; AM$6 &amp; " " &amp; LEFT($AV$3, 4)), 0 ), 'Raw Data'!$O:$O,""&amp;'Raw Data'!$B$1,'Raw Data'!$D:$D,"&lt;&gt;*ithdr*",'Raw Data'!$D:$D,"&lt;&gt;*ancel*",'Raw Data'!$P:$P,"--")
+
SUMIFS('Raw Data'!$Y:$Y, 'Raw Data'!$AN:$AN,"&lt;=" &amp;DATE(LEFT($AV$3, 4), MONTH("1 " &amp; AM$6 &amp; " " &amp; LEFT($AV$3, 4)) + 1, 0 ), 'Raw Data'!$AN:$AN,"&gt;" &amp;DATE(LEFT($AV$3, 4), MONTH("1 " &amp; AM$6 &amp; " " &amp; LEFT($AV$3, 4)), 0 ), 'Raw Data'!$P:$P,""&amp;'Raw Data'!$B$1,'Raw Data'!$D:$D,"&lt;&gt;*ithdr*",'Raw Data'!$D:$D,"&lt;&gt;*ancel*")</f>
        <v>0</v>
      </c>
      <c r="AN23" s="117"/>
      <c r="AO23" s="117"/>
      <c r="AP23" s="123"/>
      <c r="AQ23" s="156">
        <f>SUMIFS('Raw Data'!$Y:$Y, 'Raw Data'!$AN:$AN,"&lt;=" &amp;DATE(LEFT($AV$3, 4), MONTH("1 " &amp; AQ$6 &amp; " " &amp; LEFT($AV$3, 4)) + 1, 0 ), 'Raw Data'!$AN:$AN,"&gt;" &amp;DATE(LEFT($AV$3, 4), MONTH("1 " &amp; AQ$6 &amp; " " &amp; LEFT($AV$3, 4)), 0 ), 'Raw Data'!$O:$O,""&amp;'Raw Data'!$B$1,'Raw Data'!$D:$D,"&lt;&gt;*ithdr*",'Raw Data'!$D:$D,"&lt;&gt;*ancel*",'Raw Data'!$P:$P,"--")
+
SUMIFS('Raw Data'!$Y:$Y, 'Raw Data'!$AN:$AN,"&lt;=" &amp;DATE(LEFT($AV$3, 4), MONTH("1 " &amp; AQ$6 &amp; " " &amp; LEFT($AV$3, 4)) + 1, 0 ), 'Raw Data'!$AN:$AN,"&gt;" &amp;DATE(LEFT($AV$3, 4), MONTH("1 " &amp; AQ$6 &amp; " " &amp; LEFT($AV$3, 4)), 0 ), 'Raw Data'!$P:$P,""&amp;'Raw Data'!$B$1,'Raw Data'!$D:$D,"&lt;&gt;*ithdr*",'Raw Data'!$D:$D,"&lt;&gt;*ancel*")</f>
        <v>0</v>
      </c>
      <c r="AR23" s="117"/>
      <c r="AS23" s="117"/>
      <c r="AT23" s="123"/>
      <c r="AU23" s="156">
        <f>SUMIFS('Raw Data'!$Y:$Y, 'Raw Data'!$AN:$AN,"&lt;=" &amp;DATE( MID($AV$3, 15, 4), MONTH("1 " &amp; AU$6 &amp; " " &amp;  MID($AV$3, 15, 4)) + 1, 0 ), 'Raw Data'!$AN:$AN,"&gt;" &amp;DATE( MID($AV$3, 15, 4), MONTH("1 " &amp; AU$6 &amp; " " &amp;  MID($AV$3, 15, 4)), 0 ), 'Raw Data'!$O:$O,""&amp;'Raw Data'!$B$1,'Raw Data'!$D:$D,"&lt;&gt;*ithdr*",'Raw Data'!$D:$D,"&lt;&gt;*ancel*",'Raw Data'!$P:$P,"--")
+
SUMIFS('Raw Data'!$Y:$Y, 'Raw Data'!$AN:$AN,"&lt;=" &amp;DATE( MID($AV$3, 15, 4), MONTH("1 " &amp; AU$6 &amp; " " &amp;  MID($AV$3, 15, 4)) + 1, 0 ), 'Raw Data'!$AN:$AN,"&gt;" &amp;DATE( MID($AV$3, 15, 4), MONTH("1 " &amp; AU$6 &amp; " " &amp;  MID($AV$3, 15, 4)), 0 ), 'Raw Data'!$P:$P,""&amp;'Raw Data'!$B$1,'Raw Data'!$D:$D,"&lt;&gt;*ithdr*",'Raw Data'!$D:$D,"&lt;&gt;*ancel*")</f>
        <v>0</v>
      </c>
      <c r="AV23" s="117"/>
      <c r="AW23" s="117"/>
      <c r="AX23" s="123"/>
      <c r="AY23" s="156">
        <f>SUMIFS('Raw Data'!$Y:$Y, 'Raw Data'!$AN:$AN,"&lt;=" &amp;DATE( MID($AV$3, 15, 4), MONTH("1 " &amp; AY$6 &amp; " " &amp;  MID($AV$3, 15, 4)) + 1, 0 ), 'Raw Data'!$AN:$AN,"&gt;" &amp;DATE( MID($AV$3, 15, 4), MONTH("1 " &amp; AY$6 &amp; " " &amp;  MID($AV$3, 15, 4)), 0 ), 'Raw Data'!$O:$O,""&amp;'Raw Data'!$B$1,'Raw Data'!$D:$D,"&lt;&gt;*ithdr*",'Raw Data'!$D:$D,"&lt;&gt;*ancel*",'Raw Data'!$P:$P,"--")
+
SUMIFS('Raw Data'!$Y:$Y, 'Raw Data'!$AN:$AN,"&lt;=" &amp;DATE( MID($AV$3, 15, 4), MONTH("1 " &amp; AY$6 &amp; " " &amp;  MID($AV$3, 15, 4)) + 1, 0 ), 'Raw Data'!$AN:$AN,"&gt;" &amp;DATE( MID($AV$3, 15, 4), MONTH("1 " &amp; AY$6 &amp; " " &amp;  MID($AV$3, 15, 4)), 0 ), 'Raw Data'!$P:$P,""&amp;'Raw Data'!$B$1,'Raw Data'!$D:$D,"&lt;&gt;*ithdr*",'Raw Data'!$D:$D,"&lt;&gt;*ancel*")</f>
        <v>0</v>
      </c>
      <c r="AZ23" s="117"/>
      <c r="BA23" s="117"/>
      <c r="BB23" s="123"/>
      <c r="BC23" s="156">
        <f>SUMIFS('Raw Data'!$Y:$Y, 'Raw Data'!$AN:$AN,"&lt;=" &amp;DATE( MID($AV$3, 15, 4), MONTH("1 " &amp; BC$6 &amp; " " &amp;  MID($AV$3, 15, 4)) + 1, 0 ), 'Raw Data'!$AN:$AN,"&gt;" &amp;DATE( MID($AV$3, 15, 4), MONTH("1 " &amp; BC$6 &amp; " " &amp;  MID($AV$3, 15, 4)), 0 ), 'Raw Data'!$O:$O,""&amp;'Raw Data'!$B$1,'Raw Data'!$D:$D,"&lt;&gt;*ithdr*",'Raw Data'!$D:$D,"&lt;&gt;*ancel*",'Raw Data'!$P:$P,"--")
+
SUMIFS('Raw Data'!$Y:$Y, 'Raw Data'!$AN:$AN,"&lt;=" &amp;DATE( MID($AV$3, 15, 4), MONTH("1 " &amp; BC$6 &amp; " " &amp;  MID($AV$3, 15, 4)) + 1, 0 ), 'Raw Data'!$AN:$AN,"&gt;" &amp;DATE( MID($AV$3, 15, 4), MONTH("1 " &amp; BC$6 &amp; " " &amp;  MID($AV$3, 15, 4)), 0 ), 'Raw Data'!$P:$P,""&amp;'Raw Data'!$B$1,'Raw Data'!$D:$D,"&lt;&gt;*ithdr*",'Raw Data'!$D:$D,"&lt;&gt;*ancel*")</f>
        <v>0</v>
      </c>
      <c r="BD23" s="117"/>
      <c r="BE23" s="117"/>
      <c r="BF23" s="123"/>
    </row>
    <row r="24" spans="1:58" ht="12.75" customHeight="1" x14ac:dyDescent="0.2">
      <c r="A24" s="120" t="s">
        <v>144</v>
      </c>
      <c r="B24" s="117"/>
      <c r="C24" s="117"/>
      <c r="D24" s="117"/>
      <c r="E24" s="117"/>
      <c r="F24" s="117"/>
      <c r="G24" s="117"/>
      <c r="H24" s="117"/>
      <c r="I24" s="117"/>
      <c r="J24" s="123"/>
      <c r="K24" s="156">
        <f>SUMIFS('Raw Data'!$AA:$AA, 'Raw Data'!$AN:$AN,"&lt;=" &amp;DATE(LEFT($AV$3, 4), MONTH("1 " &amp; K$6 &amp; " " &amp; LEFT($AV$3, 4)) + 1, 0 ), 'Raw Data'!$AN:$AN,"&gt;" &amp;DATE(LEFT($AV$3, 4), MONTH("1 " &amp; K$6 &amp; " " &amp; LEFT($AV$3, 4)), 0 ), 'Raw Data'!$O:$O,""&amp;'Raw Data'!$B$1,'Raw Data'!$D:$D,"&lt;&gt;*ithdr*",'Raw Data'!$D:$D,"&lt;&gt;*ancel*",'Raw Data'!$P:$P,"--")
+
SUMIFS('Raw Data'!$AA:$AA, 'Raw Data'!$AN:$AN,"&lt;=" &amp;DATE(LEFT($AV$3, 4), MONTH("1 " &amp; K$6 &amp; " " &amp; LEFT($AV$3, 4)) + 1, 0 ), 'Raw Data'!$AN:$AN,"&gt;" &amp;DATE(LEFT($AV$3, 4), MONTH("1 " &amp; K$6 &amp; " " &amp; LEFT($AV$3, 4)), 0 ), 'Raw Data'!$P:$P,""&amp;'Raw Data'!$B$1,'Raw Data'!$D:$D,"&lt;&gt;*ithdr*",'Raw Data'!$D:$D,"&lt;&gt;*ancel*")
+
SUMIFS('Raw Data'!$X:$X, 'Raw Data'!$AN:$AN,"&lt;=" &amp;DATE(LEFT($AV$3, 4), MONTH("1 " &amp; K$6 &amp; " " &amp; LEFT($AV$3, 4)) + 1, 0 ), 'Raw Data'!$AN:$AN,"&gt;" &amp;DATE(LEFT($AV$3, 4), MONTH("1 " &amp; K$6 &amp; " " &amp; LEFT($AV$3, 4)), 0 ), 'Raw Data'!$O:$O,""&amp;'Raw Data'!$B$1,'Raw Data'!$D:$D,"&lt;&gt;*ithdr*",'Raw Data'!$D:$D,"&lt;&gt;*ancel*",'Raw Data'!$P:$P,"--")
+
SUMIFS('Raw Data'!$X:$X, 'Raw Data'!$AN:$AN,"&lt;=" &amp;DATE(LEFT($AV$3, 4), MONTH("1 " &amp; K$6 &amp; " " &amp; LEFT($AV$3, 4)) + 1, 0 ), 'Raw Data'!$AN:$AN,"&gt;" &amp;DATE(LEFT($AV$3, 4), MONTH("1 " &amp; K$6 &amp; " " &amp; LEFT($AV$3, 4)), 0 ), 'Raw Data'!$P:$P,""&amp;'Raw Data'!$B$1,'Raw Data'!$D:$D,"&lt;&gt;*ithdr*",'Raw Data'!$D:$D,"&lt;&gt;*ancel*")</f>
        <v>0</v>
      </c>
      <c r="L24" s="117"/>
      <c r="M24" s="117"/>
      <c r="N24" s="123"/>
      <c r="O24" s="156">
        <f>SUMIFS('Raw Data'!$AA:$AA, 'Raw Data'!$AN:$AN,"&lt;=" &amp;DATE(LEFT($AV$3, 4), MONTH("1 " &amp; O$6 &amp; " " &amp; LEFT($AV$3, 4)) + 1, 0 ), 'Raw Data'!$AN:$AN,"&gt;" &amp;DATE(LEFT($AV$3, 4), MONTH("1 " &amp; O$6 &amp; " " &amp; LEFT($AV$3, 4)), 0 ), 'Raw Data'!$O:$O,""&amp;'Raw Data'!$B$1,'Raw Data'!$D:$D,"&lt;&gt;*ithdr*",'Raw Data'!$D:$D,"&lt;&gt;*ancel*",'Raw Data'!$P:$P,"--")
+
SUMIFS('Raw Data'!$AA:$AA, 'Raw Data'!$AN:$AN,"&lt;=" &amp;DATE(LEFT($AV$3, 4), MONTH("1 " &amp; O$6 &amp; " " &amp; LEFT($AV$3, 4)) + 1, 0 ), 'Raw Data'!$AN:$AN,"&gt;" &amp;DATE(LEFT($AV$3, 4), MONTH("1 " &amp; O$6 &amp; " " &amp; LEFT($AV$3, 4)), 0 ), 'Raw Data'!$P:$P,""&amp;'Raw Data'!$B$1,'Raw Data'!$D:$D,"&lt;&gt;*ithdr*",'Raw Data'!$D:$D,"&lt;&gt;*ancel*")
+
SUMIFS('Raw Data'!$X:$X, 'Raw Data'!$AN:$AN,"&lt;=" &amp;DATE(LEFT($AV$3, 4), MONTH("1 " &amp; O$6 &amp; " " &amp; LEFT($AV$3, 4)) + 1, 0 ), 'Raw Data'!$AN:$AN,"&gt;" &amp;DATE(LEFT($AV$3, 4), MONTH("1 " &amp; O$6 &amp; " " &amp; LEFT($AV$3, 4)), 0 ), 'Raw Data'!$O:$O,""&amp;'Raw Data'!$B$1,'Raw Data'!$D:$D,"&lt;&gt;*ithdr*",'Raw Data'!$D:$D,"&lt;&gt;*ancel*",'Raw Data'!$P:$P,"--")
+
SUMIFS('Raw Data'!$X:$X, 'Raw Data'!$AN:$AN,"&lt;=" &amp;DATE(LEFT($AV$3, 4), MONTH("1 " &amp; O$6 &amp; " " &amp; LEFT($AV$3, 4)) + 1, 0 ), 'Raw Data'!$AN:$AN,"&gt;" &amp;DATE(LEFT($AV$3, 4), MONTH("1 " &amp; O$6 &amp; " " &amp; LEFT($AV$3, 4)), 0 ), 'Raw Data'!$P:$P,""&amp;'Raw Data'!$B$1,'Raw Data'!$D:$D,"&lt;&gt;*ithdr*",'Raw Data'!$D:$D,"&lt;&gt;*ancel*")</f>
        <v>0</v>
      </c>
      <c r="P24" s="117"/>
      <c r="Q24" s="117"/>
      <c r="R24" s="123"/>
      <c r="S24" s="156">
        <f>SUMIFS('Raw Data'!$AA:$AA, 'Raw Data'!$AN:$AN,"&lt;=" &amp;DATE(LEFT($AV$3, 4), MONTH("1 " &amp; S$6 &amp; " " &amp; LEFT($AV$3, 4)) + 1, 0 ), 'Raw Data'!$AN:$AN,"&gt;" &amp;DATE(LEFT($AV$3, 4), MONTH("1 " &amp; S$6 &amp; " " &amp; LEFT($AV$3, 4)), 0 ), 'Raw Data'!$O:$O,""&amp;'Raw Data'!$B$1,'Raw Data'!$D:$D,"&lt;&gt;*ithdr*",'Raw Data'!$D:$D,"&lt;&gt;*ancel*",'Raw Data'!$P:$P,"--")
+
SUMIFS('Raw Data'!$AA:$AA, 'Raw Data'!$AN:$AN,"&lt;=" &amp;DATE(LEFT($AV$3, 4), MONTH("1 " &amp; S$6 &amp; " " &amp; LEFT($AV$3, 4)) + 1, 0 ), 'Raw Data'!$AN:$AN,"&gt;" &amp;DATE(LEFT($AV$3, 4), MONTH("1 " &amp; S$6 &amp; " " &amp; LEFT($AV$3, 4)), 0 ), 'Raw Data'!$P:$P,""&amp;'Raw Data'!$B$1,'Raw Data'!$D:$D,"&lt;&gt;*ithdr*",'Raw Data'!$D:$D,"&lt;&gt;*ancel*")
+
SUMIFS('Raw Data'!$X:$X, 'Raw Data'!$AN:$AN,"&lt;=" &amp;DATE(LEFT($AV$3, 4), MONTH("1 " &amp; S$6 &amp; " " &amp; LEFT($AV$3, 4)) + 1, 0 ), 'Raw Data'!$AN:$AN,"&gt;" &amp;DATE(LEFT($AV$3, 4), MONTH("1 " &amp; S$6 &amp; " " &amp; LEFT($AV$3, 4)), 0 ), 'Raw Data'!$O:$O,""&amp;'Raw Data'!$B$1,'Raw Data'!$D:$D,"&lt;&gt;*ithdr*",'Raw Data'!$D:$D,"&lt;&gt;*ancel*",'Raw Data'!$P:$P,"--")
+
SUMIFS('Raw Data'!$X:$X, 'Raw Data'!$AN:$AN,"&lt;=" &amp;DATE(LEFT($AV$3, 4), MONTH("1 " &amp; S$6 &amp; " " &amp; LEFT($AV$3, 4)) + 1, 0 ), 'Raw Data'!$AN:$AN,"&gt;" &amp;DATE(LEFT($AV$3, 4), MONTH("1 " &amp; S$6 &amp; " " &amp; LEFT($AV$3, 4)), 0 ), 'Raw Data'!$P:$P,""&amp;'Raw Data'!$B$1,'Raw Data'!$D:$D,"&lt;&gt;*ithdr*",'Raw Data'!$D:$D,"&lt;&gt;*ancel*")</f>
        <v>0</v>
      </c>
      <c r="T24" s="117"/>
      <c r="U24" s="117"/>
      <c r="V24" s="123"/>
      <c r="W24" s="156">
        <f>SUMIFS('Raw Data'!$AA:$AA, 'Raw Data'!$AN:$AN,"&lt;=" &amp;DATE(LEFT($AV$3, 4), MONTH("1 " &amp; W$6 &amp; " " &amp; LEFT($AV$3, 4)) + 1, 0 ), 'Raw Data'!$AN:$AN,"&gt;" &amp;DATE(LEFT($AV$3, 4), MONTH("1 " &amp; W$6 &amp; " " &amp; LEFT($AV$3, 4)), 0 ), 'Raw Data'!$O:$O,""&amp;'Raw Data'!$B$1,'Raw Data'!$D:$D,"&lt;&gt;*ithdr*",'Raw Data'!$D:$D,"&lt;&gt;*ancel*",'Raw Data'!$P:$P,"--")
+
SUMIFS('Raw Data'!$AA:$AA, 'Raw Data'!$AN:$AN,"&lt;=" &amp;DATE(LEFT($AV$3, 4), MONTH("1 " &amp; W$6 &amp; " " &amp; LEFT($AV$3, 4)) + 1, 0 ), 'Raw Data'!$AN:$AN,"&gt;" &amp;DATE(LEFT($AV$3, 4), MONTH("1 " &amp; W$6 &amp; " " &amp; LEFT($AV$3, 4)), 0 ), 'Raw Data'!$P:$P,""&amp;'Raw Data'!$B$1,'Raw Data'!$D:$D,"&lt;&gt;*ithdr*",'Raw Data'!$D:$D,"&lt;&gt;*ancel*")
+
SUMIFS('Raw Data'!$X:$X, 'Raw Data'!$AN:$AN,"&lt;=" &amp;DATE(LEFT($AV$3, 4), MONTH("1 " &amp; W$6 &amp; " " &amp; LEFT($AV$3, 4)) + 1, 0 ), 'Raw Data'!$AN:$AN,"&gt;" &amp;DATE(LEFT($AV$3, 4), MONTH("1 " &amp; W$6 &amp; " " &amp; LEFT($AV$3, 4)), 0 ), 'Raw Data'!$O:$O,""&amp;'Raw Data'!$B$1,'Raw Data'!$D:$D,"&lt;&gt;*ithdr*",'Raw Data'!$D:$D,"&lt;&gt;*ancel*",'Raw Data'!$P:$P,"--")
+
SUMIFS('Raw Data'!$X:$X, 'Raw Data'!$AN:$AN,"&lt;=" &amp;DATE(LEFT($AV$3, 4), MONTH("1 " &amp; W$6 &amp; " " &amp; LEFT($AV$3, 4)) + 1, 0 ), 'Raw Data'!$AN:$AN,"&gt;" &amp;DATE(LEFT($AV$3, 4), MONTH("1 " &amp; W$6 &amp; " " &amp; LEFT($AV$3, 4)), 0 ), 'Raw Data'!$P:$P,""&amp;'Raw Data'!$B$1,'Raw Data'!$D:$D,"&lt;&gt;*ithdr*",'Raw Data'!$D:$D,"&lt;&gt;*ancel*")</f>
        <v>0</v>
      </c>
      <c r="X24" s="117"/>
      <c r="Y24" s="117"/>
      <c r="Z24" s="123"/>
      <c r="AA24" s="156">
        <f>SUMIFS('Raw Data'!$AA:$AA, 'Raw Data'!$AN:$AN,"&lt;=" &amp;DATE(LEFT($AV$3, 4), MONTH("1 " &amp; AA$6 &amp; " " &amp; LEFT($AV$3, 4)) + 1, 0 ), 'Raw Data'!$AN:$AN,"&gt;" &amp;DATE(LEFT($AV$3, 4), MONTH("1 " &amp; AA$6 &amp; " " &amp; LEFT($AV$3, 4)), 0 ), 'Raw Data'!$O:$O,""&amp;'Raw Data'!$B$1,'Raw Data'!$D:$D,"&lt;&gt;*ithdr*",'Raw Data'!$D:$D,"&lt;&gt;*ancel*",'Raw Data'!$P:$P,"--")
+
SUMIFS('Raw Data'!$AA:$AA, 'Raw Data'!$AN:$AN,"&lt;=" &amp;DATE(LEFT($AV$3, 4), MONTH("1 " &amp; AA$6 &amp; " " &amp; LEFT($AV$3, 4)) + 1, 0 ), 'Raw Data'!$AN:$AN,"&gt;" &amp;DATE(LEFT($AV$3, 4), MONTH("1 " &amp; AA$6 &amp; " " &amp; LEFT($AV$3, 4)), 0 ), 'Raw Data'!$P:$P,""&amp;'Raw Data'!$B$1,'Raw Data'!$D:$D,"&lt;&gt;*ithdr*",'Raw Data'!$D:$D,"&lt;&gt;*ancel*")
+
SUMIFS('Raw Data'!$X:$X, 'Raw Data'!$AN:$AN,"&lt;=" &amp;DATE(LEFT($AV$3, 4), MONTH("1 " &amp; AA$6 &amp; " " &amp; LEFT($AV$3, 4)) + 1, 0 ), 'Raw Data'!$AN:$AN,"&gt;" &amp;DATE(LEFT($AV$3, 4), MONTH("1 " &amp; AA$6 &amp; " " &amp; LEFT($AV$3, 4)), 0 ), 'Raw Data'!$O:$O,""&amp;'Raw Data'!$B$1,'Raw Data'!$D:$D,"&lt;&gt;*ithdr*",'Raw Data'!$D:$D,"&lt;&gt;*ancel*",'Raw Data'!$P:$P,"--")
+
SUMIFS('Raw Data'!$X:$X, 'Raw Data'!$AN:$AN,"&lt;=" &amp;DATE(LEFT($AV$3, 4), MONTH("1 " &amp; AA$6 &amp; " " &amp; LEFT($AV$3, 4)) + 1, 0 ), 'Raw Data'!$AN:$AN,"&gt;" &amp;DATE(LEFT($AV$3, 4), MONTH("1 " &amp; AA$6 &amp; " " &amp; LEFT($AV$3, 4)), 0 ), 'Raw Data'!$P:$P,""&amp;'Raw Data'!$B$1,'Raw Data'!$D:$D,"&lt;&gt;*ithdr*",'Raw Data'!$D:$D,"&lt;&gt;*ancel*")</f>
        <v>0</v>
      </c>
      <c r="AB24" s="117"/>
      <c r="AC24" s="117"/>
      <c r="AD24" s="123"/>
      <c r="AE24" s="156">
        <f>SUMIFS('Raw Data'!$AA:$AA, 'Raw Data'!$AN:$AN,"&lt;=" &amp;DATE(LEFT($AV$3, 4), MONTH("1 " &amp; AE$6 &amp; " " &amp; LEFT($AV$3, 4)) + 1, 0 ), 'Raw Data'!$AN:$AN,"&gt;" &amp;DATE(LEFT($AV$3, 4), MONTH("1 " &amp; AE$6 &amp; " " &amp; LEFT($AV$3, 4)), 0 ), 'Raw Data'!$O:$O,""&amp;'Raw Data'!$B$1,'Raw Data'!$D:$D,"&lt;&gt;*ithdr*",'Raw Data'!$D:$D,"&lt;&gt;*ancel*",'Raw Data'!$P:$P,"--")
+
SUMIFS('Raw Data'!$AA:$AA, 'Raw Data'!$AN:$AN,"&lt;=" &amp;DATE(LEFT($AV$3, 4), MONTH("1 " &amp; AE$6 &amp; " " &amp; LEFT($AV$3, 4)) + 1, 0 ), 'Raw Data'!$AN:$AN,"&gt;" &amp;DATE(LEFT($AV$3, 4), MONTH("1 " &amp; AE$6 &amp; " " &amp; LEFT($AV$3, 4)), 0 ), 'Raw Data'!$P:$P,""&amp;'Raw Data'!$B$1,'Raw Data'!$D:$D,"&lt;&gt;*ithdr*",'Raw Data'!$D:$D,"&lt;&gt;*ancel*")
+
SUMIFS('Raw Data'!$X:$X, 'Raw Data'!$AN:$AN,"&lt;=" &amp;DATE(LEFT($AV$3, 4), MONTH("1 " &amp; AE$6 &amp; " " &amp; LEFT($AV$3, 4)) + 1, 0 ), 'Raw Data'!$AN:$AN,"&gt;" &amp;DATE(LEFT($AV$3, 4), MONTH("1 " &amp; AE$6 &amp; " " &amp; LEFT($AV$3, 4)), 0 ), 'Raw Data'!$O:$O,""&amp;'Raw Data'!$B$1,'Raw Data'!$D:$D,"&lt;&gt;*ithdr*",'Raw Data'!$D:$D,"&lt;&gt;*ancel*",'Raw Data'!$P:$P,"--")
+
SUMIFS('Raw Data'!$X:$X, 'Raw Data'!$AN:$AN,"&lt;=" &amp;DATE(LEFT($AV$3, 4), MONTH("1 " &amp; AE$6 &amp; " " &amp; LEFT($AV$3, 4)) + 1, 0 ), 'Raw Data'!$AN:$AN,"&gt;" &amp;DATE(LEFT($AV$3, 4), MONTH("1 " &amp; AE$6 &amp; " " &amp; LEFT($AV$3, 4)), 0 ), 'Raw Data'!$P:$P,""&amp;'Raw Data'!$B$1,'Raw Data'!$D:$D,"&lt;&gt;*ithdr*",'Raw Data'!$D:$D,"&lt;&gt;*ancel*")</f>
        <v>0</v>
      </c>
      <c r="AF24" s="117"/>
      <c r="AG24" s="117"/>
      <c r="AH24" s="123"/>
      <c r="AI24" s="156">
        <f>SUMIFS('Raw Data'!$AA:$AA, 'Raw Data'!$AN:$AN,"&lt;=" &amp;DATE(LEFT($AV$3, 4), MONTH("1 " &amp; AI$6 &amp; " " &amp; LEFT($AV$3, 4)) + 1, 0 ), 'Raw Data'!$AN:$AN,"&gt;" &amp;DATE(LEFT($AV$3, 4), MONTH("1 " &amp; AI$6 &amp; " " &amp; LEFT($AV$3, 4)), 0 ), 'Raw Data'!$O:$O,""&amp;'Raw Data'!$B$1,'Raw Data'!$D:$D,"&lt;&gt;*ithdr*",'Raw Data'!$D:$D,"&lt;&gt;*ancel*",'Raw Data'!$P:$P,"--")
+
SUMIFS('Raw Data'!$AA:$AA, 'Raw Data'!$AN:$AN,"&lt;=" &amp;DATE(LEFT($AV$3, 4), MONTH("1 " &amp; AI$6 &amp; " " &amp; LEFT($AV$3, 4)) + 1, 0 ), 'Raw Data'!$AN:$AN,"&gt;" &amp;DATE(LEFT($AV$3, 4), MONTH("1 " &amp; AI$6 &amp; " " &amp; LEFT($AV$3, 4)), 0 ), 'Raw Data'!$P:$P,""&amp;'Raw Data'!$B$1,'Raw Data'!$D:$D,"&lt;&gt;*ithdr*",'Raw Data'!$D:$D,"&lt;&gt;*ancel*")
+
SUMIFS('Raw Data'!$X:$X, 'Raw Data'!$AN:$AN,"&lt;=" &amp;DATE(LEFT($AV$3, 4), MONTH("1 " &amp; AI$6 &amp; " " &amp; LEFT($AV$3, 4)) + 1, 0 ), 'Raw Data'!$AN:$AN,"&gt;" &amp;DATE(LEFT($AV$3, 4), MONTH("1 " &amp; AI$6 &amp; " " &amp; LEFT($AV$3, 4)), 0 ), 'Raw Data'!$O:$O,""&amp;'Raw Data'!$B$1,'Raw Data'!$D:$D,"&lt;&gt;*ithdr*",'Raw Data'!$D:$D,"&lt;&gt;*ancel*",'Raw Data'!$P:$P,"--")
+
SUMIFS('Raw Data'!$X:$X, 'Raw Data'!$AN:$AN,"&lt;=" &amp;DATE(LEFT($AV$3, 4), MONTH("1 " &amp; AI$6 &amp; " " &amp; LEFT($AV$3, 4)) + 1, 0 ), 'Raw Data'!$AN:$AN,"&gt;" &amp;DATE(LEFT($AV$3, 4), MONTH("1 " &amp; AI$6 &amp; " " &amp; LEFT($AV$3, 4)), 0 ), 'Raw Data'!$P:$P,""&amp;'Raw Data'!$B$1,'Raw Data'!$D:$D,"&lt;&gt;*ithdr*",'Raw Data'!$D:$D,"&lt;&gt;*ancel*")</f>
        <v>0</v>
      </c>
      <c r="AJ24" s="117"/>
      <c r="AK24" s="117"/>
      <c r="AL24" s="123"/>
      <c r="AM24" s="156">
        <f>SUMIFS('Raw Data'!$AA:$AA, 'Raw Data'!$AN:$AN,"&lt;=" &amp;DATE(LEFT($AV$3, 4), MONTH("1 " &amp; AM$6 &amp; " " &amp; LEFT($AV$3, 4)) + 1, 0 ), 'Raw Data'!$AN:$AN,"&gt;" &amp;DATE(LEFT($AV$3, 4), MONTH("1 " &amp; AM$6 &amp; " " &amp; LEFT($AV$3, 4)), 0 ), 'Raw Data'!$O:$O,""&amp;'Raw Data'!$B$1,'Raw Data'!$D:$D,"&lt;&gt;*ithdr*",'Raw Data'!$D:$D,"&lt;&gt;*ancel*",'Raw Data'!$P:$P,"--")
+
SUMIFS('Raw Data'!$AA:$AA, 'Raw Data'!$AN:$AN,"&lt;=" &amp;DATE(LEFT($AV$3, 4), MONTH("1 " &amp; AM$6 &amp; " " &amp; LEFT($AV$3, 4)) + 1, 0 ), 'Raw Data'!$AN:$AN,"&gt;" &amp;DATE(LEFT($AV$3, 4), MONTH("1 " &amp; AM$6 &amp; " " &amp; LEFT($AV$3, 4)), 0 ), 'Raw Data'!$P:$P,""&amp;'Raw Data'!$B$1,'Raw Data'!$D:$D,"&lt;&gt;*ithdr*",'Raw Data'!$D:$D,"&lt;&gt;*ancel*")
+
SUMIFS('Raw Data'!$X:$X, 'Raw Data'!$AN:$AN,"&lt;=" &amp;DATE(LEFT($AV$3, 4), MONTH("1 " &amp; AM$6 &amp; " " &amp; LEFT($AV$3, 4)) + 1, 0 ), 'Raw Data'!$AN:$AN,"&gt;" &amp;DATE(LEFT($AV$3, 4), MONTH("1 " &amp; AM$6 &amp; " " &amp; LEFT($AV$3, 4)), 0 ), 'Raw Data'!$O:$O,""&amp;'Raw Data'!$B$1,'Raw Data'!$D:$D,"&lt;&gt;*ithdr*",'Raw Data'!$D:$D,"&lt;&gt;*ancel*",'Raw Data'!$P:$P,"--")
+
SUMIFS('Raw Data'!$X:$X, 'Raw Data'!$AN:$AN,"&lt;=" &amp;DATE(LEFT($AV$3, 4), MONTH("1 " &amp; AM$6 &amp; " " &amp; LEFT($AV$3, 4)) + 1, 0 ), 'Raw Data'!$AN:$AN,"&gt;" &amp;DATE(LEFT($AV$3, 4), MONTH("1 " &amp; AM$6 &amp; " " &amp; LEFT($AV$3, 4)), 0 ), 'Raw Data'!$P:$P,""&amp;'Raw Data'!$B$1,'Raw Data'!$D:$D,"&lt;&gt;*ithdr*",'Raw Data'!$D:$D,"&lt;&gt;*ancel*")</f>
        <v>0</v>
      </c>
      <c r="AN24" s="117"/>
      <c r="AO24" s="117"/>
      <c r="AP24" s="123"/>
      <c r="AQ24" s="156">
        <f>SUMIFS('Raw Data'!$AA:$AA, 'Raw Data'!$AN:$AN,"&lt;=" &amp;DATE(LEFT($AV$3, 4), MONTH("1 " &amp; AQ$6 &amp; " " &amp; LEFT($AV$3, 4)) + 1, 0 ), 'Raw Data'!$AN:$AN,"&gt;" &amp;DATE(LEFT($AV$3, 4), MONTH("1 " &amp; AQ$6 &amp; " " &amp; LEFT($AV$3, 4)), 0 ), 'Raw Data'!$O:$O,""&amp;'Raw Data'!$B$1,'Raw Data'!$D:$D,"&lt;&gt;*ithdr*",'Raw Data'!$D:$D,"&lt;&gt;*ancel*",'Raw Data'!$P:$P,"--")
+
SUMIFS('Raw Data'!$AA:$AA, 'Raw Data'!$AN:$AN,"&lt;=" &amp;DATE(LEFT($AV$3, 4), MONTH("1 " &amp; AQ$6 &amp; " " &amp; LEFT($AV$3, 4)) + 1, 0 ), 'Raw Data'!$AN:$AN,"&gt;" &amp;DATE(LEFT($AV$3, 4), MONTH("1 " &amp; AQ$6 &amp; " " &amp; LEFT($AV$3, 4)), 0 ), 'Raw Data'!$P:$P,""&amp;'Raw Data'!$B$1,'Raw Data'!$D:$D,"&lt;&gt;*ithdr*",'Raw Data'!$D:$D,"&lt;&gt;*ancel*")
+
SUMIFS('Raw Data'!$X:$X, 'Raw Data'!$AN:$AN,"&lt;=" &amp;DATE(LEFT($AV$3, 4), MONTH("1 " &amp; AQ$6 &amp; " " &amp; LEFT($AV$3, 4)) + 1, 0 ), 'Raw Data'!$AN:$AN,"&gt;" &amp;DATE(LEFT($AV$3, 4), MONTH("1 " &amp; AQ$6 &amp; " " &amp; LEFT($AV$3, 4)), 0 ), 'Raw Data'!$O:$O,""&amp;'Raw Data'!$B$1,'Raw Data'!$D:$D,"&lt;&gt;*ithdr*",'Raw Data'!$D:$D,"&lt;&gt;*ancel*",'Raw Data'!$P:$P,"--")
+
SUMIFS('Raw Data'!$X:$X, 'Raw Data'!$AN:$AN,"&lt;=" &amp;DATE(LEFT($AV$3, 4), MONTH("1 " &amp; AQ$6 &amp; " " &amp; LEFT($AV$3, 4)) + 1, 0 ), 'Raw Data'!$AN:$AN,"&gt;" &amp;DATE(LEFT($AV$3, 4), MONTH("1 " &amp; AQ$6 &amp; " " &amp; LEFT($AV$3, 4)), 0 ), 'Raw Data'!$P:$P,""&amp;'Raw Data'!$B$1,'Raw Data'!$D:$D,"&lt;&gt;*ithdr*",'Raw Data'!$D:$D,"&lt;&gt;*ancel*")</f>
        <v>0</v>
      </c>
      <c r="AR24" s="117"/>
      <c r="AS24" s="117"/>
      <c r="AT24" s="123"/>
      <c r="AU24" s="156">
        <f>SUMIFS('Raw Data'!$AA:$AA, 'Raw Data'!$AN:$AN,"&lt;=" &amp;DATE( MID($AV$3, 15, 4), MONTH("1 " &amp; AU$6 &amp; " " &amp;  MID($AV$3, 15, 4)) + 1, 0 ), 'Raw Data'!$AN:$AN,"&gt;" &amp;DATE( MID($AV$3, 15, 4), MONTH("1 " &amp; AU$6 &amp; " " &amp;  MID($AV$3, 15, 4)), 0 ), 'Raw Data'!$O:$O,""&amp;'Raw Data'!$B$1,'Raw Data'!$D:$D,"&lt;&gt;*ithdr*",'Raw Data'!$D:$D,"&lt;&gt;*ancel*",'Raw Data'!$P:$P,"--")
+
SUMIFS('Raw Data'!$AA:$AA, 'Raw Data'!$AN:$AN,"&lt;=" &amp;DATE( MID($AV$3, 15, 4), MONTH("1 " &amp; AU$6 &amp; " " &amp;  MID($AV$3, 15, 4)) + 1, 0 ), 'Raw Data'!$AN:$AN,"&gt;" &amp;DATE( MID($AV$3, 15, 4), MONTH("1 " &amp; AU$6 &amp; " " &amp;  MID($AV$3, 15, 4)), 0 ), 'Raw Data'!$P:$P,""&amp;'Raw Data'!$B$1,'Raw Data'!$D:$D,"&lt;&gt;*ithdr*",'Raw Data'!$D:$D,"&lt;&gt;*ancel*")
+
SUMIFS('Raw Data'!$X:$X, 'Raw Data'!$AN:$AN,"&lt;=" &amp;DATE( MID($AV$3, 15, 4), MONTH("1 " &amp; AU$6 &amp; " " &amp;  MID($AV$3, 15, 4)) + 1, 0 ), 'Raw Data'!$AN:$AN,"&gt;" &amp;DATE( MID($AV$3, 15, 4), MONTH("1 " &amp; AU$6 &amp; " " &amp;  MID($AV$3, 15, 4)), 0 ), 'Raw Data'!$O:$O,""&amp;'Raw Data'!$B$1,'Raw Data'!$D:$D,"&lt;&gt;*ithdr*",'Raw Data'!$D:$D,"&lt;&gt;*ancel*",'Raw Data'!$P:$P,"--")
+
SUMIFS('Raw Data'!$X:$X, 'Raw Data'!$AN:$AN,"&lt;=" &amp;DATE( MID($AV$3, 15, 4), MONTH("1 " &amp; AU$6 &amp; " " &amp;  MID($AV$3, 15, 4)) + 1, 0 ), 'Raw Data'!$AN:$AN,"&gt;" &amp;DATE( MID($AV$3, 15, 4), MONTH("1 " &amp; AU$6 &amp; " " &amp;  MID($AV$3, 15, 4)), 0 ), 'Raw Data'!$P:$P,""&amp;'Raw Data'!$B$1,'Raw Data'!$D:$D,"&lt;&gt;*ithdr*",'Raw Data'!$D:$D,"&lt;&gt;*ancel*")</f>
        <v>0</v>
      </c>
      <c r="AV24" s="117"/>
      <c r="AW24" s="117"/>
      <c r="AX24" s="123"/>
      <c r="AY24" s="156">
        <f>SUMIFS('Raw Data'!$AA:$AA, 'Raw Data'!$AN:$AN,"&lt;=" &amp;DATE( MID($AV$3, 15, 4), MONTH("1 " &amp; AY$6 &amp; " " &amp;  MID($AV$3, 15, 4)) + 1, 0 ), 'Raw Data'!$AN:$AN,"&gt;" &amp;DATE( MID($AV$3, 15, 4), MONTH("1 " &amp; AY$6 &amp; " " &amp;  MID($AV$3, 15, 4)), 0 ), 'Raw Data'!$O:$O,""&amp;'Raw Data'!$B$1,'Raw Data'!$D:$D,"&lt;&gt;*ithdr*",'Raw Data'!$D:$D,"&lt;&gt;*ancel*",'Raw Data'!$P:$P,"--")
+
SUMIFS('Raw Data'!$AA:$AA, 'Raw Data'!$AN:$AN,"&lt;=" &amp;DATE( MID($AV$3, 15, 4), MONTH("1 " &amp; AY$6 &amp; " " &amp;  MID($AV$3, 15, 4)) + 1, 0 ), 'Raw Data'!$AN:$AN,"&gt;" &amp;DATE( MID($AV$3, 15, 4), MONTH("1 " &amp; AY$6 &amp; " " &amp;  MID($AV$3, 15, 4)), 0 ), 'Raw Data'!$P:$P,""&amp;'Raw Data'!$B$1,'Raw Data'!$D:$D,"&lt;&gt;*ithdr*",'Raw Data'!$D:$D,"&lt;&gt;*ancel*")
+
SUMIFS('Raw Data'!$X:$X, 'Raw Data'!$AN:$AN,"&lt;=" &amp;DATE( MID($AV$3, 15, 4), MONTH("1 " &amp; AY$6 &amp; " " &amp;  MID($AV$3, 15, 4)) + 1, 0 ), 'Raw Data'!$AN:$AN,"&gt;" &amp;DATE( MID($AV$3, 15, 4), MONTH("1 " &amp; AY$6 &amp; " " &amp;  MID($AV$3, 15, 4)), 0 ), 'Raw Data'!$O:$O,""&amp;'Raw Data'!$B$1,'Raw Data'!$D:$D,"&lt;&gt;*ithdr*",'Raw Data'!$D:$D,"&lt;&gt;*ancel*",'Raw Data'!$P:$P,"--")
+
SUMIFS('Raw Data'!$X:$X, 'Raw Data'!$AN:$AN,"&lt;=" &amp;DATE( MID($AV$3, 15, 4), MONTH("1 " &amp; AY$6 &amp; " " &amp;  MID($AV$3, 15, 4)) + 1, 0 ), 'Raw Data'!$AN:$AN,"&gt;" &amp;DATE( MID($AV$3, 15, 4), MONTH("1 " &amp; AY$6 &amp; " " &amp;  MID($AV$3, 15, 4)), 0 ), 'Raw Data'!$P:$P,""&amp;'Raw Data'!$B$1,'Raw Data'!$D:$D,"&lt;&gt;*ithdr*",'Raw Data'!$D:$D,"&lt;&gt;*ancel*")</f>
        <v>0</v>
      </c>
      <c r="AZ24" s="117"/>
      <c r="BA24" s="117"/>
      <c r="BB24" s="123"/>
      <c r="BC24" s="156">
        <f>SUMIFS('Raw Data'!$AA:$AA, 'Raw Data'!$AN:$AN,"&lt;=" &amp;DATE( MID($AV$3, 15, 4), MONTH("1 " &amp; BC$6 &amp; " " &amp;  MID($AV$3, 15, 4)) + 1, 0 ), 'Raw Data'!$AN:$AN,"&gt;" &amp;DATE( MID($AV$3, 15, 4), MONTH("1 " &amp; BC$6 &amp; " " &amp;  MID($AV$3, 15, 4)), 0 ), 'Raw Data'!$O:$O,""&amp;'Raw Data'!$B$1,'Raw Data'!$D:$D,"&lt;&gt;*ithdr*",'Raw Data'!$D:$D,"&lt;&gt;*ancel*",'Raw Data'!$P:$P,"--")
+
SUMIFS('Raw Data'!$AA:$AA, 'Raw Data'!$AN:$AN,"&lt;=" &amp;DATE( MID($AV$3, 15, 4), MONTH("1 " &amp; BC$6 &amp; " " &amp;  MID($AV$3, 15, 4)) + 1, 0 ), 'Raw Data'!$AN:$AN,"&gt;" &amp;DATE( MID($AV$3, 15, 4), MONTH("1 " &amp; BC$6 &amp; " " &amp;  MID($AV$3, 15, 4)), 0 ), 'Raw Data'!$P:$P,""&amp;'Raw Data'!$B$1,'Raw Data'!$D:$D,"&lt;&gt;*ithdr*",'Raw Data'!$D:$D,"&lt;&gt;*ancel*")
+
SUMIFS('Raw Data'!$X:$X, 'Raw Data'!$AN:$AN,"&lt;=" &amp;DATE( MID($AV$3, 15, 4), MONTH("1 " &amp; BC$6 &amp; " " &amp;  MID($AV$3, 15, 4)) + 1, 0 ), 'Raw Data'!$AN:$AN,"&gt;" &amp;DATE( MID($AV$3, 15, 4), MONTH("1 " &amp; BC$6 &amp; " " &amp;  MID($AV$3, 15, 4)), 0 ), 'Raw Data'!$O:$O,""&amp;'Raw Data'!$B$1,'Raw Data'!$D:$D,"&lt;&gt;*ithdr*",'Raw Data'!$D:$D,"&lt;&gt;*ancel*",'Raw Data'!$P:$P,"--")
+
SUMIFS('Raw Data'!$X:$X, 'Raw Data'!$AN:$AN,"&lt;=" &amp;DATE( MID($AV$3, 15, 4), MONTH("1 " &amp; BC$6 &amp; " " &amp;  MID($AV$3, 15, 4)) + 1, 0 ), 'Raw Data'!$AN:$AN,"&gt;" &amp;DATE( MID($AV$3, 15, 4), MONTH("1 " &amp; BC$6 &amp; " " &amp;  MID($AV$3, 15, 4)), 0 ), 'Raw Data'!$P:$P,""&amp;'Raw Data'!$B$1,'Raw Data'!$D:$D,"&lt;&gt;*ithdr*",'Raw Data'!$D:$D,"&lt;&gt;*ancel*")</f>
        <v>0</v>
      </c>
      <c r="BD24" s="117"/>
      <c r="BE24" s="117"/>
      <c r="BF24" s="123"/>
    </row>
    <row r="25" spans="1:58" ht="12.75" customHeight="1" x14ac:dyDescent="0.2">
      <c r="A25" s="157" t="s">
        <v>149</v>
      </c>
      <c r="B25" s="117"/>
      <c r="C25" s="117"/>
      <c r="D25" s="117"/>
      <c r="E25" s="117"/>
      <c r="F25" s="117"/>
      <c r="G25" s="117"/>
      <c r="H25" s="117"/>
      <c r="I25" s="117"/>
      <c r="J25" s="123"/>
      <c r="K25" s="156">
        <f>SUMIFS('Raw Data'!$AA:$AA, 'Raw Data'!$AN:$AN,"&lt;=" &amp;DATE(LEFT($AV$3, 4), MONTH("1 " &amp; K$6 &amp; " " &amp; LEFT($AV$3, 4)) + 1, 0 ), 'Raw Data'!$AN:$AN,"&gt;" &amp;DATE(LEFT($AV$3, 4), MONTH("1 " &amp; K$6 &amp; " " &amp; LEFT($AV$3, 4)), 0 ), 'Raw Data'!$H:$H, "Ear*", 'Raw Data'!$O:$O,""&amp;'Raw Data'!$B$1,'Raw Data'!$D:$D,"&lt;&gt;*ithdr*",'Raw Data'!$D:$D,"&lt;&gt;*ancel*",'Raw Data'!$P:$P,"--")
+
SUMIFS('Raw Data'!$AA:$AA, 'Raw Data'!$AN:$AN,"&lt;=" &amp;DATE(LEFT($AV$3, 4), MONTH("1 " &amp; K$6 &amp; " " &amp; LEFT($AV$3, 4)) + 1, 0 ), 'Raw Data'!$AN:$AN,"&gt;" &amp;DATE(LEFT($AV$3, 4), MONTH("1 " &amp; K$6 &amp; " " &amp; LEFT($AV$3, 4)), 0 ), 'Raw Data'!$H:$H, "Ear*", 'Raw Data'!$P:$P,""&amp;'Raw Data'!$B$1,'Raw Data'!$D:$D,"&lt;&gt;*ithdr*",'Raw Data'!$D:$D,"&lt;&gt;*ancel*")
+
SUMIFS('Raw Data'!$X:$X, 'Raw Data'!$AN:$AN,"&lt;=" &amp;DATE(LEFT($AV$3, 4), MONTH("1 " &amp; K$6 &amp; " " &amp; LEFT($AV$3, 4)) + 1, 0 ), 'Raw Data'!$AN:$AN,"&gt;" &amp;DATE(LEFT($AV$3, 4), MONTH("1 " &amp; K$6 &amp; " " &amp; LEFT($AV$3, 4)), 0 ), 'Raw Data'!$H:$H, "Ear*", 'Raw Data'!$O:$O,""&amp;'Raw Data'!$B$1,'Raw Data'!$D:$D,"&lt;&gt;*ithdr*",'Raw Data'!$D:$D,"&lt;&gt;*ancel*",'Raw Data'!$P:$P,"--")
+
SUMIFS('Raw Data'!$X:$X, 'Raw Data'!$AN:$AN,"&lt;=" &amp;DATE(LEFT($AV$3, 4), MONTH("1 " &amp; K$6 &amp; " " &amp; LEFT($AV$3, 4)) + 1, 0 ), 'Raw Data'!$AN:$AN,"&gt;" &amp;DATE(LEFT($AV$3, 4), MONTH("1 " &amp; K$6 &amp; " " &amp; LEFT($AV$3, 4)), 0 ), 'Raw Data'!$H:$H, "Ear*", 'Raw Data'!$P:$P,""&amp;'Raw Data'!$B$1,'Raw Data'!$D:$D,"&lt;&gt;*ithdr*",'Raw Data'!$D:$D,"&lt;&gt;*ancel*")</f>
        <v>0</v>
      </c>
      <c r="L25" s="117"/>
      <c r="M25" s="117"/>
      <c r="N25" s="123"/>
      <c r="O25" s="156">
        <f>SUMIFS('Raw Data'!$AA:$AA, 'Raw Data'!$AN:$AN,"&lt;=" &amp;DATE(LEFT($AV$3, 4), MONTH("1 " &amp; O$6 &amp; " " &amp; LEFT($AV$3, 4)) + 1, 0 ), 'Raw Data'!$AN:$AN,"&gt;" &amp;DATE(LEFT($AV$3, 4), MONTH("1 " &amp; O$6 &amp; " " &amp; LEFT($AV$3, 4)), 0 ), 'Raw Data'!$H:$H, "Ear*", 'Raw Data'!$O:$O,""&amp;'Raw Data'!$B$1,'Raw Data'!$D:$D,"&lt;&gt;*ithdr*",'Raw Data'!$D:$D,"&lt;&gt;*ancel*",'Raw Data'!$P:$P,"--")
+
SUMIFS('Raw Data'!$AA:$AA, 'Raw Data'!$AN:$AN,"&lt;=" &amp;DATE(LEFT($AV$3, 4), MONTH("1 " &amp; O$6 &amp; " " &amp; LEFT($AV$3, 4)) + 1, 0 ), 'Raw Data'!$AN:$AN,"&gt;" &amp;DATE(LEFT($AV$3, 4), MONTH("1 " &amp; O$6 &amp; " " &amp; LEFT($AV$3, 4)), 0 ), 'Raw Data'!$H:$H, "Ear*", 'Raw Data'!$P:$P,""&amp;'Raw Data'!$B$1,'Raw Data'!$D:$D,"&lt;&gt;*ithdr*",'Raw Data'!$D:$D,"&lt;&gt;*ancel*")
+
SUMIFS('Raw Data'!$X:$X, 'Raw Data'!$AN:$AN,"&lt;=" &amp;DATE(LEFT($AV$3, 4), MONTH("1 " &amp; O$6 &amp; " " &amp; LEFT($AV$3, 4)) + 1, 0 ), 'Raw Data'!$AN:$AN,"&gt;" &amp;DATE(LEFT($AV$3, 4), MONTH("1 " &amp; O$6 &amp; " " &amp; LEFT($AV$3, 4)), 0 ), 'Raw Data'!$H:$H, "Ear*", 'Raw Data'!$O:$O,""&amp;'Raw Data'!$B$1,'Raw Data'!$D:$D,"&lt;&gt;*ithdr*",'Raw Data'!$D:$D,"&lt;&gt;*ancel*",'Raw Data'!$P:$P,"--")
+
SUMIFS('Raw Data'!$X:$X, 'Raw Data'!$AN:$AN,"&lt;=" &amp;DATE(LEFT($AV$3, 4), MONTH("1 " &amp; O$6 &amp; " " &amp; LEFT($AV$3, 4)) + 1, 0 ), 'Raw Data'!$AN:$AN,"&gt;" &amp;DATE(LEFT($AV$3, 4), MONTH("1 " &amp; O$6 &amp; " " &amp; LEFT($AV$3, 4)), 0 ), 'Raw Data'!$H:$H, "Ear*", 'Raw Data'!$P:$P,""&amp;'Raw Data'!$B$1,'Raw Data'!$D:$D,"&lt;&gt;*ithdr*",'Raw Data'!$D:$D,"&lt;&gt;*ancel*")</f>
        <v>0</v>
      </c>
      <c r="P25" s="117"/>
      <c r="Q25" s="117"/>
      <c r="R25" s="123"/>
      <c r="S25" s="156">
        <f>SUMIFS('Raw Data'!$AA:$AA, 'Raw Data'!$AN:$AN,"&lt;=" &amp;DATE(LEFT($AV$3, 4), MONTH("1 " &amp; S$6 &amp; " " &amp; LEFT($AV$3, 4)) + 1, 0 ), 'Raw Data'!$AN:$AN,"&gt;" &amp;DATE(LEFT($AV$3, 4), MONTH("1 " &amp; S$6 &amp; " " &amp; LEFT($AV$3, 4)), 0 ), 'Raw Data'!$H:$H, "Ear*", 'Raw Data'!$O:$O,""&amp;'Raw Data'!$B$1,'Raw Data'!$D:$D,"&lt;&gt;*ithdr*",'Raw Data'!$D:$D,"&lt;&gt;*ancel*",'Raw Data'!$P:$P,"--")
+
SUMIFS('Raw Data'!$AA:$AA, 'Raw Data'!$AN:$AN,"&lt;=" &amp;DATE(LEFT($AV$3, 4), MONTH("1 " &amp; S$6 &amp; " " &amp; LEFT($AV$3, 4)) + 1, 0 ), 'Raw Data'!$AN:$AN,"&gt;" &amp;DATE(LEFT($AV$3, 4), MONTH("1 " &amp; S$6 &amp; " " &amp; LEFT($AV$3, 4)), 0 ), 'Raw Data'!$H:$H, "Ear*", 'Raw Data'!$P:$P,""&amp;'Raw Data'!$B$1,'Raw Data'!$D:$D,"&lt;&gt;*ithdr*",'Raw Data'!$D:$D,"&lt;&gt;*ancel*")
+
SUMIFS('Raw Data'!$X:$X, 'Raw Data'!$AN:$AN,"&lt;=" &amp;DATE(LEFT($AV$3, 4), MONTH("1 " &amp; S$6 &amp; " " &amp; LEFT($AV$3, 4)) + 1, 0 ), 'Raw Data'!$AN:$AN,"&gt;" &amp;DATE(LEFT($AV$3, 4), MONTH("1 " &amp; S$6 &amp; " " &amp; LEFT($AV$3, 4)), 0 ), 'Raw Data'!$H:$H, "Ear*", 'Raw Data'!$O:$O,""&amp;'Raw Data'!$B$1,'Raw Data'!$D:$D,"&lt;&gt;*ithdr*",'Raw Data'!$D:$D,"&lt;&gt;*ancel*",'Raw Data'!$P:$P,"--")
+
SUMIFS('Raw Data'!$X:$X, 'Raw Data'!$AN:$AN,"&lt;=" &amp;DATE(LEFT($AV$3, 4), MONTH("1 " &amp; S$6 &amp; " " &amp; LEFT($AV$3, 4)) + 1, 0 ), 'Raw Data'!$AN:$AN,"&gt;" &amp;DATE(LEFT($AV$3, 4), MONTH("1 " &amp; S$6 &amp; " " &amp; LEFT($AV$3, 4)), 0 ), 'Raw Data'!$H:$H, "Ear*", 'Raw Data'!$P:$P,""&amp;'Raw Data'!$B$1,'Raw Data'!$D:$D,"&lt;&gt;*ithdr*",'Raw Data'!$D:$D,"&lt;&gt;*ancel*")</f>
        <v>0</v>
      </c>
      <c r="T25" s="117"/>
      <c r="U25" s="117"/>
      <c r="V25" s="123"/>
      <c r="W25" s="156">
        <f>SUMIFS('Raw Data'!$AA:$AA, 'Raw Data'!$AN:$AN,"&lt;=" &amp;DATE(LEFT($AV$3, 4), MONTH("1 " &amp; W$6 &amp; " " &amp; LEFT($AV$3, 4)) + 1, 0 ), 'Raw Data'!$AN:$AN,"&gt;" &amp;DATE(LEFT($AV$3, 4), MONTH("1 " &amp; W$6 &amp; " " &amp; LEFT($AV$3, 4)), 0 ), 'Raw Data'!$H:$H, "Ear*", 'Raw Data'!$O:$O,""&amp;'Raw Data'!$B$1,'Raw Data'!$D:$D,"&lt;&gt;*ithdr*",'Raw Data'!$D:$D,"&lt;&gt;*ancel*",'Raw Data'!$P:$P,"--")
+
SUMIFS('Raw Data'!$AA:$AA, 'Raw Data'!$AN:$AN,"&lt;=" &amp;DATE(LEFT($AV$3, 4), MONTH("1 " &amp; W$6 &amp; " " &amp; LEFT($AV$3, 4)) + 1, 0 ), 'Raw Data'!$AN:$AN,"&gt;" &amp;DATE(LEFT($AV$3, 4), MONTH("1 " &amp; W$6 &amp; " " &amp; LEFT($AV$3, 4)), 0 ), 'Raw Data'!$H:$H, "Ear*", 'Raw Data'!$P:$P,""&amp;'Raw Data'!$B$1,'Raw Data'!$D:$D,"&lt;&gt;*ithdr*",'Raw Data'!$D:$D,"&lt;&gt;*ancel*")
+
SUMIFS('Raw Data'!$X:$X, 'Raw Data'!$AN:$AN,"&lt;=" &amp;DATE(LEFT($AV$3, 4), MONTH("1 " &amp; W$6 &amp; " " &amp; LEFT($AV$3, 4)) + 1, 0 ), 'Raw Data'!$AN:$AN,"&gt;" &amp;DATE(LEFT($AV$3, 4), MONTH("1 " &amp; W$6 &amp; " " &amp; LEFT($AV$3, 4)), 0 ), 'Raw Data'!$H:$H, "Ear*", 'Raw Data'!$O:$O,""&amp;'Raw Data'!$B$1,'Raw Data'!$D:$D,"&lt;&gt;*ithdr*",'Raw Data'!$D:$D,"&lt;&gt;*ancel*",'Raw Data'!$P:$P,"--")
+
SUMIFS('Raw Data'!$X:$X, 'Raw Data'!$AN:$AN,"&lt;=" &amp;DATE(LEFT($AV$3, 4), MONTH("1 " &amp; W$6 &amp; " " &amp; LEFT($AV$3, 4)) + 1, 0 ), 'Raw Data'!$AN:$AN,"&gt;" &amp;DATE(LEFT($AV$3, 4), MONTH("1 " &amp; W$6 &amp; " " &amp; LEFT($AV$3, 4)), 0 ), 'Raw Data'!$H:$H, "Ear*", 'Raw Data'!$P:$P,""&amp;'Raw Data'!$B$1,'Raw Data'!$D:$D,"&lt;&gt;*ithdr*",'Raw Data'!$D:$D,"&lt;&gt;*ancel*")</f>
        <v>0</v>
      </c>
      <c r="X25" s="117"/>
      <c r="Y25" s="117"/>
      <c r="Z25" s="123"/>
      <c r="AA25" s="156">
        <f>SUMIFS('Raw Data'!$AA:$AA, 'Raw Data'!$AN:$AN,"&lt;=" &amp;DATE(LEFT($AV$3, 4), MONTH("1 " &amp; AA$6 &amp; " " &amp; LEFT($AV$3, 4)) + 1, 0 ), 'Raw Data'!$AN:$AN,"&gt;" &amp;DATE(LEFT($AV$3, 4), MONTH("1 " &amp; AA$6 &amp; " " &amp; LEFT($AV$3, 4)), 0 ), 'Raw Data'!$H:$H, "Ear*", 'Raw Data'!$O:$O,""&amp;'Raw Data'!$B$1,'Raw Data'!$D:$D,"&lt;&gt;*ithdr*",'Raw Data'!$D:$D,"&lt;&gt;*ancel*",'Raw Data'!$P:$P,"--")
+
SUMIFS('Raw Data'!$AA:$AA, 'Raw Data'!$AN:$AN,"&lt;=" &amp;DATE(LEFT($AV$3, 4), MONTH("1 " &amp; AA$6 &amp; " " &amp; LEFT($AV$3, 4)) + 1, 0 ), 'Raw Data'!$AN:$AN,"&gt;" &amp;DATE(LEFT($AV$3, 4), MONTH("1 " &amp; AA$6 &amp; " " &amp; LEFT($AV$3, 4)), 0 ), 'Raw Data'!$H:$H, "Ear*", 'Raw Data'!$P:$P,""&amp;'Raw Data'!$B$1,'Raw Data'!$D:$D,"&lt;&gt;*ithdr*",'Raw Data'!$D:$D,"&lt;&gt;*ancel*")
+
SUMIFS('Raw Data'!$X:$X, 'Raw Data'!$AN:$AN,"&lt;=" &amp;DATE(LEFT($AV$3, 4), MONTH("1 " &amp; AA$6 &amp; " " &amp; LEFT($AV$3, 4)) + 1, 0 ), 'Raw Data'!$AN:$AN,"&gt;" &amp;DATE(LEFT($AV$3, 4), MONTH("1 " &amp; AA$6 &amp; " " &amp; LEFT($AV$3, 4)), 0 ), 'Raw Data'!$H:$H, "Ear*", 'Raw Data'!$O:$O,""&amp;'Raw Data'!$B$1,'Raw Data'!$D:$D,"&lt;&gt;*ithdr*",'Raw Data'!$D:$D,"&lt;&gt;*ancel*",'Raw Data'!$P:$P,"--")
+
SUMIFS('Raw Data'!$X:$X, 'Raw Data'!$AN:$AN,"&lt;=" &amp;DATE(LEFT($AV$3, 4), MONTH("1 " &amp; AA$6 &amp; " " &amp; LEFT($AV$3, 4)) + 1, 0 ), 'Raw Data'!$AN:$AN,"&gt;" &amp;DATE(LEFT($AV$3, 4), MONTH("1 " &amp; AA$6 &amp; " " &amp; LEFT($AV$3, 4)), 0 ), 'Raw Data'!$H:$H, "Ear*", 'Raw Data'!$P:$P,""&amp;'Raw Data'!$B$1,'Raw Data'!$D:$D,"&lt;&gt;*ithdr*",'Raw Data'!$D:$D,"&lt;&gt;*ancel*")</f>
        <v>0</v>
      </c>
      <c r="AB25" s="117"/>
      <c r="AC25" s="117"/>
      <c r="AD25" s="123"/>
      <c r="AE25" s="156">
        <f>SUMIFS('Raw Data'!$AA:$AA, 'Raw Data'!$AN:$AN,"&lt;=" &amp;DATE(LEFT($AV$3, 4), MONTH("1 " &amp; AE$6 &amp; " " &amp; LEFT($AV$3, 4)) + 1, 0 ), 'Raw Data'!$AN:$AN,"&gt;" &amp;DATE(LEFT($AV$3, 4), MONTH("1 " &amp; AE$6 &amp; " " &amp; LEFT($AV$3, 4)), 0 ), 'Raw Data'!$H:$H, "Ear*", 'Raw Data'!$O:$O,""&amp;'Raw Data'!$B$1,'Raw Data'!$D:$D,"&lt;&gt;*ithdr*",'Raw Data'!$D:$D,"&lt;&gt;*ancel*",'Raw Data'!$P:$P,"--")
+
SUMIFS('Raw Data'!$AA:$AA, 'Raw Data'!$AN:$AN,"&lt;=" &amp;DATE(LEFT($AV$3, 4), MONTH("1 " &amp; AE$6 &amp; " " &amp; LEFT($AV$3, 4)) + 1, 0 ), 'Raw Data'!$AN:$AN,"&gt;" &amp;DATE(LEFT($AV$3, 4), MONTH("1 " &amp; AE$6 &amp; " " &amp; LEFT($AV$3, 4)), 0 ), 'Raw Data'!$H:$H, "Ear*", 'Raw Data'!$P:$P,""&amp;'Raw Data'!$B$1,'Raw Data'!$D:$D,"&lt;&gt;*ithdr*",'Raw Data'!$D:$D,"&lt;&gt;*ancel*")
+
SUMIFS('Raw Data'!$X:$X, 'Raw Data'!$AN:$AN,"&lt;=" &amp;DATE(LEFT($AV$3, 4), MONTH("1 " &amp; AE$6 &amp; " " &amp; LEFT($AV$3, 4)) + 1, 0 ), 'Raw Data'!$AN:$AN,"&gt;" &amp;DATE(LEFT($AV$3, 4), MONTH("1 " &amp; AE$6 &amp; " " &amp; LEFT($AV$3, 4)), 0 ), 'Raw Data'!$H:$H, "Ear*", 'Raw Data'!$O:$O,""&amp;'Raw Data'!$B$1,'Raw Data'!$D:$D,"&lt;&gt;*ithdr*",'Raw Data'!$D:$D,"&lt;&gt;*ancel*",'Raw Data'!$P:$P,"--")
+
SUMIFS('Raw Data'!$X:$X, 'Raw Data'!$AN:$AN,"&lt;=" &amp;DATE(LEFT($AV$3, 4), MONTH("1 " &amp; AE$6 &amp; " " &amp; LEFT($AV$3, 4)) + 1, 0 ), 'Raw Data'!$AN:$AN,"&gt;" &amp;DATE(LEFT($AV$3, 4), MONTH("1 " &amp; AE$6 &amp; " " &amp; LEFT($AV$3, 4)), 0 ), 'Raw Data'!$H:$H, "Ear*", 'Raw Data'!$P:$P,""&amp;'Raw Data'!$B$1,'Raw Data'!$D:$D,"&lt;&gt;*ithdr*",'Raw Data'!$D:$D,"&lt;&gt;*ancel*")</f>
        <v>0</v>
      </c>
      <c r="AF25" s="117"/>
      <c r="AG25" s="117"/>
      <c r="AH25" s="123"/>
      <c r="AI25" s="156">
        <f>SUMIFS('Raw Data'!$AA:$AA, 'Raw Data'!$AN:$AN,"&lt;=" &amp;DATE(LEFT($AV$3, 4), MONTH("1 " &amp; AI$6 &amp; " " &amp; LEFT($AV$3, 4)) + 1, 0 ), 'Raw Data'!$AN:$AN,"&gt;" &amp;DATE(LEFT($AV$3, 4), MONTH("1 " &amp; AI$6 &amp; " " &amp; LEFT($AV$3, 4)), 0 ), 'Raw Data'!$H:$H, "Ear*", 'Raw Data'!$O:$O,""&amp;'Raw Data'!$B$1,'Raw Data'!$D:$D,"&lt;&gt;*ithdr*",'Raw Data'!$D:$D,"&lt;&gt;*ancel*",'Raw Data'!$P:$P,"--")
+
SUMIFS('Raw Data'!$AA:$AA, 'Raw Data'!$AN:$AN,"&lt;=" &amp;DATE(LEFT($AV$3, 4), MONTH("1 " &amp; AI$6 &amp; " " &amp; LEFT($AV$3, 4)) + 1, 0 ), 'Raw Data'!$AN:$AN,"&gt;" &amp;DATE(LEFT($AV$3, 4), MONTH("1 " &amp; AI$6 &amp; " " &amp; LEFT($AV$3, 4)), 0 ), 'Raw Data'!$H:$H, "Ear*", 'Raw Data'!$P:$P,""&amp;'Raw Data'!$B$1,'Raw Data'!$D:$D,"&lt;&gt;*ithdr*",'Raw Data'!$D:$D,"&lt;&gt;*ancel*")
+
SUMIFS('Raw Data'!$X:$X, 'Raw Data'!$AN:$AN,"&lt;=" &amp;DATE(LEFT($AV$3, 4), MONTH("1 " &amp; AI$6 &amp; " " &amp; LEFT($AV$3, 4)) + 1, 0 ), 'Raw Data'!$AN:$AN,"&gt;" &amp;DATE(LEFT($AV$3, 4), MONTH("1 " &amp; AI$6 &amp; " " &amp; LEFT($AV$3, 4)), 0 ), 'Raw Data'!$H:$H, "Ear*", 'Raw Data'!$O:$O,""&amp;'Raw Data'!$B$1,'Raw Data'!$D:$D,"&lt;&gt;*ithdr*",'Raw Data'!$D:$D,"&lt;&gt;*ancel*",'Raw Data'!$P:$P,"--")
+
SUMIFS('Raw Data'!$X:$X, 'Raw Data'!$AN:$AN,"&lt;=" &amp;DATE(LEFT($AV$3, 4), MONTH("1 " &amp; AI$6 &amp; " " &amp; LEFT($AV$3, 4)) + 1, 0 ), 'Raw Data'!$AN:$AN,"&gt;" &amp;DATE(LEFT($AV$3, 4), MONTH("1 " &amp; AI$6 &amp; " " &amp; LEFT($AV$3, 4)), 0 ), 'Raw Data'!$H:$H, "Ear*", 'Raw Data'!$P:$P,""&amp;'Raw Data'!$B$1,'Raw Data'!$D:$D,"&lt;&gt;*ithdr*",'Raw Data'!$D:$D,"&lt;&gt;*ancel*")</f>
        <v>0</v>
      </c>
      <c r="AJ25" s="117"/>
      <c r="AK25" s="117"/>
      <c r="AL25" s="123"/>
      <c r="AM25" s="156">
        <f>SUMIFS('Raw Data'!$AA:$AA, 'Raw Data'!$AN:$AN,"&lt;=" &amp;DATE(LEFT($AV$3, 4), MONTH("1 " &amp; AM$6 &amp; " " &amp; LEFT($AV$3, 4)) + 1, 0 ), 'Raw Data'!$AN:$AN,"&gt;" &amp;DATE(LEFT($AV$3, 4), MONTH("1 " &amp; AM$6 &amp; " " &amp; LEFT($AV$3, 4)), 0 ), 'Raw Data'!$H:$H, "Ear*", 'Raw Data'!$O:$O,""&amp;'Raw Data'!$B$1,'Raw Data'!$D:$D,"&lt;&gt;*ithdr*",'Raw Data'!$D:$D,"&lt;&gt;*ancel*",'Raw Data'!$P:$P,"--")
+
SUMIFS('Raw Data'!$AA:$AA, 'Raw Data'!$AN:$AN,"&lt;=" &amp;DATE(LEFT($AV$3, 4), MONTH("1 " &amp; AM$6 &amp; " " &amp; LEFT($AV$3, 4)) + 1, 0 ), 'Raw Data'!$AN:$AN,"&gt;" &amp;DATE(LEFT($AV$3, 4), MONTH("1 " &amp; AM$6 &amp; " " &amp; LEFT($AV$3, 4)), 0 ), 'Raw Data'!$H:$H, "Ear*", 'Raw Data'!$P:$P,""&amp;'Raw Data'!$B$1,'Raw Data'!$D:$D,"&lt;&gt;*ithdr*",'Raw Data'!$D:$D,"&lt;&gt;*ancel*")
+
SUMIFS('Raw Data'!$X:$X, 'Raw Data'!$AN:$AN,"&lt;=" &amp;DATE(LEFT($AV$3, 4), MONTH("1 " &amp; AM$6 &amp; " " &amp; LEFT($AV$3, 4)) + 1, 0 ), 'Raw Data'!$AN:$AN,"&gt;" &amp;DATE(LEFT($AV$3, 4), MONTH("1 " &amp; AM$6 &amp; " " &amp; LEFT($AV$3, 4)), 0 ), 'Raw Data'!$H:$H, "Ear*", 'Raw Data'!$O:$O,""&amp;'Raw Data'!$B$1,'Raw Data'!$D:$D,"&lt;&gt;*ithdr*",'Raw Data'!$D:$D,"&lt;&gt;*ancel*",'Raw Data'!$P:$P,"--")
+
SUMIFS('Raw Data'!$X:$X, 'Raw Data'!$AN:$AN,"&lt;=" &amp;DATE(LEFT($AV$3, 4), MONTH("1 " &amp; AM$6 &amp; " " &amp; LEFT($AV$3, 4)) + 1, 0 ), 'Raw Data'!$AN:$AN,"&gt;" &amp;DATE(LEFT($AV$3, 4), MONTH("1 " &amp; AM$6 &amp; " " &amp; LEFT($AV$3, 4)), 0 ), 'Raw Data'!$H:$H, "Ear*", 'Raw Data'!$P:$P,""&amp;'Raw Data'!$B$1,'Raw Data'!$D:$D,"&lt;&gt;*ithdr*",'Raw Data'!$D:$D,"&lt;&gt;*ancel*")</f>
        <v>0</v>
      </c>
      <c r="AN25" s="117"/>
      <c r="AO25" s="117"/>
      <c r="AP25" s="123"/>
      <c r="AQ25" s="156">
        <f>SUMIFS('Raw Data'!$AA:$AA, 'Raw Data'!$AN:$AN,"&lt;=" &amp;DATE(LEFT($AV$3, 4), MONTH("1 " &amp; AQ$6 &amp; " " &amp; LEFT($AV$3, 4)) + 1, 0 ), 'Raw Data'!$AN:$AN,"&gt;" &amp;DATE(LEFT($AV$3, 4), MONTH("1 " &amp; AQ$6 &amp; " " &amp; LEFT($AV$3, 4)), 0 ), 'Raw Data'!$H:$H, "Ear*", 'Raw Data'!$O:$O,""&amp;'Raw Data'!$B$1,'Raw Data'!$D:$D,"&lt;&gt;*ithdr*",'Raw Data'!$D:$D,"&lt;&gt;*ancel*",'Raw Data'!$P:$P,"--")
+
SUMIFS('Raw Data'!$AA:$AA, 'Raw Data'!$AN:$AN,"&lt;=" &amp;DATE(LEFT($AV$3, 4), MONTH("1 " &amp; AQ$6 &amp; " " &amp; LEFT($AV$3, 4)) + 1, 0 ), 'Raw Data'!$AN:$AN,"&gt;" &amp;DATE(LEFT($AV$3, 4), MONTH("1 " &amp; AQ$6 &amp; " " &amp; LEFT($AV$3, 4)), 0 ), 'Raw Data'!$H:$H, "Ear*", 'Raw Data'!$P:$P,""&amp;'Raw Data'!$B$1,'Raw Data'!$D:$D,"&lt;&gt;*ithdr*",'Raw Data'!$D:$D,"&lt;&gt;*ancel*")
+
SUMIFS('Raw Data'!$X:$X, 'Raw Data'!$AN:$AN,"&lt;=" &amp;DATE(LEFT($AV$3, 4), MONTH("1 " &amp; AQ$6 &amp; " " &amp; LEFT($AV$3, 4)) + 1, 0 ), 'Raw Data'!$AN:$AN,"&gt;" &amp;DATE(LEFT($AV$3, 4), MONTH("1 " &amp; AQ$6 &amp; " " &amp; LEFT($AV$3, 4)), 0 ), 'Raw Data'!$H:$H, "Ear*", 'Raw Data'!$O:$O,""&amp;'Raw Data'!$B$1,'Raw Data'!$D:$D,"&lt;&gt;*ithdr*",'Raw Data'!$D:$D,"&lt;&gt;*ancel*",'Raw Data'!$P:$P,"--")
+
SUMIFS('Raw Data'!$X:$X, 'Raw Data'!$AN:$AN,"&lt;=" &amp;DATE(LEFT($AV$3, 4), MONTH("1 " &amp; AQ$6 &amp; " " &amp; LEFT($AV$3, 4)) + 1, 0 ), 'Raw Data'!$AN:$AN,"&gt;" &amp;DATE(LEFT($AV$3, 4), MONTH("1 " &amp; AQ$6 &amp; " " &amp; LEFT($AV$3, 4)), 0 ), 'Raw Data'!$H:$H, "Ear*", 'Raw Data'!$P:$P,""&amp;'Raw Data'!$B$1,'Raw Data'!$D:$D,"&lt;&gt;*ithdr*",'Raw Data'!$D:$D,"&lt;&gt;*ancel*")</f>
        <v>0</v>
      </c>
      <c r="AR25" s="117"/>
      <c r="AS25" s="117"/>
      <c r="AT25" s="123"/>
      <c r="AU25" s="156">
        <f>SUMIFS('Raw Data'!$AA:$AA, 'Raw Data'!$AN:$AN,"&lt;=" &amp;DATE( MID($AV$3, 15, 4), MONTH("1 " &amp; AU$6 &amp; " " &amp;  MID($AV$3, 15, 4)) + 1, 0 ), 'Raw Data'!$AN:$AN,"&gt;" &amp;DATE( MID($AV$3, 15, 4), MONTH("1 " &amp; AU$6 &amp; " " &amp;  MID($AV$3, 15, 4)), 0 ), 'Raw Data'!$H:$H, "Ear*", 'Raw Data'!$O:$O,""&amp;'Raw Data'!$B$1,'Raw Data'!$D:$D,"&lt;&gt;*ithdr*",'Raw Data'!$D:$D,"&lt;&gt;*ancel*",'Raw Data'!$P:$P,"--")
+
SUMIFS('Raw Data'!$AA:$AA, 'Raw Data'!$AN:$AN,"&lt;=" &amp;DATE( MID($AV$3, 15, 4), MONTH("1 " &amp; AU$6 &amp; " " &amp;  MID($AV$3, 15, 4)) + 1, 0 ), 'Raw Data'!$AN:$AN,"&gt;" &amp;DATE( MID($AV$3, 15, 4), MONTH("1 " &amp; AU$6 &amp; " " &amp;  MID($AV$3, 15, 4)), 0 ), 'Raw Data'!$H:$H, "Ear*", 'Raw Data'!$P:$P,""&amp;'Raw Data'!$B$1,'Raw Data'!$D:$D,"&lt;&gt;*ithdr*",'Raw Data'!$D:$D,"&lt;&gt;*ancel*")
+
SUMIFS('Raw Data'!$X:$X, 'Raw Data'!$AN:$AN,"&lt;=" &amp;DATE( MID($AV$3, 15, 4), MONTH("1 " &amp; AU$6 &amp; " " &amp;  MID($AV$3, 15, 4)) + 1, 0 ), 'Raw Data'!$AN:$AN,"&gt;" &amp;DATE( MID($AV$3, 15, 4), MONTH("1 " &amp; AU$6 &amp; " " &amp;  MID($AV$3, 15, 4)), 0 ), 'Raw Data'!$H:$H, "Ear*", 'Raw Data'!$O:$O,""&amp;'Raw Data'!$B$1,'Raw Data'!$D:$D,"&lt;&gt;*ithdr*",'Raw Data'!$D:$D,"&lt;&gt;*ancel*",'Raw Data'!$P:$P,"--")
+
SUMIFS('Raw Data'!$X:$X, 'Raw Data'!$AN:$AN,"&lt;=" &amp;DATE( MID($AV$3, 15, 4), MONTH("1 " &amp; AU$6 &amp; " " &amp;  MID($AV$3, 15, 4)) + 1, 0 ), 'Raw Data'!$AN:$AN,"&gt;" &amp;DATE( MID($AV$3, 15, 4), MONTH("1 " &amp; AU$6 &amp; " " &amp;  MID($AV$3, 15, 4)), 0 ), 'Raw Data'!$H:$H, "Ear*", 'Raw Data'!$P:$P,""&amp;'Raw Data'!$B$1,'Raw Data'!$D:$D,"&lt;&gt;*ithdr*",'Raw Data'!$D:$D,"&lt;&gt;*ancel*")</f>
        <v>0</v>
      </c>
      <c r="AV25" s="117"/>
      <c r="AW25" s="117"/>
      <c r="AX25" s="123"/>
      <c r="AY25" s="156">
        <f>SUMIFS('Raw Data'!$AA:$AA, 'Raw Data'!$AN:$AN,"&lt;=" &amp;DATE( MID($AV$3, 15, 4), MONTH("1 " &amp; AY$6 &amp; " " &amp;  MID($AV$3, 15, 4)) + 1, 0 ), 'Raw Data'!$AN:$AN,"&gt;" &amp;DATE( MID($AV$3, 15, 4), MONTH("1 " &amp; AY$6 &amp; " " &amp;  MID($AV$3, 15, 4)), 0 ), 'Raw Data'!$H:$H, "Ear*", 'Raw Data'!$O:$O,""&amp;'Raw Data'!$B$1,'Raw Data'!$D:$D,"&lt;&gt;*ithdr*",'Raw Data'!$D:$D,"&lt;&gt;*ancel*",'Raw Data'!$P:$P,"--")
+
SUMIFS('Raw Data'!$AA:$AA, 'Raw Data'!$AN:$AN,"&lt;=" &amp;DATE( MID($AV$3, 15, 4), MONTH("1 " &amp; AY$6 &amp; " " &amp;  MID($AV$3, 15, 4)) + 1, 0 ), 'Raw Data'!$AN:$AN,"&gt;" &amp;DATE( MID($AV$3, 15, 4), MONTH("1 " &amp; AY$6 &amp; " " &amp;  MID($AV$3, 15, 4)), 0 ), 'Raw Data'!$H:$H, "Ear*", 'Raw Data'!$P:$P,""&amp;'Raw Data'!$B$1,'Raw Data'!$D:$D,"&lt;&gt;*ithdr*",'Raw Data'!$D:$D,"&lt;&gt;*ancel*")
+
SUMIFS('Raw Data'!$X:$X, 'Raw Data'!$AN:$AN,"&lt;=" &amp;DATE( MID($AV$3, 15, 4), MONTH("1 " &amp; AY$6 &amp; " " &amp;  MID($AV$3, 15, 4)) + 1, 0 ), 'Raw Data'!$AN:$AN,"&gt;" &amp;DATE( MID($AV$3, 15, 4), MONTH("1 " &amp; AY$6 &amp; " " &amp;  MID($AV$3, 15, 4)), 0 ), 'Raw Data'!$H:$H, "Ear*", 'Raw Data'!$O:$O,""&amp;'Raw Data'!$B$1,'Raw Data'!$D:$D,"&lt;&gt;*ithdr*",'Raw Data'!$D:$D,"&lt;&gt;*ancel*",'Raw Data'!$P:$P,"--")
+
SUMIFS('Raw Data'!$X:$X, 'Raw Data'!$AN:$AN,"&lt;=" &amp;DATE( MID($AV$3, 15, 4), MONTH("1 " &amp; AY$6 &amp; " " &amp;  MID($AV$3, 15, 4)) + 1, 0 ), 'Raw Data'!$AN:$AN,"&gt;" &amp;DATE( MID($AV$3, 15, 4), MONTH("1 " &amp; AY$6 &amp; " " &amp;  MID($AV$3, 15, 4)), 0 ), 'Raw Data'!$H:$H, "Ear*", 'Raw Data'!$P:$P,""&amp;'Raw Data'!$B$1,'Raw Data'!$D:$D,"&lt;&gt;*ithdr*",'Raw Data'!$D:$D,"&lt;&gt;*ancel*")</f>
        <v>0</v>
      </c>
      <c r="AZ25" s="117"/>
      <c r="BA25" s="117"/>
      <c r="BB25" s="123"/>
      <c r="BC25" s="156">
        <f>SUMIFS('Raw Data'!$AA:$AA, 'Raw Data'!$AN:$AN,"&lt;=" &amp;DATE( MID($AV$3, 15, 4), MONTH("1 " &amp; BC$6 &amp; " " &amp;  MID($AV$3, 15, 4)) + 1, 0 ), 'Raw Data'!$AN:$AN,"&gt;" &amp;DATE( MID($AV$3, 15, 4), MONTH("1 " &amp; BC$6 &amp; " " &amp;  MID($AV$3, 15, 4)), 0 ), 'Raw Data'!$H:$H, "Ear*", 'Raw Data'!$O:$O,""&amp;'Raw Data'!$B$1,'Raw Data'!$D:$D,"&lt;&gt;*ithdr*",'Raw Data'!$D:$D,"&lt;&gt;*ancel*",'Raw Data'!$P:$P,"--")
+
SUMIFS('Raw Data'!$AA:$AA, 'Raw Data'!$AN:$AN,"&lt;=" &amp;DATE( MID($AV$3, 15, 4), MONTH("1 " &amp; BC$6 &amp; " " &amp;  MID($AV$3, 15, 4)) + 1, 0 ), 'Raw Data'!$AN:$AN,"&gt;" &amp;DATE( MID($AV$3, 15, 4), MONTH("1 " &amp; BC$6 &amp; " " &amp;  MID($AV$3, 15, 4)), 0 ), 'Raw Data'!$H:$H, "Ear*", 'Raw Data'!$P:$P,""&amp;'Raw Data'!$B$1,'Raw Data'!$D:$D,"&lt;&gt;*ithdr*",'Raw Data'!$D:$D,"&lt;&gt;*ancel*")
+
SUMIFS('Raw Data'!$X:$X, 'Raw Data'!$AN:$AN,"&lt;=" &amp;DATE( MID($AV$3, 15, 4), MONTH("1 " &amp; BC$6 &amp; " " &amp;  MID($AV$3, 15, 4)) + 1, 0 ), 'Raw Data'!$AN:$AN,"&gt;" &amp;DATE( MID($AV$3, 15, 4), MONTH("1 " &amp; BC$6 &amp; " " &amp;  MID($AV$3, 15, 4)), 0 ), 'Raw Data'!$H:$H, "Ear*", 'Raw Data'!$O:$O,""&amp;'Raw Data'!$B$1,'Raw Data'!$D:$D,"&lt;&gt;*ithdr*",'Raw Data'!$D:$D,"&lt;&gt;*ancel*",'Raw Data'!$P:$P,"--")
+
SUMIFS('Raw Data'!$X:$X, 'Raw Data'!$AN:$AN,"&lt;=" &amp;DATE( MID($AV$3, 15, 4), MONTH("1 " &amp; BC$6 &amp; " " &amp;  MID($AV$3, 15, 4)) + 1, 0 ), 'Raw Data'!$AN:$AN,"&gt;" &amp;DATE( MID($AV$3, 15, 4), MONTH("1 " &amp; BC$6 &amp; " " &amp;  MID($AV$3, 15, 4)), 0 ), 'Raw Data'!$H:$H, "Ear*", 'Raw Data'!$P:$P,""&amp;'Raw Data'!$B$1,'Raw Data'!$D:$D,"&lt;&gt;*ithdr*",'Raw Data'!$D:$D,"&lt;&gt;*ancel*")</f>
        <v>0</v>
      </c>
      <c r="BD25" s="117"/>
      <c r="BE25" s="117"/>
      <c r="BF25" s="123"/>
    </row>
    <row r="26" spans="1:58" ht="12.75" customHeight="1" x14ac:dyDescent="0.2">
      <c r="A26" s="157" t="s">
        <v>154</v>
      </c>
      <c r="B26" s="117"/>
      <c r="C26" s="117"/>
      <c r="D26" s="117"/>
      <c r="E26" s="117"/>
      <c r="F26" s="117"/>
      <c r="G26" s="117"/>
      <c r="H26" s="117"/>
      <c r="I26" s="117"/>
      <c r="J26" s="123"/>
      <c r="K26" s="156">
        <f>SUMIFS('Raw Data'!$AA:$AA, 'Raw Data'!$AN:$AN,"&lt;=" &amp;DATE(LEFT($AV$3, 4), MONTH("1 " &amp; K$6 &amp; " " &amp; LEFT($AV$3, 4)) + 1, 0 ), 'Raw Data'!$AN:$AN,"&gt;" &amp;DATE(LEFT($AV$3, 4), MONTH("1 " &amp; K$6 &amp; " " &amp; LEFT($AV$3, 4)), 0 ), 'Raw Data'!$H:$H, "Non*", 'Raw Data'!$O:$O,""&amp;'Raw Data'!$B$1,'Raw Data'!$D:$D,"&lt;&gt;*ithdr*",'Raw Data'!$D:$D,"&lt;&gt;*ancel*",'Raw Data'!$P:$P,"--")
+
SUMIFS('Raw Data'!$AA:$AA, 'Raw Data'!$AN:$AN,"&lt;=" &amp;DATE(LEFT($AV$3, 4), MONTH("1 " &amp; K$6 &amp; " " &amp; LEFT($AV$3, 4)) + 1, 0 ), 'Raw Data'!$AN:$AN,"&gt;" &amp;DATE(LEFT($AV$3, 4), MONTH("1 " &amp; K$6 &amp; " " &amp; LEFT($AV$3, 4)), 0 ), 'Raw Data'!$H:$H, "Non*", 'Raw Data'!$P:$P,""&amp;'Raw Data'!$B$1,'Raw Data'!$D:$D,"&lt;&gt;*ithdr*",'Raw Data'!$D:$D,"&lt;&gt;*ancel*")
+
SUMIFS('Raw Data'!$X:$X, 'Raw Data'!$AN:$AN,"&lt;=" &amp;DATE(LEFT($AV$3, 4), MONTH("1 " &amp; K$6 &amp; " " &amp; LEFT($AV$3, 4)) + 1, 0 ), 'Raw Data'!$AN:$AN,"&gt;" &amp;DATE(LEFT($AV$3, 4), MONTH("1 " &amp; K$6 &amp; " " &amp; LEFT($AV$3, 4)), 0 ), 'Raw Data'!$H:$H, "Non*", 'Raw Data'!$O:$O,""&amp;'Raw Data'!$B$1,'Raw Data'!$D:$D,"&lt;&gt;*ithdr*",'Raw Data'!$D:$D,"&lt;&gt;*ancel*",'Raw Data'!$P:$P,"--")
+
SUMIFS('Raw Data'!$X:$X, 'Raw Data'!$AN:$AN,"&lt;=" &amp;DATE(LEFT($AV$3, 4), MONTH("1 " &amp; K$6 &amp; " " &amp; LEFT($AV$3, 4)) + 1, 0 ), 'Raw Data'!$AN:$AN,"&gt;" &amp;DATE(LEFT($AV$3, 4), MONTH("1 " &amp; K$6 &amp; " " &amp; LEFT($AV$3, 4)), 0 ), 'Raw Data'!$H:$H, "Non*", 'Raw Data'!$P:$P,""&amp;'Raw Data'!$B$1,'Raw Data'!$D:$D,"&lt;&gt;*ithdr*",'Raw Data'!$D:$D,"&lt;&gt;*ancel*")</f>
        <v>0</v>
      </c>
      <c r="L26" s="117"/>
      <c r="M26" s="117"/>
      <c r="N26" s="123"/>
      <c r="O26" s="156">
        <f>SUMIFS('Raw Data'!$AA:$AA, 'Raw Data'!$AN:$AN,"&lt;=" &amp;DATE(LEFT($AV$3, 4), MONTH("1 " &amp; O$6 &amp; " " &amp; LEFT($AV$3, 4)) + 1, 0 ), 'Raw Data'!$AN:$AN,"&gt;" &amp;DATE(LEFT($AV$3, 4), MONTH("1 " &amp; O$6 &amp; " " &amp; LEFT($AV$3, 4)), 0 ), 'Raw Data'!$H:$H, "Non*", 'Raw Data'!$O:$O,""&amp;'Raw Data'!$B$1,'Raw Data'!$D:$D,"&lt;&gt;*ithdr*",'Raw Data'!$D:$D,"&lt;&gt;*ancel*",'Raw Data'!$P:$P,"--")
+
SUMIFS('Raw Data'!$AA:$AA, 'Raw Data'!$AN:$AN,"&lt;=" &amp;DATE(LEFT($AV$3, 4), MONTH("1 " &amp; O$6 &amp; " " &amp; LEFT($AV$3, 4)) + 1, 0 ), 'Raw Data'!$AN:$AN,"&gt;" &amp;DATE(LEFT($AV$3, 4), MONTH("1 " &amp; O$6 &amp; " " &amp; LEFT($AV$3, 4)), 0 ), 'Raw Data'!$H:$H, "Non*", 'Raw Data'!$P:$P,""&amp;'Raw Data'!$B$1,'Raw Data'!$D:$D,"&lt;&gt;*ithdr*",'Raw Data'!$D:$D,"&lt;&gt;*ancel*")
+
SUMIFS('Raw Data'!$X:$X, 'Raw Data'!$AN:$AN,"&lt;=" &amp;DATE(LEFT($AV$3, 4), MONTH("1 " &amp; O$6 &amp; " " &amp; LEFT($AV$3, 4)) + 1, 0 ), 'Raw Data'!$AN:$AN,"&gt;" &amp;DATE(LEFT($AV$3, 4), MONTH("1 " &amp; O$6 &amp; " " &amp; LEFT($AV$3, 4)), 0 ), 'Raw Data'!$H:$H, "Non*", 'Raw Data'!$O:$O,""&amp;'Raw Data'!$B$1,'Raw Data'!$D:$D,"&lt;&gt;*ithdr*",'Raw Data'!$D:$D,"&lt;&gt;*ancel*",'Raw Data'!$P:$P,"--")
+
SUMIFS('Raw Data'!$X:$X, 'Raw Data'!$AN:$AN,"&lt;=" &amp;DATE(LEFT($AV$3, 4), MONTH("1 " &amp; O$6 &amp; " " &amp; LEFT($AV$3, 4)) + 1, 0 ), 'Raw Data'!$AN:$AN,"&gt;" &amp;DATE(LEFT($AV$3, 4), MONTH("1 " &amp; O$6 &amp; " " &amp; LEFT($AV$3, 4)), 0 ), 'Raw Data'!$H:$H, "Non*", 'Raw Data'!$P:$P,""&amp;'Raw Data'!$B$1,'Raw Data'!$D:$D,"&lt;&gt;*ithdr*",'Raw Data'!$D:$D,"&lt;&gt;*ancel*")</f>
        <v>0</v>
      </c>
      <c r="P26" s="117"/>
      <c r="Q26" s="117"/>
      <c r="R26" s="123"/>
      <c r="S26" s="156">
        <f>SUMIFS('Raw Data'!$AA:$AA, 'Raw Data'!$AN:$AN,"&lt;=" &amp;DATE(LEFT($AV$3, 4), MONTH("1 " &amp; S$6 &amp; " " &amp; LEFT($AV$3, 4)) + 1, 0 ), 'Raw Data'!$AN:$AN,"&gt;" &amp;DATE(LEFT($AV$3, 4), MONTH("1 " &amp; S$6 &amp; " " &amp; LEFT($AV$3, 4)), 0 ), 'Raw Data'!$H:$H, "Non*", 'Raw Data'!$O:$O,""&amp;'Raw Data'!$B$1,'Raw Data'!$D:$D,"&lt;&gt;*ithdr*",'Raw Data'!$D:$D,"&lt;&gt;*ancel*",'Raw Data'!$P:$P,"--")
+
SUMIFS('Raw Data'!$AA:$AA, 'Raw Data'!$AN:$AN,"&lt;=" &amp;DATE(LEFT($AV$3, 4), MONTH("1 " &amp; S$6 &amp; " " &amp; LEFT($AV$3, 4)) + 1, 0 ), 'Raw Data'!$AN:$AN,"&gt;" &amp;DATE(LEFT($AV$3, 4), MONTH("1 " &amp; S$6 &amp; " " &amp; LEFT($AV$3, 4)), 0 ), 'Raw Data'!$H:$H, "Non*", 'Raw Data'!$P:$P,""&amp;'Raw Data'!$B$1,'Raw Data'!$D:$D,"&lt;&gt;*ithdr*",'Raw Data'!$D:$D,"&lt;&gt;*ancel*")
+
SUMIFS('Raw Data'!$X:$X, 'Raw Data'!$AN:$AN,"&lt;=" &amp;DATE(LEFT($AV$3, 4), MONTH("1 " &amp; S$6 &amp; " " &amp; LEFT($AV$3, 4)) + 1, 0 ), 'Raw Data'!$AN:$AN,"&gt;" &amp;DATE(LEFT($AV$3, 4), MONTH("1 " &amp; S$6 &amp; " " &amp; LEFT($AV$3, 4)), 0 ), 'Raw Data'!$H:$H, "Non*", 'Raw Data'!$O:$O,""&amp;'Raw Data'!$B$1,'Raw Data'!$D:$D,"&lt;&gt;*ithdr*",'Raw Data'!$D:$D,"&lt;&gt;*ancel*",'Raw Data'!$P:$P,"--")
+
SUMIFS('Raw Data'!$X:$X, 'Raw Data'!$AN:$AN,"&lt;=" &amp;DATE(LEFT($AV$3, 4), MONTH("1 " &amp; S$6 &amp; " " &amp; LEFT($AV$3, 4)) + 1, 0 ), 'Raw Data'!$AN:$AN,"&gt;" &amp;DATE(LEFT($AV$3, 4), MONTH("1 " &amp; S$6 &amp; " " &amp; LEFT($AV$3, 4)), 0 ), 'Raw Data'!$H:$H, "Non*", 'Raw Data'!$P:$P,""&amp;'Raw Data'!$B$1,'Raw Data'!$D:$D,"&lt;&gt;*ithdr*",'Raw Data'!$D:$D,"&lt;&gt;*ancel*")</f>
        <v>0</v>
      </c>
      <c r="T26" s="117"/>
      <c r="U26" s="117"/>
      <c r="V26" s="123"/>
      <c r="W26" s="156">
        <f>SUMIFS('Raw Data'!$AA:$AA, 'Raw Data'!$AN:$AN,"&lt;=" &amp;DATE(LEFT($AV$3, 4), MONTH("1 " &amp; W$6 &amp; " " &amp; LEFT($AV$3, 4)) + 1, 0 ), 'Raw Data'!$AN:$AN,"&gt;" &amp;DATE(LEFT($AV$3, 4), MONTH("1 " &amp; W$6 &amp; " " &amp; LEFT($AV$3, 4)), 0 ), 'Raw Data'!$H:$H, "Non*", 'Raw Data'!$O:$O,""&amp;'Raw Data'!$B$1,'Raw Data'!$D:$D,"&lt;&gt;*ithdr*",'Raw Data'!$D:$D,"&lt;&gt;*ancel*",'Raw Data'!$P:$P,"--")
+
SUMIFS('Raw Data'!$AA:$AA, 'Raw Data'!$AN:$AN,"&lt;=" &amp;DATE(LEFT($AV$3, 4), MONTH("1 " &amp; W$6 &amp; " " &amp; LEFT($AV$3, 4)) + 1, 0 ), 'Raw Data'!$AN:$AN,"&gt;" &amp;DATE(LEFT($AV$3, 4), MONTH("1 " &amp; W$6 &amp; " " &amp; LEFT($AV$3, 4)), 0 ), 'Raw Data'!$H:$H, "Non*", 'Raw Data'!$P:$P,""&amp;'Raw Data'!$B$1,'Raw Data'!$D:$D,"&lt;&gt;*ithdr*",'Raw Data'!$D:$D,"&lt;&gt;*ancel*")
+
SUMIFS('Raw Data'!$X:$X, 'Raw Data'!$AN:$AN,"&lt;=" &amp;DATE(LEFT($AV$3, 4), MONTH("1 " &amp; W$6 &amp; " " &amp; LEFT($AV$3, 4)) + 1, 0 ), 'Raw Data'!$AN:$AN,"&gt;" &amp;DATE(LEFT($AV$3, 4), MONTH("1 " &amp; W$6 &amp; " " &amp; LEFT($AV$3, 4)), 0 ), 'Raw Data'!$H:$H, "Non*", 'Raw Data'!$O:$O,""&amp;'Raw Data'!$B$1,'Raw Data'!$D:$D,"&lt;&gt;*ithdr*",'Raw Data'!$D:$D,"&lt;&gt;*ancel*",'Raw Data'!$P:$P,"--")
+
SUMIFS('Raw Data'!$X:$X, 'Raw Data'!$AN:$AN,"&lt;=" &amp;DATE(LEFT($AV$3, 4), MONTH("1 " &amp; W$6 &amp; " " &amp; LEFT($AV$3, 4)) + 1, 0 ), 'Raw Data'!$AN:$AN,"&gt;" &amp;DATE(LEFT($AV$3, 4), MONTH("1 " &amp; W$6 &amp; " " &amp; LEFT($AV$3, 4)), 0 ), 'Raw Data'!$H:$H, "Non*", 'Raw Data'!$P:$P,""&amp;'Raw Data'!$B$1,'Raw Data'!$D:$D,"&lt;&gt;*ithdr*",'Raw Data'!$D:$D,"&lt;&gt;*ancel*")</f>
        <v>0</v>
      </c>
      <c r="X26" s="117"/>
      <c r="Y26" s="117"/>
      <c r="Z26" s="123"/>
      <c r="AA26" s="156">
        <f>SUMIFS('Raw Data'!$AA:$AA, 'Raw Data'!$AN:$AN,"&lt;=" &amp;DATE(LEFT($AV$3, 4), MONTH("1 " &amp; AA$6 &amp; " " &amp; LEFT($AV$3, 4)) + 1, 0 ), 'Raw Data'!$AN:$AN,"&gt;" &amp;DATE(LEFT($AV$3, 4), MONTH("1 " &amp; AA$6 &amp; " " &amp; LEFT($AV$3, 4)), 0 ), 'Raw Data'!$H:$H, "Non*", 'Raw Data'!$O:$O,""&amp;'Raw Data'!$B$1,'Raw Data'!$D:$D,"&lt;&gt;*ithdr*",'Raw Data'!$D:$D,"&lt;&gt;*ancel*",'Raw Data'!$P:$P,"--")
+
SUMIFS('Raw Data'!$AA:$AA, 'Raw Data'!$AN:$AN,"&lt;=" &amp;DATE(LEFT($AV$3, 4), MONTH("1 " &amp; AA$6 &amp; " " &amp; LEFT($AV$3, 4)) + 1, 0 ), 'Raw Data'!$AN:$AN,"&gt;" &amp;DATE(LEFT($AV$3, 4), MONTH("1 " &amp; AA$6 &amp; " " &amp; LEFT($AV$3, 4)), 0 ), 'Raw Data'!$H:$H, "Non*", 'Raw Data'!$P:$P,""&amp;'Raw Data'!$B$1,'Raw Data'!$D:$D,"&lt;&gt;*ithdr*",'Raw Data'!$D:$D,"&lt;&gt;*ancel*")
+
SUMIFS('Raw Data'!$X:$X, 'Raw Data'!$AN:$AN,"&lt;=" &amp;DATE(LEFT($AV$3, 4), MONTH("1 " &amp; AA$6 &amp; " " &amp; LEFT($AV$3, 4)) + 1, 0 ), 'Raw Data'!$AN:$AN,"&gt;" &amp;DATE(LEFT($AV$3, 4), MONTH("1 " &amp; AA$6 &amp; " " &amp; LEFT($AV$3, 4)), 0 ), 'Raw Data'!$H:$H, "Non*", 'Raw Data'!$O:$O,""&amp;'Raw Data'!$B$1,'Raw Data'!$D:$D,"&lt;&gt;*ithdr*",'Raw Data'!$D:$D,"&lt;&gt;*ancel*",'Raw Data'!$P:$P,"--")
+
SUMIFS('Raw Data'!$X:$X, 'Raw Data'!$AN:$AN,"&lt;=" &amp;DATE(LEFT($AV$3, 4), MONTH("1 " &amp; AA$6 &amp; " " &amp; LEFT($AV$3, 4)) + 1, 0 ), 'Raw Data'!$AN:$AN,"&gt;" &amp;DATE(LEFT($AV$3, 4), MONTH("1 " &amp; AA$6 &amp; " " &amp; LEFT($AV$3, 4)), 0 ), 'Raw Data'!$H:$H, "Non*", 'Raw Data'!$P:$P,""&amp;'Raw Data'!$B$1,'Raw Data'!$D:$D,"&lt;&gt;*ithdr*",'Raw Data'!$D:$D,"&lt;&gt;*ancel*")</f>
        <v>0</v>
      </c>
      <c r="AB26" s="117"/>
      <c r="AC26" s="117"/>
      <c r="AD26" s="123"/>
      <c r="AE26" s="156">
        <f>SUMIFS('Raw Data'!$AA:$AA, 'Raw Data'!$AN:$AN,"&lt;=" &amp;DATE(LEFT($AV$3, 4), MONTH("1 " &amp; AE$6 &amp; " " &amp; LEFT($AV$3, 4)) + 1, 0 ), 'Raw Data'!$AN:$AN,"&gt;" &amp;DATE(LEFT($AV$3, 4), MONTH("1 " &amp; AE$6 &amp; " " &amp; LEFT($AV$3, 4)), 0 ), 'Raw Data'!$H:$H, "Non*", 'Raw Data'!$O:$O,""&amp;'Raw Data'!$B$1,'Raw Data'!$D:$D,"&lt;&gt;*ithdr*",'Raw Data'!$D:$D,"&lt;&gt;*ancel*",'Raw Data'!$P:$P,"--")
+
SUMIFS('Raw Data'!$AA:$AA, 'Raw Data'!$AN:$AN,"&lt;=" &amp;DATE(LEFT($AV$3, 4), MONTH("1 " &amp; AE$6 &amp; " " &amp; LEFT($AV$3, 4)) + 1, 0 ), 'Raw Data'!$AN:$AN,"&gt;" &amp;DATE(LEFT($AV$3, 4), MONTH("1 " &amp; AE$6 &amp; " " &amp; LEFT($AV$3, 4)), 0 ), 'Raw Data'!$H:$H, "Non*", 'Raw Data'!$P:$P,""&amp;'Raw Data'!$B$1,'Raw Data'!$D:$D,"&lt;&gt;*ithdr*",'Raw Data'!$D:$D,"&lt;&gt;*ancel*")
+
SUMIFS('Raw Data'!$X:$X, 'Raw Data'!$AN:$AN,"&lt;=" &amp;DATE(LEFT($AV$3, 4), MONTH("1 " &amp; AE$6 &amp; " " &amp; LEFT($AV$3, 4)) + 1, 0 ), 'Raw Data'!$AN:$AN,"&gt;" &amp;DATE(LEFT($AV$3, 4), MONTH("1 " &amp; AE$6 &amp; " " &amp; LEFT($AV$3, 4)), 0 ), 'Raw Data'!$H:$H, "Non*", 'Raw Data'!$O:$O,""&amp;'Raw Data'!$B$1,'Raw Data'!$D:$D,"&lt;&gt;*ithdr*",'Raw Data'!$D:$D,"&lt;&gt;*ancel*",'Raw Data'!$P:$P,"--")
+
SUMIFS('Raw Data'!$X:$X, 'Raw Data'!$AN:$AN,"&lt;=" &amp;DATE(LEFT($AV$3, 4), MONTH("1 " &amp; AE$6 &amp; " " &amp; LEFT($AV$3, 4)) + 1, 0 ), 'Raw Data'!$AN:$AN,"&gt;" &amp;DATE(LEFT($AV$3, 4), MONTH("1 " &amp; AE$6 &amp; " " &amp; LEFT($AV$3, 4)), 0 ), 'Raw Data'!$H:$H, "Non*", 'Raw Data'!$P:$P,""&amp;'Raw Data'!$B$1,'Raw Data'!$D:$D,"&lt;&gt;*ithdr*",'Raw Data'!$D:$D,"&lt;&gt;*ancel*")</f>
        <v>0</v>
      </c>
      <c r="AF26" s="117"/>
      <c r="AG26" s="117"/>
      <c r="AH26" s="123"/>
      <c r="AI26" s="156">
        <f>SUMIFS('Raw Data'!$AA:$AA, 'Raw Data'!$AN:$AN,"&lt;=" &amp;DATE(LEFT($AV$3, 4), MONTH("1 " &amp; AI$6 &amp; " " &amp; LEFT($AV$3, 4)) + 1, 0 ), 'Raw Data'!$AN:$AN,"&gt;" &amp;DATE(LEFT($AV$3, 4), MONTH("1 " &amp; AI$6 &amp; " " &amp; LEFT($AV$3, 4)), 0 ), 'Raw Data'!$H:$H, "Non*", 'Raw Data'!$O:$O,""&amp;'Raw Data'!$B$1,'Raw Data'!$D:$D,"&lt;&gt;*ithdr*",'Raw Data'!$D:$D,"&lt;&gt;*ancel*",'Raw Data'!$P:$P,"--")
+
SUMIFS('Raw Data'!$AA:$AA, 'Raw Data'!$AN:$AN,"&lt;=" &amp;DATE(LEFT($AV$3, 4), MONTH("1 " &amp; AI$6 &amp; " " &amp; LEFT($AV$3, 4)) + 1, 0 ), 'Raw Data'!$AN:$AN,"&gt;" &amp;DATE(LEFT($AV$3, 4), MONTH("1 " &amp; AI$6 &amp; " " &amp; LEFT($AV$3, 4)), 0 ), 'Raw Data'!$H:$H, "Non*", 'Raw Data'!$P:$P,""&amp;'Raw Data'!$B$1,'Raw Data'!$D:$D,"&lt;&gt;*ithdr*",'Raw Data'!$D:$D,"&lt;&gt;*ancel*")
+
SUMIFS('Raw Data'!$X:$X, 'Raw Data'!$AN:$AN,"&lt;=" &amp;DATE(LEFT($AV$3, 4), MONTH("1 " &amp; AI$6 &amp; " " &amp; LEFT($AV$3, 4)) + 1, 0 ), 'Raw Data'!$AN:$AN,"&gt;" &amp;DATE(LEFT($AV$3, 4), MONTH("1 " &amp; AI$6 &amp; " " &amp; LEFT($AV$3, 4)), 0 ), 'Raw Data'!$H:$H, "Non*", 'Raw Data'!$O:$O,""&amp;'Raw Data'!$B$1,'Raw Data'!$D:$D,"&lt;&gt;*ithdr*",'Raw Data'!$D:$D,"&lt;&gt;*ancel*",'Raw Data'!$P:$P,"--")
+
SUMIFS('Raw Data'!$X:$X, 'Raw Data'!$AN:$AN,"&lt;=" &amp;DATE(LEFT($AV$3, 4), MONTH("1 " &amp; AI$6 &amp; " " &amp; LEFT($AV$3, 4)) + 1, 0 ), 'Raw Data'!$AN:$AN,"&gt;" &amp;DATE(LEFT($AV$3, 4), MONTH("1 " &amp; AI$6 &amp; " " &amp; LEFT($AV$3, 4)), 0 ), 'Raw Data'!$H:$H, "Non*", 'Raw Data'!$P:$P,""&amp;'Raw Data'!$B$1,'Raw Data'!$D:$D,"&lt;&gt;*ithdr*",'Raw Data'!$D:$D,"&lt;&gt;*ancel*")</f>
        <v>0</v>
      </c>
      <c r="AJ26" s="117"/>
      <c r="AK26" s="117"/>
      <c r="AL26" s="123"/>
      <c r="AM26" s="156">
        <f>SUMIFS('Raw Data'!$AA:$AA, 'Raw Data'!$AN:$AN,"&lt;=" &amp;DATE(LEFT($AV$3, 4), MONTH("1 " &amp; AM$6 &amp; " " &amp; LEFT($AV$3, 4)) + 1, 0 ), 'Raw Data'!$AN:$AN,"&gt;" &amp;DATE(LEFT($AV$3, 4), MONTH("1 " &amp; AM$6 &amp; " " &amp; LEFT($AV$3, 4)), 0 ), 'Raw Data'!$H:$H, "Non*", 'Raw Data'!$O:$O,""&amp;'Raw Data'!$B$1,'Raw Data'!$D:$D,"&lt;&gt;*ithdr*",'Raw Data'!$D:$D,"&lt;&gt;*ancel*",'Raw Data'!$P:$P,"--")
+
SUMIFS('Raw Data'!$AA:$AA, 'Raw Data'!$AN:$AN,"&lt;=" &amp;DATE(LEFT($AV$3, 4), MONTH("1 " &amp; AM$6 &amp; " " &amp; LEFT($AV$3, 4)) + 1, 0 ), 'Raw Data'!$AN:$AN,"&gt;" &amp;DATE(LEFT($AV$3, 4), MONTH("1 " &amp; AM$6 &amp; " " &amp; LEFT($AV$3, 4)), 0 ), 'Raw Data'!$H:$H, "Non*", 'Raw Data'!$P:$P,""&amp;'Raw Data'!$B$1,'Raw Data'!$D:$D,"&lt;&gt;*ithdr*",'Raw Data'!$D:$D,"&lt;&gt;*ancel*")
+
SUMIFS('Raw Data'!$X:$X, 'Raw Data'!$AN:$AN,"&lt;=" &amp;DATE(LEFT($AV$3, 4), MONTH("1 " &amp; AM$6 &amp; " " &amp; LEFT($AV$3, 4)) + 1, 0 ), 'Raw Data'!$AN:$AN,"&gt;" &amp;DATE(LEFT($AV$3, 4), MONTH("1 " &amp; AM$6 &amp; " " &amp; LEFT($AV$3, 4)), 0 ), 'Raw Data'!$H:$H, "Non*", 'Raw Data'!$O:$O,""&amp;'Raw Data'!$B$1,'Raw Data'!$D:$D,"&lt;&gt;*ithdr*",'Raw Data'!$D:$D,"&lt;&gt;*ancel*",'Raw Data'!$P:$P,"--")
+
SUMIFS('Raw Data'!$X:$X, 'Raw Data'!$AN:$AN,"&lt;=" &amp;DATE(LEFT($AV$3, 4), MONTH("1 " &amp; AM$6 &amp; " " &amp; LEFT($AV$3, 4)) + 1, 0 ), 'Raw Data'!$AN:$AN,"&gt;" &amp;DATE(LEFT($AV$3, 4), MONTH("1 " &amp; AM$6 &amp; " " &amp; LEFT($AV$3, 4)), 0 ), 'Raw Data'!$H:$H, "Non*", 'Raw Data'!$P:$P,""&amp;'Raw Data'!$B$1,'Raw Data'!$D:$D,"&lt;&gt;*ithdr*",'Raw Data'!$D:$D,"&lt;&gt;*ancel*")</f>
        <v>0</v>
      </c>
      <c r="AN26" s="117"/>
      <c r="AO26" s="117"/>
      <c r="AP26" s="123"/>
      <c r="AQ26" s="156">
        <f>SUMIFS('Raw Data'!$AA:$AA, 'Raw Data'!$AN:$AN,"&lt;=" &amp;DATE(LEFT($AV$3, 4), MONTH("1 " &amp; AQ$6 &amp; " " &amp; LEFT($AV$3, 4)) + 1, 0 ), 'Raw Data'!$AN:$AN,"&gt;" &amp;DATE(LEFT($AV$3, 4), MONTH("1 " &amp; AQ$6 &amp; " " &amp; LEFT($AV$3, 4)), 0 ), 'Raw Data'!$H:$H, "Non*", 'Raw Data'!$O:$O,""&amp;'Raw Data'!$B$1,'Raw Data'!$D:$D,"&lt;&gt;*ithdr*",'Raw Data'!$D:$D,"&lt;&gt;*ancel*",'Raw Data'!$P:$P,"--")
+
SUMIFS('Raw Data'!$AA:$AA, 'Raw Data'!$AN:$AN,"&lt;=" &amp;DATE(LEFT($AV$3, 4), MONTH("1 " &amp; AQ$6 &amp; " " &amp; LEFT($AV$3, 4)) + 1, 0 ), 'Raw Data'!$AN:$AN,"&gt;" &amp;DATE(LEFT($AV$3, 4), MONTH("1 " &amp; AQ$6 &amp; " " &amp; LEFT($AV$3, 4)), 0 ), 'Raw Data'!$H:$H, "Non*", 'Raw Data'!$P:$P,""&amp;'Raw Data'!$B$1,'Raw Data'!$D:$D,"&lt;&gt;*ithdr*",'Raw Data'!$D:$D,"&lt;&gt;*ancel*")
+
SUMIFS('Raw Data'!$X:$X, 'Raw Data'!$AN:$AN,"&lt;=" &amp;DATE(LEFT($AV$3, 4), MONTH("1 " &amp; AQ$6 &amp; " " &amp; LEFT($AV$3, 4)) + 1, 0 ), 'Raw Data'!$AN:$AN,"&gt;" &amp;DATE(LEFT($AV$3, 4), MONTH("1 " &amp; AQ$6 &amp; " " &amp; LEFT($AV$3, 4)), 0 ), 'Raw Data'!$H:$H, "Non*", 'Raw Data'!$O:$O,""&amp;'Raw Data'!$B$1,'Raw Data'!$D:$D,"&lt;&gt;*ithdr*",'Raw Data'!$D:$D,"&lt;&gt;*ancel*",'Raw Data'!$P:$P,"--")
+
SUMIFS('Raw Data'!$X:$X, 'Raw Data'!$AN:$AN,"&lt;=" &amp;DATE(LEFT($AV$3, 4), MONTH("1 " &amp; AQ$6 &amp; " " &amp; LEFT($AV$3, 4)) + 1, 0 ), 'Raw Data'!$AN:$AN,"&gt;" &amp;DATE(LEFT($AV$3, 4), MONTH("1 " &amp; AQ$6 &amp; " " &amp; LEFT($AV$3, 4)), 0 ), 'Raw Data'!$H:$H, "Non*", 'Raw Data'!$P:$P,""&amp;'Raw Data'!$B$1,'Raw Data'!$D:$D,"&lt;&gt;*ithdr*",'Raw Data'!$D:$D,"&lt;&gt;*ancel*")</f>
        <v>0</v>
      </c>
      <c r="AR26" s="117"/>
      <c r="AS26" s="117"/>
      <c r="AT26" s="123"/>
      <c r="AU26" s="156">
        <f>SUMIFS('Raw Data'!$AA:$AA, 'Raw Data'!$AN:$AN,"&lt;=" &amp;DATE( MID($AV$3, 15, 4), MONTH("1 " &amp; AU$6 &amp; " " &amp;  MID($AV$3, 15, 4)) + 1, 0 ), 'Raw Data'!$AN:$AN,"&gt;" &amp;DATE( MID($AV$3, 15, 4), MONTH("1 " &amp; AU$6 &amp; " " &amp;  MID($AV$3, 15, 4)), 0 ), 'Raw Data'!$H:$H, "Non*", 'Raw Data'!$O:$O,""&amp;'Raw Data'!$B$1,'Raw Data'!$D:$D,"&lt;&gt;*ithdr*",'Raw Data'!$D:$D,"&lt;&gt;*ancel*",'Raw Data'!$P:$P,"--")
+
SUMIFS('Raw Data'!$AA:$AA, 'Raw Data'!$AN:$AN,"&lt;=" &amp;DATE( MID($AV$3, 15, 4), MONTH("1 " &amp; AU$6 &amp; " " &amp;  MID($AV$3, 15, 4)) + 1, 0 ), 'Raw Data'!$AN:$AN,"&gt;" &amp;DATE( MID($AV$3, 15, 4), MONTH("1 " &amp; AU$6 &amp; " " &amp;  MID($AV$3, 15, 4)), 0 ), 'Raw Data'!$H:$H, "Non*", 'Raw Data'!$P:$P,""&amp;'Raw Data'!$B$1,'Raw Data'!$D:$D,"&lt;&gt;*ithdr*",'Raw Data'!$D:$D,"&lt;&gt;*ancel*")
+
SUMIFS('Raw Data'!$X:$X, 'Raw Data'!$AN:$AN,"&lt;=" &amp;DATE( MID($AV$3, 15, 4), MONTH("1 " &amp; AU$6 &amp; " " &amp;  MID($AV$3, 15, 4)) + 1, 0 ), 'Raw Data'!$AN:$AN,"&gt;" &amp;DATE( MID($AV$3, 15, 4), MONTH("1 " &amp; AU$6 &amp; " " &amp;  MID($AV$3, 15, 4)), 0 ), 'Raw Data'!$H:$H, "Non*", 'Raw Data'!$O:$O,""&amp;'Raw Data'!$B$1,'Raw Data'!$D:$D,"&lt;&gt;*ithdr*",'Raw Data'!$D:$D,"&lt;&gt;*ancel*",'Raw Data'!$P:$P,"--")
+
SUMIFS('Raw Data'!$X:$X, 'Raw Data'!$AN:$AN,"&lt;=" &amp;DATE( MID($AV$3, 15, 4), MONTH("1 " &amp; AU$6 &amp; " " &amp;  MID($AV$3, 15, 4)) + 1, 0 ), 'Raw Data'!$AN:$AN,"&gt;" &amp;DATE( MID($AV$3, 15, 4), MONTH("1 " &amp; AU$6 &amp; " " &amp;  MID($AV$3, 15, 4)), 0 ), 'Raw Data'!$H:$H, "Non*", 'Raw Data'!$P:$P,""&amp;'Raw Data'!$B$1,'Raw Data'!$D:$D,"&lt;&gt;*ithdr*",'Raw Data'!$D:$D,"&lt;&gt;*ancel*")</f>
        <v>0</v>
      </c>
      <c r="AV26" s="117"/>
      <c r="AW26" s="117"/>
      <c r="AX26" s="123"/>
      <c r="AY26" s="156">
        <f>SUMIFS('Raw Data'!$AA:$AA, 'Raw Data'!$AN:$AN,"&lt;=" &amp;DATE( MID($AV$3, 15, 4), MONTH("1 " &amp; AY$6 &amp; " " &amp;  MID($AV$3, 15, 4)) + 1, 0 ), 'Raw Data'!$AN:$AN,"&gt;" &amp;DATE( MID($AV$3, 15, 4), MONTH("1 " &amp; AY$6 &amp; " " &amp;  MID($AV$3, 15, 4)), 0 ), 'Raw Data'!$H:$H, "Non*", 'Raw Data'!$O:$O,""&amp;'Raw Data'!$B$1,'Raw Data'!$D:$D,"&lt;&gt;*ithdr*",'Raw Data'!$D:$D,"&lt;&gt;*ancel*",'Raw Data'!$P:$P,"--")
+
SUMIFS('Raw Data'!$AA:$AA, 'Raw Data'!$AN:$AN,"&lt;=" &amp;DATE( MID($AV$3, 15, 4), MONTH("1 " &amp; AY$6 &amp; " " &amp;  MID($AV$3, 15, 4)) + 1, 0 ), 'Raw Data'!$AN:$AN,"&gt;" &amp;DATE( MID($AV$3, 15, 4), MONTH("1 " &amp; AY$6 &amp; " " &amp;  MID($AV$3, 15, 4)), 0 ), 'Raw Data'!$H:$H, "Non*", 'Raw Data'!$P:$P,""&amp;'Raw Data'!$B$1,'Raw Data'!$D:$D,"&lt;&gt;*ithdr*",'Raw Data'!$D:$D,"&lt;&gt;*ancel*")
+
SUMIFS('Raw Data'!$X:$X, 'Raw Data'!$AN:$AN,"&lt;=" &amp;DATE( MID($AV$3, 15, 4), MONTH("1 " &amp; AY$6 &amp; " " &amp;  MID($AV$3, 15, 4)) + 1, 0 ), 'Raw Data'!$AN:$AN,"&gt;" &amp;DATE( MID($AV$3, 15, 4), MONTH("1 " &amp; AY$6 &amp; " " &amp;  MID($AV$3, 15, 4)), 0 ), 'Raw Data'!$H:$H, "Non*", 'Raw Data'!$O:$O,""&amp;'Raw Data'!$B$1,'Raw Data'!$D:$D,"&lt;&gt;*ithdr*",'Raw Data'!$D:$D,"&lt;&gt;*ancel*",'Raw Data'!$P:$P,"--")
+
SUMIFS('Raw Data'!$X:$X, 'Raw Data'!$AN:$AN,"&lt;=" &amp;DATE( MID($AV$3, 15, 4), MONTH("1 " &amp; AY$6 &amp; " " &amp;  MID($AV$3, 15, 4)) + 1, 0 ), 'Raw Data'!$AN:$AN,"&gt;" &amp;DATE( MID($AV$3, 15, 4), MONTH("1 " &amp; AY$6 &amp; " " &amp;  MID($AV$3, 15, 4)), 0 ), 'Raw Data'!$H:$H, "Non*", 'Raw Data'!$P:$P,""&amp;'Raw Data'!$B$1,'Raw Data'!$D:$D,"&lt;&gt;*ithdr*",'Raw Data'!$D:$D,"&lt;&gt;*ancel*")</f>
        <v>0</v>
      </c>
      <c r="AZ26" s="117"/>
      <c r="BA26" s="117"/>
      <c r="BB26" s="123"/>
      <c r="BC26" s="156">
        <f>SUMIFS('Raw Data'!$AA:$AA, 'Raw Data'!$AN:$AN,"&lt;=" &amp;DATE( MID($AV$3, 15, 4), MONTH("1 " &amp; BC$6 &amp; " " &amp;  MID($AV$3, 15, 4)) + 1, 0 ), 'Raw Data'!$AN:$AN,"&gt;" &amp;DATE( MID($AV$3, 15, 4), MONTH("1 " &amp; BC$6 &amp; " " &amp;  MID($AV$3, 15, 4)), 0 ), 'Raw Data'!$H:$H, "Non*", 'Raw Data'!$O:$O,""&amp;'Raw Data'!$B$1,'Raw Data'!$D:$D,"&lt;&gt;*ithdr*",'Raw Data'!$D:$D,"&lt;&gt;*ancel*",'Raw Data'!$P:$P,"--")
+
SUMIFS('Raw Data'!$AA:$AA, 'Raw Data'!$AN:$AN,"&lt;=" &amp;DATE( MID($AV$3, 15, 4), MONTH("1 " &amp; BC$6 &amp; " " &amp;  MID($AV$3, 15, 4)) + 1, 0 ), 'Raw Data'!$AN:$AN,"&gt;" &amp;DATE( MID($AV$3, 15, 4), MONTH("1 " &amp; BC$6 &amp; " " &amp;  MID($AV$3, 15, 4)), 0 ), 'Raw Data'!$H:$H, "Non*", 'Raw Data'!$P:$P,""&amp;'Raw Data'!$B$1,'Raw Data'!$D:$D,"&lt;&gt;*ithdr*",'Raw Data'!$D:$D,"&lt;&gt;*ancel*")
+
SUMIFS('Raw Data'!$X:$X, 'Raw Data'!$AN:$AN,"&lt;=" &amp;DATE( MID($AV$3, 15, 4), MONTH("1 " &amp; BC$6 &amp; " " &amp;  MID($AV$3, 15, 4)) + 1, 0 ), 'Raw Data'!$AN:$AN,"&gt;" &amp;DATE( MID($AV$3, 15, 4), MONTH("1 " &amp; BC$6 &amp; " " &amp;  MID($AV$3, 15, 4)), 0 ), 'Raw Data'!$H:$H, "Non*", 'Raw Data'!$O:$O,""&amp;'Raw Data'!$B$1,'Raw Data'!$D:$D,"&lt;&gt;*ithdr*",'Raw Data'!$D:$D,"&lt;&gt;*ancel*",'Raw Data'!$P:$P,"--")
+
SUMIFS('Raw Data'!$X:$X, 'Raw Data'!$AN:$AN,"&lt;=" &amp;DATE( MID($AV$3, 15, 4), MONTH("1 " &amp; BC$6 &amp; " " &amp;  MID($AV$3, 15, 4)) + 1, 0 ), 'Raw Data'!$AN:$AN,"&gt;" &amp;DATE( MID($AV$3, 15, 4), MONTH("1 " &amp; BC$6 &amp; " " &amp;  MID($AV$3, 15, 4)), 0 ), 'Raw Data'!$H:$H, "Non*", 'Raw Data'!$P:$P,""&amp;'Raw Data'!$B$1,'Raw Data'!$D:$D,"&lt;&gt;*ithdr*",'Raw Data'!$D:$D,"&lt;&gt;*ancel*")</f>
        <v>0</v>
      </c>
      <c r="BD26" s="117"/>
      <c r="BE26" s="117"/>
      <c r="BF26" s="123"/>
    </row>
    <row r="27" spans="1:58" ht="12.75" customHeight="1" x14ac:dyDescent="0.2">
      <c r="A27" s="120" t="s">
        <v>273</v>
      </c>
      <c r="B27" s="117"/>
      <c r="C27" s="117"/>
      <c r="D27" s="117"/>
      <c r="E27" s="117"/>
      <c r="F27" s="117"/>
      <c r="G27" s="117"/>
      <c r="H27" s="117"/>
      <c r="I27" s="117"/>
      <c r="J27" s="123"/>
      <c r="K27" s="156">
        <f>SUMIFS('Raw Data'!$Q:$Q, 'Raw Data'!$AL:$AL,"&lt;=" &amp;DATE(LEFT($AV$3, 4), MONTH("1 " &amp; K$6 &amp; " " &amp; LEFT($AV$3, 4)) + 1, 0 ), 'Raw Data'!$AL:$AL,"&gt;" &amp;DATE(LEFT($AV$3, 4), MONTH("1 " &amp; K$6 &amp; " " &amp; LEFT($AV$3, 4)), 0 ), 'Raw Data'!$O:$O,""&amp;'Raw Data'!$B$1,'Raw Data'!$D:$D,"&lt;&gt;*ithdr*",'Raw Data'!$D:$D,"&lt;&gt;*ancel*",'Raw Data'!$P:$P,"--")
+
SUMIFS('Raw Data'!$Q:$Q, 'Raw Data'!$AL:$AL,"&lt;=" &amp;DATE(LEFT($AV$3, 4), MONTH("1 " &amp; K$6 &amp; " " &amp; LEFT($AV$3, 4)) + 1, 0 ), 'Raw Data'!$AL:$AL,"&gt;" &amp;DATE(LEFT($AV$3, 4), MONTH("1 " &amp; K$6 &amp; " " &amp; LEFT($AV$3, 4)), 0 ), 'Raw Data'!$P:$P,""&amp;'Raw Data'!$B$1,'Raw Data'!$D:$D,"&lt;&gt;*ithdr*",'Raw Data'!$D:$D,"&lt;&gt;*ancel*")</f>
        <v>0</v>
      </c>
      <c r="L27" s="117"/>
      <c r="M27" s="117"/>
      <c r="N27" s="123"/>
      <c r="O27" s="156">
        <f>SUMIFS('Raw Data'!$Q:$Q, 'Raw Data'!$AL:$AL,"&lt;=" &amp;DATE(LEFT($AV$3, 4), MONTH("1 " &amp; O$6 &amp; " " &amp; LEFT($AV$3, 4)) + 1, 0 ), 'Raw Data'!$AL:$AL,"&gt;" &amp;DATE(LEFT($AV$3, 4), MONTH("1 " &amp; O$6 &amp; " " &amp; LEFT($AV$3, 4)), 0 ), 'Raw Data'!$O:$O,""&amp;'Raw Data'!$B$1,'Raw Data'!$D:$D,"&lt;&gt;*ithdr*",'Raw Data'!$D:$D,"&lt;&gt;*ancel*",'Raw Data'!$P:$P,"--")
+
SUMIFS('Raw Data'!$Q:$Q, 'Raw Data'!$AL:$AL,"&lt;=" &amp;DATE(LEFT($AV$3, 4), MONTH("1 " &amp; O$6 &amp; " " &amp; LEFT($AV$3, 4)) + 1, 0 ), 'Raw Data'!$AL:$AL,"&gt;" &amp;DATE(LEFT($AV$3, 4), MONTH("1 " &amp; O$6 &amp; " " &amp; LEFT($AV$3, 4)), 0 ), 'Raw Data'!$P:$P,""&amp;'Raw Data'!$B$1,'Raw Data'!$D:$D,"&lt;&gt;*ithdr*",'Raw Data'!$D:$D,"&lt;&gt;*ancel*")</f>
        <v>0</v>
      </c>
      <c r="P27" s="117"/>
      <c r="Q27" s="117"/>
      <c r="R27" s="123"/>
      <c r="S27" s="156">
        <f>SUMIFS('Raw Data'!$Q:$Q, 'Raw Data'!$AL:$AL,"&lt;=" &amp;DATE(LEFT($AV$3, 4), MONTH("1 " &amp; S$6 &amp; " " &amp; LEFT($AV$3, 4)) + 1, 0 ), 'Raw Data'!$AL:$AL,"&gt;" &amp;DATE(LEFT($AV$3, 4), MONTH("1 " &amp; S$6 &amp; " " &amp; LEFT($AV$3, 4)), 0 ), 'Raw Data'!$O:$O,""&amp;'Raw Data'!$B$1,'Raw Data'!$D:$D,"&lt;&gt;*ithdr*",'Raw Data'!$D:$D,"&lt;&gt;*ancel*",'Raw Data'!$P:$P,"--")
+
SUMIFS('Raw Data'!$Q:$Q, 'Raw Data'!$AL:$AL,"&lt;=" &amp;DATE(LEFT($AV$3, 4), MONTH("1 " &amp; S$6 &amp; " " &amp; LEFT($AV$3, 4)) + 1, 0 ), 'Raw Data'!$AL:$AL,"&gt;" &amp;DATE(LEFT($AV$3, 4), MONTH("1 " &amp; S$6 &amp; " " &amp; LEFT($AV$3, 4)), 0 ), 'Raw Data'!$P:$P,""&amp;'Raw Data'!$B$1,'Raw Data'!$D:$D,"&lt;&gt;*ithdr*",'Raw Data'!$D:$D,"&lt;&gt;*ancel*")</f>
        <v>0</v>
      </c>
      <c r="T27" s="117"/>
      <c r="U27" s="117"/>
      <c r="V27" s="123"/>
      <c r="W27" s="156">
        <f>SUMIFS('Raw Data'!$Q:$Q, 'Raw Data'!$AL:$AL,"&lt;=" &amp;DATE(LEFT($AV$3, 4), MONTH("1 " &amp; W$6 &amp; " " &amp; LEFT($AV$3, 4)) + 1, 0 ), 'Raw Data'!$AL:$AL,"&gt;" &amp;DATE(LEFT($AV$3, 4), MONTH("1 " &amp; W$6 &amp; " " &amp; LEFT($AV$3, 4)), 0 ), 'Raw Data'!$O:$O,""&amp;'Raw Data'!$B$1,'Raw Data'!$D:$D,"&lt;&gt;*ithdr*",'Raw Data'!$D:$D,"&lt;&gt;*ancel*",'Raw Data'!$P:$P,"--")
+
SUMIFS('Raw Data'!$Q:$Q, 'Raw Data'!$AL:$AL,"&lt;=" &amp;DATE(LEFT($AV$3, 4), MONTH("1 " &amp; W$6 &amp; " " &amp; LEFT($AV$3, 4)) + 1, 0 ), 'Raw Data'!$AL:$AL,"&gt;" &amp;DATE(LEFT($AV$3, 4), MONTH("1 " &amp; W$6 &amp; " " &amp; LEFT($AV$3, 4)), 0 ), 'Raw Data'!$P:$P,""&amp;'Raw Data'!$B$1,'Raw Data'!$D:$D,"&lt;&gt;*ithdr*",'Raw Data'!$D:$D,"&lt;&gt;*ancel*")</f>
        <v>0</v>
      </c>
      <c r="X27" s="117"/>
      <c r="Y27" s="117"/>
      <c r="Z27" s="123"/>
      <c r="AA27" s="156">
        <f>SUMIFS('Raw Data'!$Q:$Q, 'Raw Data'!$AL:$AL,"&lt;=" &amp;DATE(LEFT($AV$3, 4), MONTH("1 " &amp; AA$6 &amp; " " &amp; LEFT($AV$3, 4)) + 1, 0 ), 'Raw Data'!$AL:$AL,"&gt;" &amp;DATE(LEFT($AV$3, 4), MONTH("1 " &amp; AA$6 &amp; " " &amp; LEFT($AV$3, 4)), 0 ), 'Raw Data'!$O:$O,""&amp;'Raw Data'!$B$1,'Raw Data'!$D:$D,"&lt;&gt;*ithdr*",'Raw Data'!$D:$D,"&lt;&gt;*ancel*",'Raw Data'!$P:$P,"--")
+
SUMIFS('Raw Data'!$Q:$Q, 'Raw Data'!$AL:$AL,"&lt;=" &amp;DATE(LEFT($AV$3, 4), MONTH("1 " &amp; AA$6 &amp; " " &amp; LEFT($AV$3, 4)) + 1, 0 ), 'Raw Data'!$AL:$AL,"&gt;" &amp;DATE(LEFT($AV$3, 4), MONTH("1 " &amp; AA$6 &amp; " " &amp; LEFT($AV$3, 4)), 0 ), 'Raw Data'!$P:$P,""&amp;'Raw Data'!$B$1,'Raw Data'!$D:$D,"&lt;&gt;*ithdr*",'Raw Data'!$D:$D,"&lt;&gt;*ancel*")</f>
        <v>0</v>
      </c>
      <c r="AB27" s="117"/>
      <c r="AC27" s="117"/>
      <c r="AD27" s="123"/>
      <c r="AE27" s="156">
        <f>SUMIFS('Raw Data'!$Q:$Q, 'Raw Data'!$AL:$AL,"&lt;=" &amp;DATE(LEFT($AV$3, 4), MONTH("1 " &amp; AE$6 &amp; " " &amp; LEFT($AV$3, 4)) + 1, 0 ), 'Raw Data'!$AL:$AL,"&gt;" &amp;DATE(LEFT($AV$3, 4), MONTH("1 " &amp; AE$6 &amp; " " &amp; LEFT($AV$3, 4)), 0 ), 'Raw Data'!$O:$O,""&amp;'Raw Data'!$B$1,'Raw Data'!$D:$D,"&lt;&gt;*ithdr*",'Raw Data'!$D:$D,"&lt;&gt;*ancel*",'Raw Data'!$P:$P,"--")
+
SUMIFS('Raw Data'!$Q:$Q, 'Raw Data'!$AL:$AL,"&lt;=" &amp;DATE(LEFT($AV$3, 4), MONTH("1 " &amp; AE$6 &amp; " " &amp; LEFT($AV$3, 4)) + 1, 0 ), 'Raw Data'!$AL:$AL,"&gt;" &amp;DATE(LEFT($AV$3, 4), MONTH("1 " &amp; AE$6 &amp; " " &amp; LEFT($AV$3, 4)), 0 ), 'Raw Data'!$P:$P,""&amp;'Raw Data'!$B$1,'Raw Data'!$D:$D,"&lt;&gt;*ithdr*",'Raw Data'!$D:$D,"&lt;&gt;*ancel*")</f>
        <v>0</v>
      </c>
      <c r="AF27" s="117"/>
      <c r="AG27" s="117"/>
      <c r="AH27" s="123"/>
      <c r="AI27" s="156">
        <f>SUMIFS('Raw Data'!$Q:$Q, 'Raw Data'!$AL:$AL,"&lt;=" &amp;DATE(LEFT($AV$3, 4), MONTH("1 " &amp; AI$6 &amp; " " &amp; LEFT($AV$3, 4)) + 1, 0 ), 'Raw Data'!$AL:$AL,"&gt;" &amp;DATE(LEFT($AV$3, 4), MONTH("1 " &amp; AI$6 &amp; " " &amp; LEFT($AV$3, 4)), 0 ), 'Raw Data'!$O:$O,""&amp;'Raw Data'!$B$1,'Raw Data'!$D:$D,"&lt;&gt;*ithdr*",'Raw Data'!$D:$D,"&lt;&gt;*ancel*",'Raw Data'!$P:$P,"--")
+
SUMIFS('Raw Data'!$Q:$Q, 'Raw Data'!$AL:$AL,"&lt;=" &amp;DATE(LEFT($AV$3, 4), MONTH("1 " &amp; AI$6 &amp; " " &amp; LEFT($AV$3, 4)) + 1, 0 ), 'Raw Data'!$AL:$AL,"&gt;" &amp;DATE(LEFT($AV$3, 4), MONTH("1 " &amp; AI$6 &amp; " " &amp; LEFT($AV$3, 4)), 0 ), 'Raw Data'!$P:$P,""&amp;'Raw Data'!$B$1,'Raw Data'!$D:$D,"&lt;&gt;*ithdr*",'Raw Data'!$D:$D,"&lt;&gt;*ancel*")</f>
        <v>0</v>
      </c>
      <c r="AJ27" s="117"/>
      <c r="AK27" s="117"/>
      <c r="AL27" s="123"/>
      <c r="AM27" s="156">
        <f>SUMIFS('Raw Data'!$Q:$Q, 'Raw Data'!$AL:$AL,"&lt;=" &amp;DATE(LEFT($AV$3, 4), MONTH("1 " &amp; AM$6 &amp; " " &amp; LEFT($AV$3, 4)) + 1, 0 ), 'Raw Data'!$AL:$AL,"&gt;" &amp;DATE(LEFT($AV$3, 4), MONTH("1 " &amp; AM$6 &amp; " " &amp; LEFT($AV$3, 4)), 0 ), 'Raw Data'!$O:$O,""&amp;'Raw Data'!$B$1,'Raw Data'!$D:$D,"&lt;&gt;*ithdr*",'Raw Data'!$D:$D,"&lt;&gt;*ancel*",'Raw Data'!$P:$P,"--")
+
SUMIFS('Raw Data'!$Q:$Q, 'Raw Data'!$AL:$AL,"&lt;=" &amp;DATE(LEFT($AV$3, 4), MONTH("1 " &amp; AM$6 &amp; " " &amp; LEFT($AV$3, 4)) + 1, 0 ), 'Raw Data'!$AL:$AL,"&gt;" &amp;DATE(LEFT($AV$3, 4), MONTH("1 " &amp; AM$6 &amp; " " &amp; LEFT($AV$3, 4)), 0 ), 'Raw Data'!$P:$P,""&amp;'Raw Data'!$B$1,'Raw Data'!$D:$D,"&lt;&gt;*ithdr*",'Raw Data'!$D:$D,"&lt;&gt;*ancel*")</f>
        <v>0</v>
      </c>
      <c r="AN27" s="117"/>
      <c r="AO27" s="117"/>
      <c r="AP27" s="123"/>
      <c r="AQ27" s="156">
        <f>SUMIFS('Raw Data'!$Q:$Q, 'Raw Data'!$AL:$AL,"&lt;=" &amp;DATE(LEFT($AV$3, 4), MONTH("1 " &amp; AQ$6 &amp; " " &amp; LEFT($AV$3, 4)) + 1, 0 ), 'Raw Data'!$AL:$AL,"&gt;" &amp;DATE(LEFT($AV$3, 4), MONTH("1 " &amp; AQ$6 &amp; " " &amp; LEFT($AV$3, 4)), 0 ), 'Raw Data'!$O:$O,""&amp;'Raw Data'!$B$1,'Raw Data'!$D:$D,"&lt;&gt;*ithdr*",'Raw Data'!$D:$D,"&lt;&gt;*ancel*",'Raw Data'!$P:$P,"--")
+
SUMIFS('Raw Data'!$Q:$Q, 'Raw Data'!$AL:$AL,"&lt;=" &amp;DATE(LEFT($AV$3, 4), MONTH("1 " &amp; AQ$6 &amp; " " &amp; LEFT($AV$3, 4)) + 1, 0 ), 'Raw Data'!$AL:$AL,"&gt;" &amp;DATE(LEFT($AV$3, 4), MONTH("1 " &amp; AQ$6 &amp; " " &amp; LEFT($AV$3, 4)), 0 ), 'Raw Data'!$P:$P,""&amp;'Raw Data'!$B$1,'Raw Data'!$D:$D,"&lt;&gt;*ithdr*",'Raw Data'!$D:$D,"&lt;&gt;*ancel*")</f>
        <v>0</v>
      </c>
      <c r="AR27" s="117"/>
      <c r="AS27" s="117"/>
      <c r="AT27" s="123"/>
      <c r="AU27" s="156">
        <f>SUMIFS('Raw Data'!$Q:$Q, 'Raw Data'!$AL:$AL,"&lt;=" &amp;DATE(MID($AV$3, 15, 4), MONTH("1 " &amp; AU$6 &amp; " " &amp; MID($AV$3, 15, 4)) + 1, 0 ), 'Raw Data'!$AL:$AL,"&gt;" &amp;DATE(MID($AV$3, 15, 4), MONTH("1 " &amp; AU$6 &amp; " " &amp; MID($AV$3, 15, 4)), 0 ), 'Raw Data'!$O:$O,""&amp;'Raw Data'!$B$1,'Raw Data'!$D:$D,"&lt;&gt;*ithdr*",'Raw Data'!$D:$D,"&lt;&gt;*ancel*",'Raw Data'!$P:$P,"--")
+
SUMIFS('Raw Data'!$Q:$Q, 'Raw Data'!$AL:$AL,"&lt;=" &amp;DATE(MID($AV$3, 15, 4), MONTH("1 " &amp; AU$6 &amp; " " &amp; MID($AV$3, 15, 4)) + 1, 0 ), 'Raw Data'!$AL:$AL,"&gt;" &amp;DATE(MID($AV$3, 15, 4), MONTH("1 " &amp; AU$6 &amp; " " &amp; MID($AV$3, 15, 4)), 0 ), 'Raw Data'!$P:$P,""&amp;'Raw Data'!$B$1,'Raw Data'!$D:$D,"&lt;&gt;*ithdr*",'Raw Data'!$D:$D,"&lt;&gt;*ancel*")</f>
        <v>0</v>
      </c>
      <c r="AV27" s="117"/>
      <c r="AW27" s="117"/>
      <c r="AX27" s="123"/>
      <c r="AY27" s="156">
        <f>SUMIFS('Raw Data'!$Q:$Q, 'Raw Data'!$AL:$AL,"&lt;=" &amp;DATE(MID($AV$3, 15, 4), MONTH("1 " &amp; AY$6 &amp; " " &amp; MID($AV$3, 15, 4)) + 1, 0 ), 'Raw Data'!$AL:$AL,"&gt;" &amp;DATE(MID($AV$3, 15, 4), MONTH("1 " &amp; AY$6 &amp; " " &amp; MID($AV$3, 15, 4)), 0 ), 'Raw Data'!$O:$O,""&amp;'Raw Data'!$B$1,'Raw Data'!$D:$D,"&lt;&gt;*ithdr*",'Raw Data'!$D:$D,"&lt;&gt;*ancel*",'Raw Data'!$P:$P,"--")
+
SUMIFS('Raw Data'!$Q:$Q, 'Raw Data'!$AL:$AL,"&lt;=" &amp;DATE(MID($AV$3, 15, 4), MONTH("1 " &amp; AY$6 &amp; " " &amp; MID($AV$3, 15, 4)) + 1, 0 ), 'Raw Data'!$AL:$AL,"&gt;" &amp;DATE(MID($AV$3, 15, 4), MONTH("1 " &amp; AY$6 &amp; " " &amp; MID($AV$3, 15, 4)), 0 ), 'Raw Data'!$P:$P,""&amp;'Raw Data'!$B$1,'Raw Data'!$D:$D,"&lt;&gt;*ithdr*",'Raw Data'!$D:$D,"&lt;&gt;*ancel*")</f>
        <v>0</v>
      </c>
      <c r="AZ27" s="117"/>
      <c r="BA27" s="117"/>
      <c r="BB27" s="123"/>
      <c r="BC27" s="156">
        <f>SUMIFS('Raw Data'!$Q:$Q, 'Raw Data'!$AL:$AL,"&lt;=" &amp;DATE(MID($AV$3, 15, 4), MONTH("1 " &amp; BC$6 &amp; " " &amp; MID($AV$3, 15, 4)) + 1, 0 ), 'Raw Data'!$AL:$AL,"&gt;" &amp;DATE(MID($AV$3, 15, 4), MONTH("1 " &amp; BC$6 &amp; " " &amp; MID($AV$3, 15, 4)), 0 ), 'Raw Data'!$O:$O,""&amp;'Raw Data'!$B$1,'Raw Data'!$D:$D,"&lt;&gt;*ithdr*",'Raw Data'!$D:$D,"&lt;&gt;*ancel*",'Raw Data'!$P:$P,"--")
+
SUMIFS('Raw Data'!$Q:$Q, 'Raw Data'!$AL:$AL,"&lt;=" &amp;DATE(MID($AV$3, 15, 4), MONTH("1 " &amp; BC$6 &amp; " " &amp; MID($AV$3, 15, 4)) + 1, 0 ), 'Raw Data'!$AL:$AL,"&gt;" &amp;DATE(MID($AV$3, 15, 4), MONTH("1 " &amp; BC$6 &amp; " " &amp; MID($AV$3, 15, 4)), 0 ), 'Raw Data'!$P:$P,""&amp;'Raw Data'!$B$1,'Raw Data'!$D:$D,"&lt;&gt;*ithdr*",'Raw Data'!$D:$D,"&lt;&gt;*ancel*")</f>
        <v>0</v>
      </c>
      <c r="BD27" s="117"/>
      <c r="BE27" s="117"/>
      <c r="BF27" s="118"/>
    </row>
    <row r="28" spans="1:58" ht="12.75" customHeight="1" x14ac:dyDescent="0.2">
      <c r="A28" s="120" t="s">
        <v>291</v>
      </c>
      <c r="B28" s="117"/>
      <c r="C28" s="117"/>
      <c r="D28" s="117"/>
      <c r="E28" s="117"/>
      <c r="F28" s="117"/>
      <c r="G28" s="117"/>
      <c r="H28" s="117"/>
      <c r="I28" s="117"/>
      <c r="J28" s="123"/>
      <c r="K28" s="156">
        <f>SUMIFS('Raw Data'!$Q:$Q, 'Raw Data'!$AN:$AN,"&lt;=" &amp;DATE(LEFT($AV$3, 4), MONTH("1 " &amp; K$6 &amp; " " &amp; LEFT($AV$3, 4)) + 1, 0 ), 'Raw Data'!$AN:$AN,"&gt;" &amp;DATE(LEFT($AV$3, 4), MONTH("1 " &amp; K$6 &amp; " " &amp; LEFT($AV$3, 4)), 0 ), 'Raw Data'!$O:$O,""&amp;'Raw Data'!$B$1,'Raw Data'!$D:$D,"&lt;&gt;*ithdr*",'Raw Data'!$D:$D,"&lt;&gt;*ancel*",'Raw Data'!$P:$P,"--")
+
SUMIFS('Raw Data'!$Q:$Q, 'Raw Data'!$AN:$AN,"&lt;=" &amp;DATE(LEFT($AV$3, 4), MONTH("1 " &amp; K$6 &amp; " " &amp; LEFT($AV$3, 4)) + 1, 0 ), 'Raw Data'!$AN:$AN,"&gt;" &amp;DATE(LEFT($AV$3, 4), MONTH("1 " &amp; K$6 &amp; " " &amp; LEFT($AV$3, 4)), 0 ), 'Raw Data'!$P:$P,""&amp;'Raw Data'!$B$1,'Raw Data'!$D:$D,"&lt;&gt;*ithdr*",'Raw Data'!$D:$D,"&lt;&gt;*ancel*")</f>
        <v>0</v>
      </c>
      <c r="L28" s="117"/>
      <c r="M28" s="117"/>
      <c r="N28" s="123"/>
      <c r="O28" s="156">
        <f>SUMIFS('Raw Data'!$Q:$Q, 'Raw Data'!$AN:$AN,"&lt;=" &amp;DATE(LEFT($AV$3, 4), MONTH("1 " &amp; O$6 &amp; " " &amp; LEFT($AV$3, 4)) + 1, 0 ), 'Raw Data'!$AN:$AN,"&gt;" &amp;DATE(LEFT($AV$3, 4), MONTH("1 " &amp; O$6 &amp; " " &amp; LEFT($AV$3, 4)), 0 ), 'Raw Data'!$O:$O,""&amp;'Raw Data'!$B$1,'Raw Data'!$D:$D,"&lt;&gt;*ithdr*",'Raw Data'!$D:$D,"&lt;&gt;*ancel*",'Raw Data'!$P:$P,"--")
+
SUMIFS('Raw Data'!$Q:$Q, 'Raw Data'!$AN:$AN,"&lt;=" &amp;DATE(LEFT($AV$3, 4), MONTH("1 " &amp; O$6 &amp; " " &amp; LEFT($AV$3, 4)) + 1, 0 ), 'Raw Data'!$AN:$AN,"&gt;" &amp;DATE(LEFT($AV$3, 4), MONTH("1 " &amp; O$6 &amp; " " &amp; LEFT($AV$3, 4)), 0 ), 'Raw Data'!$P:$P,""&amp;'Raw Data'!$B$1,'Raw Data'!$D:$D,"&lt;&gt;*ithdr*",'Raw Data'!$D:$D,"&lt;&gt;*ancel*")</f>
        <v>0</v>
      </c>
      <c r="P28" s="117"/>
      <c r="Q28" s="117"/>
      <c r="R28" s="123"/>
      <c r="S28" s="156">
        <f>SUMIFS('Raw Data'!$Q:$Q, 'Raw Data'!$AN:$AN,"&lt;=" &amp;DATE(LEFT($AV$3, 4), MONTH("1 " &amp; S$6 &amp; " " &amp; LEFT($AV$3, 4)) + 1, 0 ), 'Raw Data'!$AN:$AN,"&gt;" &amp;DATE(LEFT($AV$3, 4), MONTH("1 " &amp; S$6 &amp; " " &amp; LEFT($AV$3, 4)), 0 ), 'Raw Data'!$O:$O,""&amp;'Raw Data'!$B$1,'Raw Data'!$D:$D,"&lt;&gt;*ithdr*",'Raw Data'!$D:$D,"&lt;&gt;*ancel*",'Raw Data'!$P:$P,"--")
+
SUMIFS('Raw Data'!$Q:$Q, 'Raw Data'!$AN:$AN,"&lt;=" &amp;DATE(LEFT($AV$3, 4), MONTH("1 " &amp; S$6 &amp; " " &amp; LEFT($AV$3, 4)) + 1, 0 ), 'Raw Data'!$AN:$AN,"&gt;" &amp;DATE(LEFT($AV$3, 4), MONTH("1 " &amp; S$6 &amp; " " &amp; LEFT($AV$3, 4)), 0 ), 'Raw Data'!$P:$P,""&amp;'Raw Data'!$B$1,'Raw Data'!$D:$D,"&lt;&gt;*ithdr*",'Raw Data'!$D:$D,"&lt;&gt;*ancel*")</f>
        <v>0</v>
      </c>
      <c r="T28" s="117"/>
      <c r="U28" s="117"/>
      <c r="V28" s="123"/>
      <c r="W28" s="156">
        <f>SUMIFS('Raw Data'!$Q:$Q, 'Raw Data'!$AN:$AN,"&lt;=" &amp;DATE(LEFT($AV$3, 4), MONTH("1 " &amp; W$6 &amp; " " &amp; LEFT($AV$3, 4)) + 1, 0 ), 'Raw Data'!$AN:$AN,"&gt;" &amp;DATE(LEFT($AV$3, 4), MONTH("1 " &amp; W$6 &amp; " " &amp; LEFT($AV$3, 4)), 0 ), 'Raw Data'!$O:$O,""&amp;'Raw Data'!$B$1,'Raw Data'!$D:$D,"&lt;&gt;*ithdr*",'Raw Data'!$D:$D,"&lt;&gt;*ancel*",'Raw Data'!$P:$P,"--")
+
SUMIFS('Raw Data'!$Q:$Q, 'Raw Data'!$AN:$AN,"&lt;=" &amp;DATE(LEFT($AV$3, 4), MONTH("1 " &amp; W$6 &amp; " " &amp; LEFT($AV$3, 4)) + 1, 0 ), 'Raw Data'!$AN:$AN,"&gt;" &amp;DATE(LEFT($AV$3, 4), MONTH("1 " &amp; W$6 &amp; " " &amp; LEFT($AV$3, 4)), 0 ), 'Raw Data'!$P:$P,""&amp;'Raw Data'!$B$1,'Raw Data'!$D:$D,"&lt;&gt;*ithdr*",'Raw Data'!$D:$D,"&lt;&gt;*ancel*")</f>
        <v>0</v>
      </c>
      <c r="X28" s="117"/>
      <c r="Y28" s="117"/>
      <c r="Z28" s="123"/>
      <c r="AA28" s="156">
        <f>SUMIFS('Raw Data'!$Q:$Q, 'Raw Data'!$AN:$AN,"&lt;=" &amp;DATE(LEFT($AV$3, 4), MONTH("1 " &amp; AA$6 &amp; " " &amp; LEFT($AV$3, 4)) + 1, 0 ), 'Raw Data'!$AN:$AN,"&gt;" &amp;DATE(LEFT($AV$3, 4), MONTH("1 " &amp; AA$6 &amp; " " &amp; LEFT($AV$3, 4)), 0 ), 'Raw Data'!$O:$O,""&amp;'Raw Data'!$B$1,'Raw Data'!$D:$D,"&lt;&gt;*ithdr*",'Raw Data'!$D:$D,"&lt;&gt;*ancel*",'Raw Data'!$P:$P,"--")
+
SUMIFS('Raw Data'!$Q:$Q, 'Raw Data'!$AN:$AN,"&lt;=" &amp;DATE(LEFT($AV$3, 4), MONTH("1 " &amp; AA$6 &amp; " " &amp; LEFT($AV$3, 4)) + 1, 0 ), 'Raw Data'!$AN:$AN,"&gt;" &amp;DATE(LEFT($AV$3, 4), MONTH("1 " &amp; AA$6 &amp; " " &amp; LEFT($AV$3, 4)), 0 ), 'Raw Data'!$P:$P,""&amp;'Raw Data'!$B$1,'Raw Data'!$D:$D,"&lt;&gt;*ithdr*",'Raw Data'!$D:$D,"&lt;&gt;*ancel*")</f>
        <v>0</v>
      </c>
      <c r="AB28" s="117"/>
      <c r="AC28" s="117"/>
      <c r="AD28" s="123"/>
      <c r="AE28" s="156">
        <f>SUMIFS('Raw Data'!$Q:$Q, 'Raw Data'!$AN:$AN,"&lt;=" &amp;DATE(LEFT($AV$3, 4), MONTH("1 " &amp; AE$6 &amp; " " &amp; LEFT($AV$3, 4)) + 1, 0 ), 'Raw Data'!$AN:$AN,"&gt;" &amp;DATE(LEFT($AV$3, 4), MONTH("1 " &amp; AE$6 &amp; " " &amp; LEFT($AV$3, 4)), 0 ), 'Raw Data'!$O:$O,""&amp;'Raw Data'!$B$1,'Raw Data'!$D:$D,"&lt;&gt;*ithdr*",'Raw Data'!$D:$D,"&lt;&gt;*ancel*",'Raw Data'!$P:$P,"--")
+
SUMIFS('Raw Data'!$Q:$Q, 'Raw Data'!$AN:$AN,"&lt;=" &amp;DATE(LEFT($AV$3, 4), MONTH("1 " &amp; AE$6 &amp; " " &amp; LEFT($AV$3, 4)) + 1, 0 ), 'Raw Data'!$AN:$AN,"&gt;" &amp;DATE(LEFT($AV$3, 4), MONTH("1 " &amp; AE$6 &amp; " " &amp; LEFT($AV$3, 4)), 0 ), 'Raw Data'!$P:$P,""&amp;'Raw Data'!$B$1,'Raw Data'!$D:$D,"&lt;&gt;*ithdr*",'Raw Data'!$D:$D,"&lt;&gt;*ancel*")</f>
        <v>0</v>
      </c>
      <c r="AF28" s="117"/>
      <c r="AG28" s="117"/>
      <c r="AH28" s="123"/>
      <c r="AI28" s="156">
        <f>SUMIFS('Raw Data'!$Q:$Q, 'Raw Data'!$AN:$AN,"&lt;=" &amp;DATE(LEFT($AV$3, 4), MONTH("1 " &amp; AI$6 &amp; " " &amp; LEFT($AV$3, 4)) + 1, 0 ), 'Raw Data'!$AN:$AN,"&gt;" &amp;DATE(LEFT($AV$3, 4), MONTH("1 " &amp; AI$6 &amp; " " &amp; LEFT($AV$3, 4)), 0 ), 'Raw Data'!$O:$O,""&amp;'Raw Data'!$B$1,'Raw Data'!$D:$D,"&lt;&gt;*ithdr*",'Raw Data'!$D:$D,"&lt;&gt;*ancel*",'Raw Data'!$P:$P,"--")
+
SUMIFS('Raw Data'!$Q:$Q, 'Raw Data'!$AN:$AN,"&lt;=" &amp;DATE(LEFT($AV$3, 4), MONTH("1 " &amp; AI$6 &amp; " " &amp; LEFT($AV$3, 4)) + 1, 0 ), 'Raw Data'!$AN:$AN,"&gt;" &amp;DATE(LEFT($AV$3, 4), MONTH("1 " &amp; AI$6 &amp; " " &amp; LEFT($AV$3, 4)), 0 ), 'Raw Data'!$P:$P,""&amp;'Raw Data'!$B$1,'Raw Data'!$D:$D,"&lt;&gt;*ithdr*",'Raw Data'!$D:$D,"&lt;&gt;*ancel*")</f>
        <v>0</v>
      </c>
      <c r="AJ28" s="117"/>
      <c r="AK28" s="117"/>
      <c r="AL28" s="123"/>
      <c r="AM28" s="156">
        <f>SUMIFS('Raw Data'!$Q:$Q, 'Raw Data'!$AN:$AN,"&lt;=" &amp;DATE(LEFT($AV$3, 4), MONTH("1 " &amp; AM$6 &amp; " " &amp; LEFT($AV$3, 4)) + 1, 0 ), 'Raw Data'!$AN:$AN,"&gt;" &amp;DATE(LEFT($AV$3, 4), MONTH("1 " &amp; AM$6 &amp; " " &amp; LEFT($AV$3, 4)), 0 ), 'Raw Data'!$O:$O,""&amp;'Raw Data'!$B$1,'Raw Data'!$D:$D,"&lt;&gt;*ithdr*",'Raw Data'!$D:$D,"&lt;&gt;*ancel*",'Raw Data'!$P:$P,"--")
+
SUMIFS('Raw Data'!$Q:$Q, 'Raw Data'!$AN:$AN,"&lt;=" &amp;DATE(LEFT($AV$3, 4), MONTH("1 " &amp; AM$6 &amp; " " &amp; LEFT($AV$3, 4)) + 1, 0 ), 'Raw Data'!$AN:$AN,"&gt;" &amp;DATE(LEFT($AV$3, 4), MONTH("1 " &amp; AM$6 &amp; " " &amp; LEFT($AV$3, 4)), 0 ), 'Raw Data'!$P:$P,""&amp;'Raw Data'!$B$1,'Raw Data'!$D:$D,"&lt;&gt;*ithdr*",'Raw Data'!$D:$D,"&lt;&gt;*ancel*")</f>
        <v>0</v>
      </c>
      <c r="AN28" s="117"/>
      <c r="AO28" s="117"/>
      <c r="AP28" s="123"/>
      <c r="AQ28" s="156">
        <f>SUMIFS('Raw Data'!$Q:$Q, 'Raw Data'!$AN:$AN,"&lt;=" &amp;DATE(LEFT($AV$3, 4), MONTH("1 " &amp; AQ$6 &amp; " " &amp; LEFT($AV$3, 4)) + 1, 0 ), 'Raw Data'!$AN:$AN,"&gt;" &amp;DATE(LEFT($AV$3, 4), MONTH("1 " &amp; AQ$6 &amp; " " &amp; LEFT($AV$3, 4)), 0 ), 'Raw Data'!$O:$O,""&amp;'Raw Data'!$B$1,'Raw Data'!$D:$D,"&lt;&gt;*ithdr*",'Raw Data'!$D:$D,"&lt;&gt;*ancel*",'Raw Data'!$P:$P,"--")
+
SUMIFS('Raw Data'!$Q:$Q, 'Raw Data'!$AN:$AN,"&lt;=" &amp;DATE(LEFT($AV$3, 4), MONTH("1 " &amp; AQ$6 &amp; " " &amp; LEFT($AV$3, 4)) + 1, 0 ), 'Raw Data'!$AN:$AN,"&gt;" &amp;DATE(LEFT($AV$3, 4), MONTH("1 " &amp; AQ$6 &amp; " " &amp; LEFT($AV$3, 4)), 0 ), 'Raw Data'!$P:$P,""&amp;'Raw Data'!$B$1,'Raw Data'!$D:$D,"&lt;&gt;*ithdr*",'Raw Data'!$D:$D,"&lt;&gt;*ancel*")</f>
        <v>0</v>
      </c>
      <c r="AR28" s="117"/>
      <c r="AS28" s="117"/>
      <c r="AT28" s="123"/>
      <c r="AU28" s="156">
        <f>SUMIFS('Raw Data'!$Q:$Q, 'Raw Data'!$AN:$AN,"&lt;=" &amp;DATE(MID($AV$3, 15, 4), MONTH("1 " &amp; AU$6 &amp; " " &amp; MID($AV$3, 15, 4)) + 1, 0 ), 'Raw Data'!$AN:$AN,"&gt;" &amp;DATE(MID($AV$3, 15, 4), MONTH("1 " &amp; AU$6 &amp; " " &amp; MID($AV$3, 15, 4)), 0 ), 'Raw Data'!$O:$O,""&amp;'Raw Data'!$B$1,'Raw Data'!$D:$D,"&lt;&gt;*ithdr*",'Raw Data'!$D:$D,"&lt;&gt;*ancel*",'Raw Data'!$P:$P,"--")
+
SUMIFS('Raw Data'!$Q:$Q, 'Raw Data'!$AN:$AN,"&lt;=" &amp;DATE(MID($AV$3, 15, 4), MONTH("1 " &amp; AU$6 &amp; " " &amp; MID($AV$3, 15, 4)) + 1, 0 ), 'Raw Data'!$AN:$AN,"&gt;" &amp;DATE(MID($AV$3, 15, 4), MONTH("1 " &amp; AU$6 &amp; " " &amp; MID($AV$3, 15, 4)), 0 ), 'Raw Data'!$P:$P,""&amp;'Raw Data'!$B$1,'Raw Data'!$D:$D,"&lt;&gt;*ithdr*",'Raw Data'!$D:$D,"&lt;&gt;*ancel*")</f>
        <v>0</v>
      </c>
      <c r="AV28" s="117"/>
      <c r="AW28" s="117"/>
      <c r="AX28" s="123"/>
      <c r="AY28" s="156">
        <f>SUMIFS('Raw Data'!$Q:$Q, 'Raw Data'!$AN:$AN,"&lt;=" &amp;DATE(MID($AV$3, 15, 4), MONTH("1 " &amp; AY$6 &amp; " " &amp; MID($AV$3, 15, 4)) + 1, 0 ), 'Raw Data'!$AN:$AN,"&gt;" &amp;DATE(MID($AV$3, 15, 4), MONTH("1 " &amp; AY$6 &amp; " " &amp; MID($AV$3, 15, 4)), 0 ), 'Raw Data'!$O:$O,""&amp;'Raw Data'!$B$1,'Raw Data'!$D:$D,"&lt;&gt;*ithdr*",'Raw Data'!$D:$D,"&lt;&gt;*ancel*",'Raw Data'!$P:$P,"--")
+
SUMIFS('Raw Data'!$Q:$Q, 'Raw Data'!$AN:$AN,"&lt;=" &amp;DATE(MID($AV$3, 15, 4), MONTH("1 " &amp; AY$6 &amp; " " &amp; MID($AV$3, 15, 4)) + 1, 0 ), 'Raw Data'!$AN:$AN,"&gt;" &amp;DATE(MID($AV$3, 15, 4), MONTH("1 " &amp; AY$6 &amp; " " &amp; MID($AV$3, 15, 4)), 0 ), 'Raw Data'!$P:$P,""&amp;'Raw Data'!$B$1,'Raw Data'!$D:$D,"&lt;&gt;*ithdr*",'Raw Data'!$D:$D,"&lt;&gt;*ancel*")</f>
        <v>0</v>
      </c>
      <c r="AZ28" s="117"/>
      <c r="BA28" s="117"/>
      <c r="BB28" s="123"/>
      <c r="BC28" s="156">
        <f>SUMIFS('Raw Data'!$Q:$Q, 'Raw Data'!$AN:$AN,"&lt;=" &amp;DATE(MID($AV$3, 15, 4), MONTH("1 " &amp; BC$6 &amp; " " &amp; MID($AV$3, 15, 4)) + 1, 0 ), 'Raw Data'!$AN:$AN,"&gt;" &amp;DATE(MID($AV$3, 15, 4), MONTH("1 " &amp; BC$6 &amp; " " &amp; MID($AV$3, 15, 4)), 0 ), 'Raw Data'!$O:$O,""&amp;'Raw Data'!$B$1,'Raw Data'!$D:$D,"&lt;&gt;*ithdr*",'Raw Data'!$D:$D,"&lt;&gt;*ancel*",'Raw Data'!$P:$P,"--")
+
SUMIFS('Raw Data'!$Q:$Q, 'Raw Data'!$AN:$AN,"&lt;=" &amp;DATE(MID($AV$3, 15, 4), MONTH("1 " &amp; BC$6 &amp; " " &amp; MID($AV$3, 15, 4)) + 1, 0 ), 'Raw Data'!$AN:$AN,"&gt;" &amp;DATE(MID($AV$3, 15, 4), MONTH("1 " &amp; BC$6 &amp; " " &amp; MID($AV$3, 15, 4)), 0 ), 'Raw Data'!$P:$P,""&amp;'Raw Data'!$B$1,'Raw Data'!$D:$D,"&lt;&gt;*ithdr*",'Raw Data'!$D:$D,"&lt;&gt;*ancel*")</f>
        <v>0</v>
      </c>
      <c r="BD28" s="117"/>
      <c r="BE28" s="117"/>
      <c r="BF28" s="118"/>
    </row>
    <row r="29" spans="1:58" ht="12.75" customHeight="1" x14ac:dyDescent="0.2">
      <c r="A29" s="120" t="s">
        <v>333</v>
      </c>
      <c r="B29" s="117"/>
      <c r="C29" s="117"/>
      <c r="D29" s="117"/>
      <c r="E29" s="117"/>
      <c r="F29" s="117"/>
      <c r="G29" s="117"/>
      <c r="H29" s="117"/>
      <c r="I29" s="117"/>
      <c r="J29" s="123"/>
      <c r="K29" s="156">
        <f>SUMIFS('Raw Data'!$R:$R, 'Raw Data'!$AL:$AL,"&lt;=" &amp;DATE(LEFT($AV$3, 4), MONTH("1 " &amp; K$6 &amp; " " &amp; LEFT($AV$3, 4)) + 1, 0 ), 'Raw Data'!$AL:$AL,"&gt;" &amp;DATE(LEFT($AV$3, 4), MONTH("1 " &amp; K$6 &amp; " " &amp; LEFT($AV$3, 4)), 0 ), 'Raw Data'!$O:$O,""&amp;'Raw Data'!$B$1,'Raw Data'!$D:$D,"&lt;&gt;*ithdr*",'Raw Data'!$D:$D,"&lt;&gt;*ancel*",'Raw Data'!$P:$P,"--")
+
SUMIFS('Raw Data'!$R:$R, 'Raw Data'!$AL:$AL,"&lt;=" &amp;DATE(LEFT($AV$3, 4), MONTH("1 " &amp; K$6 &amp; " " &amp; LEFT($AV$3, 4)) + 1, 0 ), 'Raw Data'!$AL:$AL,"&gt;" &amp;DATE(LEFT($AV$3, 4), MONTH("1 " &amp; K$6 &amp; " " &amp; LEFT($AV$3, 4)), 0 ), 'Raw Data'!$P:$P,""&amp;'Raw Data'!$B$1,'Raw Data'!$D:$D,"&lt;&gt;*ithdr*",'Raw Data'!$D:$D,"&lt;&gt;*ancel*")</f>
        <v>0</v>
      </c>
      <c r="L29" s="117"/>
      <c r="M29" s="117"/>
      <c r="N29" s="123"/>
      <c r="O29" s="156">
        <f>SUMIFS('Raw Data'!$R:$R, 'Raw Data'!$AL:$AL,"&lt;=" &amp;DATE(LEFT($AV$3, 4), MONTH("1 " &amp; O$6 &amp; " " &amp; LEFT($AV$3, 4)) + 1, 0 ), 'Raw Data'!$AL:$AL,"&gt;" &amp;DATE(LEFT($AV$3, 4), MONTH("1 " &amp; O$6 &amp; " " &amp; LEFT($AV$3, 4)), 0 ), 'Raw Data'!$O:$O,""&amp;'Raw Data'!$B$1,'Raw Data'!$D:$D,"&lt;&gt;*ithdr*",'Raw Data'!$D:$D,"&lt;&gt;*ancel*",'Raw Data'!$P:$P,"--")
+
SUMIFS('Raw Data'!$R:$R, 'Raw Data'!$AL:$AL,"&lt;=" &amp;DATE(LEFT($AV$3, 4), MONTH("1 " &amp; O$6 &amp; " " &amp; LEFT($AV$3, 4)) + 1, 0 ), 'Raw Data'!$AL:$AL,"&gt;" &amp;DATE(LEFT($AV$3, 4), MONTH("1 " &amp; O$6 &amp; " " &amp; LEFT($AV$3, 4)), 0 ), 'Raw Data'!$P:$P,""&amp;'Raw Data'!$B$1,'Raw Data'!$D:$D,"&lt;&gt;*ithdr*",'Raw Data'!$D:$D,"&lt;&gt;*ancel*")</f>
        <v>0</v>
      </c>
      <c r="P29" s="117"/>
      <c r="Q29" s="117"/>
      <c r="R29" s="123"/>
      <c r="S29" s="156">
        <f>SUMIFS('Raw Data'!$R:$R, 'Raw Data'!$AL:$AL,"&lt;=" &amp;DATE(LEFT($AV$3, 4), MONTH("1 " &amp; S$6 &amp; " " &amp; LEFT($AV$3, 4)) + 1, 0 ), 'Raw Data'!$AL:$AL,"&gt;" &amp;DATE(LEFT($AV$3, 4), MONTH("1 " &amp; S$6 &amp; " " &amp; LEFT($AV$3, 4)), 0 ), 'Raw Data'!$O:$O,""&amp;'Raw Data'!$B$1,'Raw Data'!$D:$D,"&lt;&gt;*ithdr*",'Raw Data'!$D:$D,"&lt;&gt;*ancel*",'Raw Data'!$P:$P,"--")
+
SUMIFS('Raw Data'!$R:$R, 'Raw Data'!$AL:$AL,"&lt;=" &amp;DATE(LEFT($AV$3, 4), MONTH("1 " &amp; S$6 &amp; " " &amp; LEFT($AV$3, 4)) + 1, 0 ), 'Raw Data'!$AL:$AL,"&gt;" &amp;DATE(LEFT($AV$3, 4), MONTH("1 " &amp; S$6 &amp; " " &amp; LEFT($AV$3, 4)), 0 ), 'Raw Data'!$P:$P,""&amp;'Raw Data'!$B$1,'Raw Data'!$D:$D,"&lt;&gt;*ithdr*",'Raw Data'!$D:$D,"&lt;&gt;*ancel*")</f>
        <v>0</v>
      </c>
      <c r="T29" s="117"/>
      <c r="U29" s="117"/>
      <c r="V29" s="123"/>
      <c r="W29" s="156">
        <f>SUMIFS('Raw Data'!$R:$R, 'Raw Data'!$AL:$AL,"&lt;=" &amp;DATE(LEFT($AV$3, 4), MONTH("1 " &amp; W$6 &amp; " " &amp; LEFT($AV$3, 4)) + 1, 0 ), 'Raw Data'!$AL:$AL,"&gt;" &amp;DATE(LEFT($AV$3, 4), MONTH("1 " &amp; W$6 &amp; " " &amp; LEFT($AV$3, 4)), 0 ), 'Raw Data'!$O:$O,""&amp;'Raw Data'!$B$1,'Raw Data'!$D:$D,"&lt;&gt;*ithdr*",'Raw Data'!$D:$D,"&lt;&gt;*ancel*",'Raw Data'!$P:$P,"--")
+
SUMIFS('Raw Data'!$R:$R, 'Raw Data'!$AL:$AL,"&lt;=" &amp;DATE(LEFT($AV$3, 4), MONTH("1 " &amp; W$6 &amp; " " &amp; LEFT($AV$3, 4)) + 1, 0 ), 'Raw Data'!$AL:$AL,"&gt;" &amp;DATE(LEFT($AV$3, 4), MONTH("1 " &amp; W$6 &amp; " " &amp; LEFT($AV$3, 4)), 0 ), 'Raw Data'!$P:$P,""&amp;'Raw Data'!$B$1,'Raw Data'!$D:$D,"&lt;&gt;*ithdr*",'Raw Data'!$D:$D,"&lt;&gt;*ancel*")</f>
        <v>0</v>
      </c>
      <c r="X29" s="117"/>
      <c r="Y29" s="117"/>
      <c r="Z29" s="123"/>
      <c r="AA29" s="156">
        <f>SUMIFS('Raw Data'!$R:$R, 'Raw Data'!$AL:$AL,"&lt;=" &amp;DATE(LEFT($AV$3, 4), MONTH("1 " &amp; AA$6 &amp; " " &amp; LEFT($AV$3, 4)) + 1, 0 ), 'Raw Data'!$AL:$AL,"&gt;" &amp;DATE(LEFT($AV$3, 4), MONTH("1 " &amp; AA$6 &amp; " " &amp; LEFT($AV$3, 4)), 0 ), 'Raw Data'!$O:$O,""&amp;'Raw Data'!$B$1,'Raw Data'!$D:$D,"&lt;&gt;*ithdr*",'Raw Data'!$D:$D,"&lt;&gt;*ancel*",'Raw Data'!$P:$P,"--")
+
SUMIFS('Raw Data'!$R:$R, 'Raw Data'!$AL:$AL,"&lt;=" &amp;DATE(LEFT($AV$3, 4), MONTH("1 " &amp; AA$6 &amp; " " &amp; LEFT($AV$3, 4)) + 1, 0 ), 'Raw Data'!$AL:$AL,"&gt;" &amp;DATE(LEFT($AV$3, 4), MONTH("1 " &amp; AA$6 &amp; " " &amp; LEFT($AV$3, 4)), 0 ), 'Raw Data'!$P:$P,""&amp;'Raw Data'!$B$1,'Raw Data'!$D:$D,"&lt;&gt;*ithdr*",'Raw Data'!$D:$D,"&lt;&gt;*ancel*")</f>
        <v>0</v>
      </c>
      <c r="AB29" s="117"/>
      <c r="AC29" s="117"/>
      <c r="AD29" s="123"/>
      <c r="AE29" s="156">
        <f>SUMIFS('Raw Data'!$R:$R, 'Raw Data'!$AL:$AL,"&lt;=" &amp;DATE(LEFT($AV$3, 4), MONTH("1 " &amp; AE$6 &amp; " " &amp; LEFT($AV$3, 4)) + 1, 0 ), 'Raw Data'!$AL:$AL,"&gt;" &amp;DATE(LEFT($AV$3, 4), MONTH("1 " &amp; AE$6 &amp; " " &amp; LEFT($AV$3, 4)), 0 ), 'Raw Data'!$O:$O,""&amp;'Raw Data'!$B$1,'Raw Data'!$D:$D,"&lt;&gt;*ithdr*",'Raw Data'!$D:$D,"&lt;&gt;*ancel*",'Raw Data'!$P:$P,"--")
+
SUMIFS('Raw Data'!$R:$R, 'Raw Data'!$AL:$AL,"&lt;=" &amp;DATE(LEFT($AV$3, 4), MONTH("1 " &amp; AE$6 &amp; " " &amp; LEFT($AV$3, 4)) + 1, 0 ), 'Raw Data'!$AL:$AL,"&gt;" &amp;DATE(LEFT($AV$3, 4), MONTH("1 " &amp; AE$6 &amp; " " &amp; LEFT($AV$3, 4)), 0 ), 'Raw Data'!$P:$P,""&amp;'Raw Data'!$B$1,'Raw Data'!$D:$D,"&lt;&gt;*ithdr*",'Raw Data'!$D:$D,"&lt;&gt;*ancel*")</f>
        <v>0</v>
      </c>
      <c r="AF29" s="117"/>
      <c r="AG29" s="117"/>
      <c r="AH29" s="123"/>
      <c r="AI29" s="156">
        <f>SUMIFS('Raw Data'!$R:$R, 'Raw Data'!$AL:$AL,"&lt;=" &amp;DATE(LEFT($AV$3, 4), MONTH("1 " &amp; AI$6 &amp; " " &amp; LEFT($AV$3, 4)) + 1, 0 ), 'Raw Data'!$AL:$AL,"&gt;" &amp;DATE(LEFT($AV$3, 4), MONTH("1 " &amp; AI$6 &amp; " " &amp; LEFT($AV$3, 4)), 0 ), 'Raw Data'!$O:$O,""&amp;'Raw Data'!$B$1,'Raw Data'!$D:$D,"&lt;&gt;*ithdr*",'Raw Data'!$D:$D,"&lt;&gt;*ancel*",'Raw Data'!$P:$P,"--")
+
SUMIFS('Raw Data'!$R:$R, 'Raw Data'!$AL:$AL,"&lt;=" &amp;DATE(LEFT($AV$3, 4), MONTH("1 " &amp; AI$6 &amp; " " &amp; LEFT($AV$3, 4)) + 1, 0 ), 'Raw Data'!$AL:$AL,"&gt;" &amp;DATE(LEFT($AV$3, 4), MONTH("1 " &amp; AI$6 &amp; " " &amp; LEFT($AV$3, 4)), 0 ), 'Raw Data'!$P:$P,""&amp;'Raw Data'!$B$1,'Raw Data'!$D:$D,"&lt;&gt;*ithdr*",'Raw Data'!$D:$D,"&lt;&gt;*ancel*")</f>
        <v>0</v>
      </c>
      <c r="AJ29" s="117"/>
      <c r="AK29" s="117"/>
      <c r="AL29" s="123"/>
      <c r="AM29" s="156">
        <f>SUMIFS('Raw Data'!$R:$R, 'Raw Data'!$AL:$AL,"&lt;=" &amp;DATE(LEFT($AV$3, 4), MONTH("1 " &amp; AM$6 &amp; " " &amp; LEFT($AV$3, 4)) + 1, 0 ), 'Raw Data'!$AL:$AL,"&gt;" &amp;DATE(LEFT($AV$3, 4), MONTH("1 " &amp; AM$6 &amp; " " &amp; LEFT($AV$3, 4)), 0 ), 'Raw Data'!$O:$O,""&amp;'Raw Data'!$B$1,'Raw Data'!$D:$D,"&lt;&gt;*ithdr*",'Raw Data'!$D:$D,"&lt;&gt;*ancel*",'Raw Data'!$P:$P,"--")
+
SUMIFS('Raw Data'!$R:$R, 'Raw Data'!$AL:$AL,"&lt;=" &amp;DATE(LEFT($AV$3, 4), MONTH("1 " &amp; AM$6 &amp; " " &amp; LEFT($AV$3, 4)) + 1, 0 ), 'Raw Data'!$AL:$AL,"&gt;" &amp;DATE(LEFT($AV$3, 4), MONTH("1 " &amp; AM$6 &amp; " " &amp; LEFT($AV$3, 4)), 0 ), 'Raw Data'!$P:$P,""&amp;'Raw Data'!$B$1,'Raw Data'!$D:$D,"&lt;&gt;*ithdr*",'Raw Data'!$D:$D,"&lt;&gt;*ancel*")</f>
        <v>0</v>
      </c>
      <c r="AN29" s="117"/>
      <c r="AO29" s="117"/>
      <c r="AP29" s="123"/>
      <c r="AQ29" s="156">
        <f>SUMIFS('Raw Data'!$R:$R, 'Raw Data'!$AL:$AL,"&lt;=" &amp;DATE(LEFT($AV$3, 4), MONTH("1 " &amp; AQ$6 &amp; " " &amp; LEFT($AV$3, 4)) + 1, 0 ), 'Raw Data'!$AL:$AL,"&gt;" &amp;DATE(LEFT($AV$3, 4), MONTH("1 " &amp; AQ$6 &amp; " " &amp; LEFT($AV$3, 4)), 0 ), 'Raw Data'!$O:$O,""&amp;'Raw Data'!$B$1,'Raw Data'!$D:$D,"&lt;&gt;*ithdr*",'Raw Data'!$D:$D,"&lt;&gt;*ancel*",'Raw Data'!$P:$P,"--")
+
SUMIFS('Raw Data'!$R:$R, 'Raw Data'!$AL:$AL,"&lt;=" &amp;DATE(LEFT($AV$3, 4), MONTH("1 " &amp; AQ$6 &amp; " " &amp; LEFT($AV$3, 4)) + 1, 0 ), 'Raw Data'!$AL:$AL,"&gt;" &amp;DATE(LEFT($AV$3, 4), MONTH("1 " &amp; AQ$6 &amp; " " &amp; LEFT($AV$3, 4)), 0 ), 'Raw Data'!$P:$P,""&amp;'Raw Data'!$B$1,'Raw Data'!$D:$D,"&lt;&gt;*ithdr*",'Raw Data'!$D:$D,"&lt;&gt;*ancel*")</f>
        <v>0</v>
      </c>
      <c r="AR29" s="117"/>
      <c r="AS29" s="117"/>
      <c r="AT29" s="123"/>
      <c r="AU29" s="156">
        <f>SUMIFS('Raw Data'!$R:$R, 'Raw Data'!$AL:$AL,"&lt;=" &amp;DATE(MID($AV$3, 15, 4), MONTH("1 " &amp; AU$6 &amp; " " &amp; MID($AV$3, 15, 4)) + 1, 0 ), 'Raw Data'!$AL:$AL,"&gt;" &amp;DATE(MID($AV$3, 15, 4), MONTH("1 " &amp; AU$6 &amp; " " &amp; MID($AV$3, 15, 4)), 0 ), 'Raw Data'!$O:$O,""&amp;'Raw Data'!$B$1,'Raw Data'!$D:$D,"&lt;&gt;*ithdr*",'Raw Data'!$D:$D,"&lt;&gt;*ancel*",'Raw Data'!$P:$P,"--")
+
SUMIFS('Raw Data'!$R:$R, 'Raw Data'!$AL:$AL,"&lt;=" &amp;DATE(MID($AV$3, 15, 4), MONTH("1 " &amp; AU$6 &amp; " " &amp; MID($AV$3, 15, 4)) + 1, 0 ), 'Raw Data'!$AL:$AL,"&gt;" &amp;DATE(MID($AV$3, 15, 4), MONTH("1 " &amp; AU$6 &amp; " " &amp; MID($AV$3, 15, 4)), 0 ), 'Raw Data'!$P:$P,""&amp;'Raw Data'!$B$1,'Raw Data'!$D:$D,"&lt;&gt;*ithdr*",'Raw Data'!$D:$D,"&lt;&gt;*ancel*")</f>
        <v>0</v>
      </c>
      <c r="AV29" s="117"/>
      <c r="AW29" s="117"/>
      <c r="AX29" s="123"/>
      <c r="AY29" s="156">
        <f>SUMIFS('Raw Data'!$R:$R, 'Raw Data'!$AL:$AL,"&lt;=" &amp;DATE(MID($AV$3, 15, 4), MONTH("1 " &amp; AY$6 &amp; " " &amp; MID($AV$3, 15, 4)) + 1, 0 ), 'Raw Data'!$AL:$AL,"&gt;" &amp;DATE(MID($AV$3, 15, 4), MONTH("1 " &amp; AY$6 &amp; " " &amp; MID($AV$3, 15, 4)), 0 ), 'Raw Data'!$O:$O,""&amp;'Raw Data'!$B$1,'Raw Data'!$D:$D,"&lt;&gt;*ithdr*",'Raw Data'!$D:$D,"&lt;&gt;*ancel*",'Raw Data'!$P:$P,"--")
+
SUMIFS('Raw Data'!$R:$R, 'Raw Data'!$AL:$AL,"&lt;=" &amp;DATE(MID($AV$3, 15, 4), MONTH("1 " &amp; AY$6 &amp; " " &amp; MID($AV$3, 15, 4)) + 1, 0 ), 'Raw Data'!$AL:$AL,"&gt;" &amp;DATE(MID($AV$3, 15, 4), MONTH("1 " &amp; AY$6 &amp; " " &amp; MID($AV$3, 15, 4)), 0 ), 'Raw Data'!$P:$P,""&amp;'Raw Data'!$B$1,'Raw Data'!$D:$D,"&lt;&gt;*ithdr*",'Raw Data'!$D:$D,"&lt;&gt;*ancel*")</f>
        <v>0</v>
      </c>
      <c r="AZ29" s="117"/>
      <c r="BA29" s="117"/>
      <c r="BB29" s="123"/>
      <c r="BC29" s="156">
        <f>SUMIFS('Raw Data'!$R:$R, 'Raw Data'!$AL:$AL,"&lt;=" &amp;DATE(MID($AV$3, 15, 4), MONTH("1 " &amp; BC$6 &amp; " " &amp; MID($AV$3, 15, 4)) + 1, 0 ), 'Raw Data'!$AL:$AL,"&gt;" &amp;DATE(MID($AV$3, 15, 4), MONTH("1 " &amp; BC$6 &amp; " " &amp; MID($AV$3, 15, 4)), 0 ), 'Raw Data'!$O:$O,""&amp;'Raw Data'!$B$1,'Raw Data'!$D:$D,"&lt;&gt;*ithdr*",'Raw Data'!$D:$D,"&lt;&gt;*ancel*",'Raw Data'!$P:$P,"--")
+
SUMIFS('Raw Data'!$R:$R, 'Raw Data'!$AL:$AL,"&lt;=" &amp;DATE(MID($AV$3, 15, 4), MONTH("1 " &amp; BC$6 &amp; " " &amp; MID($AV$3, 15, 4)) + 1, 0 ), 'Raw Data'!$AL:$AL,"&gt;" &amp;DATE(MID($AV$3, 15, 4), MONTH("1 " &amp; BC$6 &amp; " " &amp; MID($AV$3, 15, 4)), 0 ), 'Raw Data'!$P:$P,""&amp;'Raw Data'!$B$1,'Raw Data'!$D:$D,"&lt;&gt;*ithdr*",'Raw Data'!$D:$D,"&lt;&gt;*ancel*")</f>
        <v>0</v>
      </c>
      <c r="BD29" s="117"/>
      <c r="BE29" s="117"/>
      <c r="BF29" s="118"/>
    </row>
    <row r="30" spans="1:58" ht="12.75" customHeight="1" x14ac:dyDescent="0.2">
      <c r="A30" s="120" t="s">
        <v>715</v>
      </c>
      <c r="B30" s="117"/>
      <c r="C30" s="117"/>
      <c r="D30" s="117"/>
      <c r="E30" s="117"/>
      <c r="F30" s="117"/>
      <c r="G30" s="117"/>
      <c r="H30" s="117"/>
      <c r="I30" s="117"/>
      <c r="J30" s="123"/>
      <c r="K30" s="156">
        <f>SUMIFS('Raw Data'!$R:$R, 'Raw Data'!$AN:$AN,"&lt;=" &amp;DATE(LEFT($AV$3, 4), MONTH("1 " &amp; K$6 &amp; " " &amp; LEFT($AV$3, 4)) + 1, 0 ), 'Raw Data'!$AN:$AN,"&gt;" &amp;DATE(LEFT($AV$3, 4), MONTH("1 " &amp; K$6 &amp; " " &amp; LEFT($AV$3, 4)), 0 ), 'Raw Data'!$O:$O,""&amp;'Raw Data'!$B$1,'Raw Data'!$D:$D,"&lt;&gt;*ithdr*",'Raw Data'!$D:$D,"&lt;&gt;*ancel*",'Raw Data'!$P:$P,"--")
+
SUMIFS('Raw Data'!$R:$R, 'Raw Data'!$AN:$AN,"&lt;=" &amp;DATE(LEFT($AV$3, 4), MONTH("1 " &amp; K$6 &amp; " " &amp; LEFT($AV$3, 4)) + 1, 0 ), 'Raw Data'!$AN:$AN,"&gt;" &amp;DATE(LEFT($AV$3, 4), MONTH("1 " &amp; K$6 &amp; " " &amp; LEFT($AV$3, 4)), 0 ), 'Raw Data'!$P:$P,""&amp;'Raw Data'!$B$1,'Raw Data'!$D:$D,"&lt;&gt;*ithdr*",'Raw Data'!$D:$D,"&lt;&gt;*ancel*")</f>
        <v>0</v>
      </c>
      <c r="L30" s="117"/>
      <c r="M30" s="117"/>
      <c r="N30" s="123"/>
      <c r="O30" s="156">
        <f>SUMIFS('Raw Data'!$R:$R, 'Raw Data'!$AN:$AN,"&lt;=" &amp;DATE(LEFT($AV$3, 4), MONTH("1 " &amp; O$6 &amp; " " &amp; LEFT($AV$3, 4)) + 1, 0 ), 'Raw Data'!$AN:$AN,"&gt;" &amp;DATE(LEFT($AV$3, 4), MONTH("1 " &amp; O$6 &amp; " " &amp; LEFT($AV$3, 4)), 0 ), 'Raw Data'!$O:$O,""&amp;'Raw Data'!$B$1,'Raw Data'!$D:$D,"&lt;&gt;*ithdr*",'Raw Data'!$D:$D,"&lt;&gt;*ancel*",'Raw Data'!$P:$P,"--")
+
SUMIFS('Raw Data'!$R:$R, 'Raw Data'!$AN:$AN,"&lt;=" &amp;DATE(LEFT($AV$3, 4), MONTH("1 " &amp; O$6 &amp; " " &amp; LEFT($AV$3, 4)) + 1, 0 ), 'Raw Data'!$AN:$AN,"&gt;" &amp;DATE(LEFT($AV$3, 4), MONTH("1 " &amp; O$6 &amp; " " &amp; LEFT($AV$3, 4)), 0 ), 'Raw Data'!$P:$P,""&amp;'Raw Data'!$B$1,'Raw Data'!$D:$D,"&lt;&gt;*ithdr*",'Raw Data'!$D:$D,"&lt;&gt;*ancel*")</f>
        <v>0</v>
      </c>
      <c r="P30" s="117"/>
      <c r="Q30" s="117"/>
      <c r="R30" s="123"/>
      <c r="S30" s="156">
        <f>SUMIFS('Raw Data'!$R:$R, 'Raw Data'!$AN:$AN,"&lt;=" &amp;DATE(LEFT($AV$3, 4), MONTH("1 " &amp; S$6 &amp; " " &amp; LEFT($AV$3, 4)) + 1, 0 ), 'Raw Data'!$AN:$AN,"&gt;" &amp;DATE(LEFT($AV$3, 4), MONTH("1 " &amp; S$6 &amp; " " &amp; LEFT($AV$3, 4)), 0 ), 'Raw Data'!$O:$O,""&amp;'Raw Data'!$B$1,'Raw Data'!$D:$D,"&lt;&gt;*ithdr*",'Raw Data'!$D:$D,"&lt;&gt;*ancel*",'Raw Data'!$P:$P,"--")
+
SUMIFS('Raw Data'!$R:$R, 'Raw Data'!$AN:$AN,"&lt;=" &amp;DATE(LEFT($AV$3, 4), MONTH("1 " &amp; S$6 &amp; " " &amp; LEFT($AV$3, 4)) + 1, 0 ), 'Raw Data'!$AN:$AN,"&gt;" &amp;DATE(LEFT($AV$3, 4), MONTH("1 " &amp; S$6 &amp; " " &amp; LEFT($AV$3, 4)), 0 ), 'Raw Data'!$P:$P,""&amp;'Raw Data'!$B$1,'Raw Data'!$D:$D,"&lt;&gt;*ithdr*",'Raw Data'!$D:$D,"&lt;&gt;*ancel*")</f>
        <v>0</v>
      </c>
      <c r="T30" s="117"/>
      <c r="U30" s="117"/>
      <c r="V30" s="123"/>
      <c r="W30" s="156">
        <f>SUMIFS('Raw Data'!$R:$R, 'Raw Data'!$AN:$AN,"&lt;=" &amp;DATE(LEFT($AV$3, 4), MONTH("1 " &amp; W$6 &amp; " " &amp; LEFT($AV$3, 4)) + 1, 0 ), 'Raw Data'!$AN:$AN,"&gt;" &amp;DATE(LEFT($AV$3, 4), MONTH("1 " &amp; W$6 &amp; " " &amp; LEFT($AV$3, 4)), 0 ), 'Raw Data'!$O:$O,""&amp;'Raw Data'!$B$1,'Raw Data'!$D:$D,"&lt;&gt;*ithdr*",'Raw Data'!$D:$D,"&lt;&gt;*ancel*",'Raw Data'!$P:$P,"--")
+
SUMIFS('Raw Data'!$R:$R, 'Raw Data'!$AN:$AN,"&lt;=" &amp;DATE(LEFT($AV$3, 4), MONTH("1 " &amp; W$6 &amp; " " &amp; LEFT($AV$3, 4)) + 1, 0 ), 'Raw Data'!$AN:$AN,"&gt;" &amp;DATE(LEFT($AV$3, 4), MONTH("1 " &amp; W$6 &amp; " " &amp; LEFT($AV$3, 4)), 0 ), 'Raw Data'!$P:$P,""&amp;'Raw Data'!$B$1,'Raw Data'!$D:$D,"&lt;&gt;*ithdr*",'Raw Data'!$D:$D,"&lt;&gt;*ancel*")</f>
        <v>0</v>
      </c>
      <c r="X30" s="117"/>
      <c r="Y30" s="117"/>
      <c r="Z30" s="123"/>
      <c r="AA30" s="156">
        <f>SUMIFS('Raw Data'!$R:$R, 'Raw Data'!$AN:$AN,"&lt;=" &amp;DATE(LEFT($AV$3, 4), MONTH("1 " &amp; AA$6 &amp; " " &amp; LEFT($AV$3, 4)) + 1, 0 ), 'Raw Data'!$AN:$AN,"&gt;" &amp;DATE(LEFT($AV$3, 4), MONTH("1 " &amp; AA$6 &amp; " " &amp; LEFT($AV$3, 4)), 0 ), 'Raw Data'!$O:$O,""&amp;'Raw Data'!$B$1,'Raw Data'!$D:$D,"&lt;&gt;*ithdr*",'Raw Data'!$D:$D,"&lt;&gt;*ancel*",'Raw Data'!$P:$P,"--")
+
SUMIFS('Raw Data'!$R:$R, 'Raw Data'!$AN:$AN,"&lt;=" &amp;DATE(LEFT($AV$3, 4), MONTH("1 " &amp; AA$6 &amp; " " &amp; LEFT($AV$3, 4)) + 1, 0 ), 'Raw Data'!$AN:$AN,"&gt;" &amp;DATE(LEFT($AV$3, 4), MONTH("1 " &amp; AA$6 &amp; " " &amp; LEFT($AV$3, 4)), 0 ), 'Raw Data'!$P:$P,""&amp;'Raw Data'!$B$1,'Raw Data'!$D:$D,"&lt;&gt;*ithdr*",'Raw Data'!$D:$D,"&lt;&gt;*ancel*")</f>
        <v>0</v>
      </c>
      <c r="AB30" s="117"/>
      <c r="AC30" s="117"/>
      <c r="AD30" s="123"/>
      <c r="AE30" s="156">
        <f>SUMIFS('Raw Data'!$R:$R, 'Raw Data'!$AN:$AN,"&lt;=" &amp;DATE(LEFT($AV$3, 4), MONTH("1 " &amp; AE$6 &amp; " " &amp; LEFT($AV$3, 4)) + 1, 0 ), 'Raw Data'!$AN:$AN,"&gt;" &amp;DATE(LEFT($AV$3, 4), MONTH("1 " &amp; AE$6 &amp; " " &amp; LEFT($AV$3, 4)), 0 ), 'Raw Data'!$O:$O,""&amp;'Raw Data'!$B$1,'Raw Data'!$D:$D,"&lt;&gt;*ithdr*",'Raw Data'!$D:$D,"&lt;&gt;*ancel*",'Raw Data'!$P:$P,"--")
+
SUMIFS('Raw Data'!$R:$R, 'Raw Data'!$AN:$AN,"&lt;=" &amp;DATE(LEFT($AV$3, 4), MONTH("1 " &amp; AE$6 &amp; " " &amp; LEFT($AV$3, 4)) + 1, 0 ), 'Raw Data'!$AN:$AN,"&gt;" &amp;DATE(LEFT($AV$3, 4), MONTH("1 " &amp; AE$6 &amp; " " &amp; LEFT($AV$3, 4)), 0 ), 'Raw Data'!$P:$P,""&amp;'Raw Data'!$B$1,'Raw Data'!$D:$D,"&lt;&gt;*ithdr*",'Raw Data'!$D:$D,"&lt;&gt;*ancel*")</f>
        <v>0</v>
      </c>
      <c r="AF30" s="117"/>
      <c r="AG30" s="117"/>
      <c r="AH30" s="123"/>
      <c r="AI30" s="156">
        <f>SUMIFS('Raw Data'!$R:$R, 'Raw Data'!$AN:$AN,"&lt;=" &amp;DATE(LEFT($AV$3, 4), MONTH("1 " &amp; AI$6 &amp; " " &amp; LEFT($AV$3, 4)) + 1, 0 ), 'Raw Data'!$AN:$AN,"&gt;" &amp;DATE(LEFT($AV$3, 4), MONTH("1 " &amp; AI$6 &amp; " " &amp; LEFT($AV$3, 4)), 0 ), 'Raw Data'!$O:$O,""&amp;'Raw Data'!$B$1,'Raw Data'!$D:$D,"&lt;&gt;*ithdr*",'Raw Data'!$D:$D,"&lt;&gt;*ancel*",'Raw Data'!$P:$P,"--")
+
SUMIFS('Raw Data'!$R:$R, 'Raw Data'!$AN:$AN,"&lt;=" &amp;DATE(LEFT($AV$3, 4), MONTH("1 " &amp; AI$6 &amp; " " &amp; LEFT($AV$3, 4)) + 1, 0 ), 'Raw Data'!$AN:$AN,"&gt;" &amp;DATE(LEFT($AV$3, 4), MONTH("1 " &amp; AI$6 &amp; " " &amp; LEFT($AV$3, 4)), 0 ), 'Raw Data'!$P:$P,""&amp;'Raw Data'!$B$1,'Raw Data'!$D:$D,"&lt;&gt;*ithdr*",'Raw Data'!$D:$D,"&lt;&gt;*ancel*")</f>
        <v>0</v>
      </c>
      <c r="AJ30" s="117"/>
      <c r="AK30" s="117"/>
      <c r="AL30" s="123"/>
      <c r="AM30" s="156">
        <f>SUMIFS('Raw Data'!$R:$R, 'Raw Data'!$AN:$AN,"&lt;=" &amp;DATE(LEFT($AV$3, 4), MONTH("1 " &amp; AM$6 &amp; " " &amp; LEFT($AV$3, 4)) + 1, 0 ), 'Raw Data'!$AN:$AN,"&gt;" &amp;DATE(LEFT($AV$3, 4), MONTH("1 " &amp; AM$6 &amp; " " &amp; LEFT($AV$3, 4)), 0 ), 'Raw Data'!$O:$O,""&amp;'Raw Data'!$B$1,'Raw Data'!$D:$D,"&lt;&gt;*ithdr*",'Raw Data'!$D:$D,"&lt;&gt;*ancel*",'Raw Data'!$P:$P,"--")
+
SUMIFS('Raw Data'!$R:$R, 'Raw Data'!$AN:$AN,"&lt;=" &amp;DATE(LEFT($AV$3, 4), MONTH("1 " &amp; AM$6 &amp; " " &amp; LEFT($AV$3, 4)) + 1, 0 ), 'Raw Data'!$AN:$AN,"&gt;" &amp;DATE(LEFT($AV$3, 4), MONTH("1 " &amp; AM$6 &amp; " " &amp; LEFT($AV$3, 4)), 0 ), 'Raw Data'!$P:$P,""&amp;'Raw Data'!$B$1,'Raw Data'!$D:$D,"&lt;&gt;*ithdr*",'Raw Data'!$D:$D,"&lt;&gt;*ancel*")</f>
        <v>0</v>
      </c>
      <c r="AN30" s="117"/>
      <c r="AO30" s="117"/>
      <c r="AP30" s="123"/>
      <c r="AQ30" s="156">
        <f>SUMIFS('Raw Data'!$R:$R, 'Raw Data'!$AN:$AN,"&lt;=" &amp;DATE(LEFT($AV$3, 4), MONTH("1 " &amp; AQ$6 &amp; " " &amp; LEFT($AV$3, 4)) + 1, 0 ), 'Raw Data'!$AN:$AN,"&gt;" &amp;DATE(LEFT($AV$3, 4), MONTH("1 " &amp; AQ$6 &amp; " " &amp; LEFT($AV$3, 4)), 0 ), 'Raw Data'!$O:$O,""&amp;'Raw Data'!$B$1,'Raw Data'!$D:$D,"&lt;&gt;*ithdr*",'Raw Data'!$D:$D,"&lt;&gt;*ancel*",'Raw Data'!$P:$P,"--")
+
SUMIFS('Raw Data'!$R:$R, 'Raw Data'!$AN:$AN,"&lt;=" &amp;DATE(LEFT($AV$3, 4), MONTH("1 " &amp; AQ$6 &amp; " " &amp; LEFT($AV$3, 4)) + 1, 0 ), 'Raw Data'!$AN:$AN,"&gt;" &amp;DATE(LEFT($AV$3, 4), MONTH("1 " &amp; AQ$6 &amp; " " &amp; LEFT($AV$3, 4)), 0 ), 'Raw Data'!$P:$P,""&amp;'Raw Data'!$B$1,'Raw Data'!$D:$D,"&lt;&gt;*ithdr*",'Raw Data'!$D:$D,"&lt;&gt;*ancel*")</f>
        <v>0</v>
      </c>
      <c r="AR30" s="117"/>
      <c r="AS30" s="117"/>
      <c r="AT30" s="123"/>
      <c r="AU30" s="156">
        <f>SUMIFS('Raw Data'!$R:$R, 'Raw Data'!$AN:$AN,"&lt;=" &amp;DATE(MID($AV$3, 15, 4), MONTH("1 " &amp; AU$6 &amp; " " &amp; MID($AV$3, 15, 4)) + 1, 0 ), 'Raw Data'!$AN:$AN,"&gt;" &amp;DATE(MID($AV$3, 15, 4), MONTH("1 " &amp; AU$6 &amp; " " &amp; MID($AV$3, 15, 4)), 0 ), 'Raw Data'!$O:$O,""&amp;'Raw Data'!$B$1,'Raw Data'!$D:$D,"&lt;&gt;*ithdr*",'Raw Data'!$D:$D,"&lt;&gt;*ancel*",'Raw Data'!$P:$P,"--")
+
SUMIFS('Raw Data'!$R:$R, 'Raw Data'!$AN:$AN,"&lt;=" &amp;DATE(MID($AV$3, 15, 4), MONTH("1 " &amp; AU$6 &amp; " " &amp; MID($AV$3, 15, 4)) + 1, 0 ), 'Raw Data'!$AN:$AN,"&gt;" &amp;DATE(MID($AV$3, 15, 4), MONTH("1 " &amp; AU$6 &amp; " " &amp; MID($AV$3, 15, 4)), 0 ), 'Raw Data'!$P:$P,""&amp;'Raw Data'!$B$1,'Raw Data'!$D:$D,"&lt;&gt;*ithdr*",'Raw Data'!$D:$D,"&lt;&gt;*ancel*")</f>
        <v>0</v>
      </c>
      <c r="AV30" s="117"/>
      <c r="AW30" s="117"/>
      <c r="AX30" s="123"/>
      <c r="AY30" s="156">
        <f>SUMIFS('Raw Data'!$R:$R, 'Raw Data'!$AN:$AN,"&lt;=" &amp;DATE(MID($AV$3, 15, 4), MONTH("1 " &amp; AY$6 &amp; " " &amp; MID($AV$3, 15, 4)) + 1, 0 ), 'Raw Data'!$AN:$AN,"&gt;" &amp;DATE(MID($AV$3, 15, 4), MONTH("1 " &amp; AY$6 &amp; " " &amp; MID($AV$3, 15, 4)), 0 ), 'Raw Data'!$O:$O,""&amp;'Raw Data'!$B$1,'Raw Data'!$D:$D,"&lt;&gt;*ithdr*",'Raw Data'!$D:$D,"&lt;&gt;*ancel*",'Raw Data'!$P:$P,"--")
+
SUMIFS('Raw Data'!$R:$R, 'Raw Data'!$AN:$AN,"&lt;=" &amp;DATE(MID($AV$3, 15, 4), MONTH("1 " &amp; AY$6 &amp; " " &amp; MID($AV$3, 15, 4)) + 1, 0 ), 'Raw Data'!$AN:$AN,"&gt;" &amp;DATE(MID($AV$3, 15, 4), MONTH("1 " &amp; AY$6 &amp; " " &amp; MID($AV$3, 15, 4)), 0 ), 'Raw Data'!$P:$P,""&amp;'Raw Data'!$B$1,'Raw Data'!$D:$D,"&lt;&gt;*ithdr*",'Raw Data'!$D:$D,"&lt;&gt;*ancel*")</f>
        <v>0</v>
      </c>
      <c r="AZ30" s="117"/>
      <c r="BA30" s="117"/>
      <c r="BB30" s="123"/>
      <c r="BC30" s="156">
        <f>SUMIFS('Raw Data'!$R:$R, 'Raw Data'!$AN:$AN,"&lt;=" &amp;DATE(MID($AV$3, 15, 4), MONTH("1 " &amp; BC$6 &amp; " " &amp; MID($AV$3, 15, 4)) + 1, 0 ), 'Raw Data'!$AN:$AN,"&gt;" &amp;DATE(MID($AV$3, 15, 4), MONTH("1 " &amp; BC$6 &amp; " " &amp; MID($AV$3, 15, 4)), 0 ), 'Raw Data'!$O:$O,""&amp;'Raw Data'!$B$1,'Raw Data'!$D:$D,"&lt;&gt;*ithdr*",'Raw Data'!$D:$D,"&lt;&gt;*ancel*",'Raw Data'!$P:$P,"--")
+
SUMIFS('Raw Data'!$R:$R, 'Raw Data'!$AN:$AN,"&lt;=" &amp;DATE(MID($AV$3, 15, 4), MONTH("1 " &amp; BC$6 &amp; " " &amp; MID($AV$3, 15, 4)) + 1, 0 ), 'Raw Data'!$AN:$AN,"&gt;" &amp;DATE(MID($AV$3, 15, 4), MONTH("1 " &amp; BC$6 &amp; " " &amp; MID($AV$3, 15, 4)), 0 ), 'Raw Data'!$P:$P,""&amp;'Raw Data'!$B$1,'Raw Data'!$D:$D,"&lt;&gt;*ithdr*",'Raw Data'!$D:$D,"&lt;&gt;*ancel*")</f>
        <v>0</v>
      </c>
      <c r="BD30" s="117"/>
      <c r="BE30" s="117"/>
      <c r="BF30" s="118"/>
    </row>
    <row r="31" spans="1:58" ht="12.75" customHeight="1" x14ac:dyDescent="0.2">
      <c r="A31" s="120" t="s">
        <v>717</v>
      </c>
      <c r="B31" s="117"/>
      <c r="C31" s="117"/>
      <c r="D31" s="117"/>
      <c r="E31" s="117"/>
      <c r="F31" s="117"/>
      <c r="G31" s="117"/>
      <c r="H31" s="117"/>
      <c r="I31" s="117"/>
      <c r="J31" s="123"/>
      <c r="K31" s="156">
        <f>COUNTIF(K32:N47, "&gt;0")</f>
        <v>0</v>
      </c>
      <c r="L31" s="117"/>
      <c r="M31" s="117"/>
      <c r="N31" s="123"/>
      <c r="O31" s="156">
        <f t="shared" ref="O31" si="0">COUNTIF(O32:R47, "&gt;0")</f>
        <v>0</v>
      </c>
      <c r="P31" s="117"/>
      <c r="Q31" s="117"/>
      <c r="R31" s="123"/>
      <c r="S31" s="156">
        <f t="shared" ref="S31" si="1">COUNTIF(S32:V47, "&gt;0")</f>
        <v>0</v>
      </c>
      <c r="T31" s="117"/>
      <c r="U31" s="117"/>
      <c r="V31" s="123"/>
      <c r="W31" s="156">
        <f t="shared" ref="W31" si="2">COUNTIF(W32:Z47, "&gt;0")</f>
        <v>0</v>
      </c>
      <c r="X31" s="117"/>
      <c r="Y31" s="117"/>
      <c r="Z31" s="123"/>
      <c r="AA31" s="156">
        <f t="shared" ref="AA31" si="3">COUNTIF(AA32:AD47, "&gt;0")</f>
        <v>0</v>
      </c>
      <c r="AB31" s="117"/>
      <c r="AC31" s="117"/>
      <c r="AD31" s="123"/>
      <c r="AE31" s="156">
        <f t="shared" ref="AE31" si="4">COUNTIF(AE32:AH47, "&gt;0")</f>
        <v>0</v>
      </c>
      <c r="AF31" s="117"/>
      <c r="AG31" s="117"/>
      <c r="AH31" s="123"/>
      <c r="AI31" s="156">
        <f t="shared" ref="AI31" si="5">COUNTIF(AI32:AL47, "&gt;0")</f>
        <v>0</v>
      </c>
      <c r="AJ31" s="117"/>
      <c r="AK31" s="117"/>
      <c r="AL31" s="123"/>
      <c r="AM31" s="156">
        <f t="shared" ref="AM31" si="6">COUNTIF(AM32:AP47, "&gt;0")</f>
        <v>0</v>
      </c>
      <c r="AN31" s="117"/>
      <c r="AO31" s="117"/>
      <c r="AP31" s="123"/>
      <c r="AQ31" s="156">
        <f t="shared" ref="AQ31" si="7">COUNTIF(AQ32:AT47, "&gt;0")</f>
        <v>0</v>
      </c>
      <c r="AR31" s="117"/>
      <c r="AS31" s="117"/>
      <c r="AT31" s="123"/>
      <c r="AU31" s="156">
        <f>COUNTIF(AU32:AX47, "&gt;0")</f>
        <v>0</v>
      </c>
      <c r="AV31" s="117"/>
      <c r="AW31" s="117"/>
      <c r="AX31" s="123"/>
      <c r="AY31" s="156">
        <f>COUNTIF(AY32:BB47, "&gt;0")</f>
        <v>0</v>
      </c>
      <c r="AZ31" s="117"/>
      <c r="BA31" s="117"/>
      <c r="BB31" s="123"/>
      <c r="BC31" s="156">
        <f>COUNTIF(BC32:BF47, "&gt;0")</f>
        <v>0</v>
      </c>
      <c r="BD31" s="117"/>
      <c r="BE31" s="117"/>
      <c r="BF31" s="118"/>
    </row>
    <row r="32" spans="1:58" ht="12.75" customHeight="1" x14ac:dyDescent="0.2">
      <c r="A32" s="157" t="s">
        <v>244</v>
      </c>
      <c r="B32" s="117"/>
      <c r="C32" s="117"/>
      <c r="D32" s="117"/>
      <c r="E32" s="117"/>
      <c r="F32" s="117"/>
      <c r="G32" s="117"/>
      <c r="H32" s="117"/>
      <c r="I32" s="117"/>
      <c r="J32" s="121"/>
      <c r="K32" s="156">
        <f>COUNTIFS('Raw Data'!$AN:$AN,"&lt;=" &amp;DATE(LEFT($AV$3, 4), MONTH("1 " &amp; K$6 &amp; " " &amp; LEFT($AV$3, 4)) + 1, 0 ), 'Raw Data'!$AN:$AN,"&gt;" &amp;DATE(LEFT($AV$3, 4), MONTH("1 " &amp; K$6 &amp; " " &amp; LEFT($AV$3, 4)), 0 ), 'Raw Data'!$O:$O,""&amp;'Raw Data'!$B$1,'Raw Data'!$D:$D,"&lt;&gt;*ithdr*",'Raw Data'!$D:$D,"&lt;&gt;*ancel*",'Raw Data'!$P:$P,"--", 'Raw Data'!$K:$K, "*" &amp; MID($A32, 2, 4) &amp;"*")
+
COUNTIFS( 'Raw Data'!$AN:$AN,"&lt;=" &amp;DATE(LEFT($AV$3, 4), MONTH("1 " &amp; K$6 &amp; " " &amp; LEFT($AV$3, 4)) + 1, 0 ), 'Raw Data'!$AN:$AN,"&gt;" &amp;DATE(LEFT($AV$3, 4), MONTH("1 " &amp; K$6 &amp; " " &amp; LEFT($AV$3, 4)), 0 ), 'Raw Data'!$P:$P,""&amp;'Raw Data'!$B$1,'Raw Data'!$D:$D,"&lt;&gt;*ithdr*",'Raw Data'!$D:$D,"&lt;&gt;*ancel*", 'Raw Data'!$K:$K,  "*" &amp; MID($A32, 2, 4) &amp;"*")</f>
        <v>0</v>
      </c>
      <c r="L32" s="117"/>
      <c r="M32" s="117"/>
      <c r="N32" s="123"/>
      <c r="O32" s="156">
        <f>COUNTIFS('Raw Data'!$AN:$AN,"&lt;=" &amp;DATE(LEFT($AV$3, 4), MONTH("1 " &amp; O$6 &amp; " " &amp; LEFT($AV$3, 4)) + 1, 0 ), 'Raw Data'!$AN:$AN,"&gt;" &amp;DATE(LEFT($AV$3, 4), MONTH("1 " &amp; O$6 &amp; " " &amp; LEFT($AV$3, 4)), 0 ), 'Raw Data'!$O:$O,""&amp;'Raw Data'!$B$1,'Raw Data'!$D:$D,"&lt;&gt;*ithdr*",'Raw Data'!$D:$D,"&lt;&gt;*ancel*",'Raw Data'!$P:$P,"--", 'Raw Data'!$K:$K, "*" &amp; MID($A32, 2, 4) &amp;"*")
+
COUNTIFS( 'Raw Data'!$AN:$AN,"&lt;=" &amp;DATE(LEFT($AV$3, 4), MONTH("1 " &amp; O$6 &amp; " " &amp; LEFT($AV$3, 4)) + 1, 0 ), 'Raw Data'!$AN:$AN,"&gt;" &amp;DATE(LEFT($AV$3, 4), MONTH("1 " &amp; O$6 &amp; " " &amp; LEFT($AV$3, 4)), 0 ), 'Raw Data'!$P:$P,""&amp;'Raw Data'!$B$1,'Raw Data'!$D:$D,"&lt;&gt;*ithdr*",'Raw Data'!$D:$D,"&lt;&gt;*ancel*", 'Raw Data'!$K:$K,  "*" &amp; MID($A32, 2, 4) &amp;"*")</f>
        <v>0</v>
      </c>
      <c r="P32" s="117"/>
      <c r="Q32" s="117"/>
      <c r="R32" s="123"/>
      <c r="S32" s="156">
        <f>COUNTIFS('Raw Data'!$AN:$AN,"&lt;=" &amp;DATE(LEFT($AV$3, 4), MONTH("1 " &amp; S$6 &amp; " " &amp; LEFT($AV$3, 4)) + 1, 0 ), 'Raw Data'!$AN:$AN,"&gt;" &amp;DATE(LEFT($AV$3, 4), MONTH("1 " &amp; S$6 &amp; " " &amp; LEFT($AV$3, 4)), 0 ), 'Raw Data'!$O:$O,""&amp;'Raw Data'!$B$1,'Raw Data'!$D:$D,"&lt;&gt;*ithdr*",'Raw Data'!$D:$D,"&lt;&gt;*ancel*",'Raw Data'!$P:$P,"--", 'Raw Data'!$K:$K, "*" &amp; MID($A32, 2, 4) &amp;"*")
+
COUNTIFS( 'Raw Data'!$AN:$AN,"&lt;=" &amp;DATE(LEFT($AV$3, 4), MONTH("1 " &amp; S$6 &amp; " " &amp; LEFT($AV$3, 4)) + 1, 0 ), 'Raw Data'!$AN:$AN,"&gt;" &amp;DATE(LEFT($AV$3, 4), MONTH("1 " &amp; S$6 &amp; " " &amp; LEFT($AV$3, 4)), 0 ), 'Raw Data'!$P:$P,""&amp;'Raw Data'!$B$1,'Raw Data'!$D:$D,"&lt;&gt;*ithdr*",'Raw Data'!$D:$D,"&lt;&gt;*ancel*", 'Raw Data'!$K:$K,  "*" &amp; MID($A32, 2, 4) &amp;"*")</f>
        <v>0</v>
      </c>
      <c r="T32" s="117"/>
      <c r="U32" s="117"/>
      <c r="V32" s="123"/>
      <c r="W32" s="156">
        <f>COUNTIFS('Raw Data'!$AN:$AN,"&lt;=" &amp;DATE(LEFT($AV$3, 4), MONTH("1 " &amp; W$6 &amp; " " &amp; LEFT($AV$3, 4)) + 1, 0 ), 'Raw Data'!$AN:$AN,"&gt;" &amp;DATE(LEFT($AV$3, 4), MONTH("1 " &amp; W$6 &amp; " " &amp; LEFT($AV$3, 4)), 0 ), 'Raw Data'!$O:$O,""&amp;'Raw Data'!$B$1,'Raw Data'!$D:$D,"&lt;&gt;*ithdr*",'Raw Data'!$D:$D,"&lt;&gt;*ancel*",'Raw Data'!$P:$P,"--", 'Raw Data'!$K:$K, "*" &amp; MID($A32, 2, 4) &amp;"*")
+
COUNTIFS( 'Raw Data'!$AN:$AN,"&lt;=" &amp;DATE(LEFT($AV$3, 4), MONTH("1 " &amp; W$6 &amp; " " &amp; LEFT($AV$3, 4)) + 1, 0 ), 'Raw Data'!$AN:$AN,"&gt;" &amp;DATE(LEFT($AV$3, 4), MONTH("1 " &amp; W$6 &amp; " " &amp; LEFT($AV$3, 4)), 0 ), 'Raw Data'!$P:$P,""&amp;'Raw Data'!$B$1,'Raw Data'!$D:$D,"&lt;&gt;*ithdr*",'Raw Data'!$D:$D,"&lt;&gt;*ancel*", 'Raw Data'!$K:$K,  "*" &amp; MID($A32, 2, 4) &amp;"*")</f>
        <v>0</v>
      </c>
      <c r="X32" s="117"/>
      <c r="Y32" s="117"/>
      <c r="Z32" s="123"/>
      <c r="AA32" s="156">
        <f>COUNTIFS('Raw Data'!$AN:$AN,"&lt;=" &amp;DATE(LEFT($AV$3, 4), MONTH("1 " &amp; AA$6 &amp; " " &amp; LEFT($AV$3, 4)) + 1, 0 ), 'Raw Data'!$AN:$AN,"&gt;" &amp;DATE(LEFT($AV$3, 4), MONTH("1 " &amp; AA$6 &amp; " " &amp; LEFT($AV$3, 4)), 0 ), 'Raw Data'!$O:$O,""&amp;'Raw Data'!$B$1,'Raw Data'!$D:$D,"&lt;&gt;*ithdr*",'Raw Data'!$D:$D,"&lt;&gt;*ancel*",'Raw Data'!$P:$P,"--", 'Raw Data'!$K:$K, "*" &amp; MID($A32, 2, 4) &amp;"*")
+
COUNTIFS( 'Raw Data'!$AN:$AN,"&lt;=" &amp;DATE(LEFT($AV$3, 4), MONTH("1 " &amp; AA$6 &amp; " " &amp; LEFT($AV$3, 4)) + 1, 0 ), 'Raw Data'!$AN:$AN,"&gt;" &amp;DATE(LEFT($AV$3, 4), MONTH("1 " &amp; AA$6 &amp; " " &amp; LEFT($AV$3, 4)), 0 ), 'Raw Data'!$P:$P,""&amp;'Raw Data'!$B$1,'Raw Data'!$D:$D,"&lt;&gt;*ithdr*",'Raw Data'!$D:$D,"&lt;&gt;*ancel*", 'Raw Data'!$K:$K,  "*" &amp; MID($A32, 2, 4) &amp;"*")</f>
        <v>0</v>
      </c>
      <c r="AB32" s="117"/>
      <c r="AC32" s="117"/>
      <c r="AD32" s="123"/>
      <c r="AE32" s="156">
        <f>COUNTIFS('Raw Data'!$AN:$AN,"&lt;=" &amp;DATE(LEFT($AV$3, 4), MONTH("1 " &amp; AE$6 &amp; " " &amp; LEFT($AV$3, 4)) + 1, 0 ), 'Raw Data'!$AN:$AN,"&gt;" &amp;DATE(LEFT($AV$3, 4), MONTH("1 " &amp; AE$6 &amp; " " &amp; LEFT($AV$3, 4)), 0 ), 'Raw Data'!$O:$O,""&amp;'Raw Data'!$B$1,'Raw Data'!$D:$D,"&lt;&gt;*ithdr*",'Raw Data'!$D:$D,"&lt;&gt;*ancel*",'Raw Data'!$P:$P,"--", 'Raw Data'!$K:$K, "*" &amp; MID($A32, 2, 4) &amp;"*")
+
COUNTIFS( 'Raw Data'!$AN:$AN,"&lt;=" &amp;DATE(LEFT($AV$3, 4), MONTH("1 " &amp; AE$6 &amp; " " &amp; LEFT($AV$3, 4)) + 1, 0 ), 'Raw Data'!$AN:$AN,"&gt;" &amp;DATE(LEFT($AV$3, 4), MONTH("1 " &amp; AE$6 &amp; " " &amp; LEFT($AV$3, 4)), 0 ), 'Raw Data'!$P:$P,""&amp;'Raw Data'!$B$1,'Raw Data'!$D:$D,"&lt;&gt;*ithdr*",'Raw Data'!$D:$D,"&lt;&gt;*ancel*", 'Raw Data'!$K:$K,  "*" &amp; MID($A32, 2, 4) &amp;"*")</f>
        <v>0</v>
      </c>
      <c r="AF32" s="117"/>
      <c r="AG32" s="117"/>
      <c r="AH32" s="123"/>
      <c r="AI32" s="156">
        <f>COUNTIFS('Raw Data'!$AN:$AN,"&lt;=" &amp;DATE(LEFT($AV$3, 4), MONTH("1 " &amp; AI$6 &amp; " " &amp; LEFT($AV$3, 4)) + 1, 0 ), 'Raw Data'!$AN:$AN,"&gt;" &amp;DATE(LEFT($AV$3, 4), MONTH("1 " &amp; AI$6 &amp; " " &amp; LEFT($AV$3, 4)), 0 ), 'Raw Data'!$O:$O,""&amp;'Raw Data'!$B$1,'Raw Data'!$D:$D,"&lt;&gt;*ithdr*",'Raw Data'!$D:$D,"&lt;&gt;*ancel*",'Raw Data'!$P:$P,"--", 'Raw Data'!$K:$K, "*" &amp; MID($A32, 2, 4) &amp;"*")
+
COUNTIFS( 'Raw Data'!$AN:$AN,"&lt;=" &amp;DATE(LEFT($AV$3, 4), MONTH("1 " &amp; AI$6 &amp; " " &amp; LEFT($AV$3, 4)) + 1, 0 ), 'Raw Data'!$AN:$AN,"&gt;" &amp;DATE(LEFT($AV$3, 4), MONTH("1 " &amp; AI$6 &amp; " " &amp; LEFT($AV$3, 4)), 0 ), 'Raw Data'!$P:$P,""&amp;'Raw Data'!$B$1,'Raw Data'!$D:$D,"&lt;&gt;*ithdr*",'Raw Data'!$D:$D,"&lt;&gt;*ancel*", 'Raw Data'!$K:$K,  "*" &amp; MID($A32, 2, 4) &amp;"*")</f>
        <v>0</v>
      </c>
      <c r="AJ32" s="117"/>
      <c r="AK32" s="117"/>
      <c r="AL32" s="123"/>
      <c r="AM32" s="156">
        <f>COUNTIFS('Raw Data'!$AN:$AN,"&lt;=" &amp;DATE(LEFT($AV$3, 4), MONTH("1 " &amp; AM$6 &amp; " " &amp; LEFT($AV$3, 4)) + 1, 0 ), 'Raw Data'!$AN:$AN,"&gt;" &amp;DATE(LEFT($AV$3, 4), MONTH("1 " &amp; AM$6 &amp; " " &amp; LEFT($AV$3, 4)), 0 ), 'Raw Data'!$O:$O,""&amp;'Raw Data'!$B$1,'Raw Data'!$D:$D,"&lt;&gt;*ithdr*",'Raw Data'!$D:$D,"&lt;&gt;*ancel*",'Raw Data'!$P:$P,"--", 'Raw Data'!$K:$K, "*" &amp; MID($A32, 2, 4) &amp;"*")
+
COUNTIFS( 'Raw Data'!$AN:$AN,"&lt;=" &amp;DATE(LEFT($AV$3, 4), MONTH("1 " &amp; AM$6 &amp; " " &amp; LEFT($AV$3, 4)) + 1, 0 ), 'Raw Data'!$AN:$AN,"&gt;" &amp;DATE(LEFT($AV$3, 4), MONTH("1 " &amp; AM$6 &amp; " " &amp; LEFT($AV$3, 4)), 0 ), 'Raw Data'!$P:$P,""&amp;'Raw Data'!$B$1,'Raw Data'!$D:$D,"&lt;&gt;*ithdr*",'Raw Data'!$D:$D,"&lt;&gt;*ancel*", 'Raw Data'!$K:$K,  "*" &amp; MID($A32, 2, 4) &amp;"*")</f>
        <v>0</v>
      </c>
      <c r="AN32" s="117"/>
      <c r="AO32" s="117"/>
      <c r="AP32" s="123"/>
      <c r="AQ32" s="156">
        <f>COUNTIFS('Raw Data'!$AN:$AN,"&lt;=" &amp;DATE(LEFT($AV$3, 4), MONTH("1 " &amp; AQ$6 &amp; " " &amp; LEFT($AV$3, 4)) + 1, 0 ), 'Raw Data'!$AN:$AN,"&gt;" &amp;DATE(LEFT($AV$3, 4), MONTH("1 " &amp; AQ$6 &amp; " " &amp; LEFT($AV$3, 4)), 0 ), 'Raw Data'!$O:$O,""&amp;'Raw Data'!$B$1,'Raw Data'!$D:$D,"&lt;&gt;*ithdr*",'Raw Data'!$D:$D,"&lt;&gt;*ancel*",'Raw Data'!$P:$P,"--", 'Raw Data'!$K:$K, "*" &amp; MID($A32, 2, 4) &amp;"*")
+
COUNTIFS( 'Raw Data'!$AN:$AN,"&lt;=" &amp;DATE(LEFT($AV$3, 4), MONTH("1 " &amp; AQ$6 &amp; " " &amp; LEFT($AV$3, 4)) + 1, 0 ), 'Raw Data'!$AN:$AN,"&gt;" &amp;DATE(LEFT($AV$3, 4), MONTH("1 " &amp; AQ$6 &amp; " " &amp; LEFT($AV$3, 4)), 0 ), 'Raw Data'!$P:$P,""&amp;'Raw Data'!$B$1,'Raw Data'!$D:$D,"&lt;&gt;*ithdr*",'Raw Data'!$D:$D,"&lt;&gt;*ancel*", 'Raw Data'!$K:$K,  "*" &amp; MID($A32, 2, 4) &amp;"*")</f>
        <v>0</v>
      </c>
      <c r="AR32" s="117"/>
      <c r="AS32" s="117"/>
      <c r="AT32" s="123"/>
      <c r="AU32" s="156">
        <f>COUNTIFS('Raw Data'!$AN:$AN,"&lt;=" &amp;DATE(MID($AV$3, 15, 4), MONTH("1 " &amp; AU$6 &amp; " " &amp; MID($AV$3, 15, 4)) + 1, 0 ), 'Raw Data'!$AN:$AN,"&gt;" &amp;DATE(MID($AV$3, 15, 4), MONTH("1 " &amp; AU$6 &amp; " " &amp; MID($AV$3, 15, 4)), 0 ), 'Raw Data'!$O:$O,""&amp;'Raw Data'!$B$1,'Raw Data'!$D:$D,"&lt;&gt;*ithdr*",'Raw Data'!$D:$D,"&lt;&gt;*ancel*",'Raw Data'!$P:$P,"--", 'Raw Data'!$K:$K, "*" &amp; MID($A32, 2, 4) &amp;"*")
+
COUNTIFS( 'Raw Data'!$AN:$AN,"&lt;=" &amp;DATE(MID($AV$3, 15, 4), MONTH("1 " &amp; AU$6 &amp; " " &amp; MID($AV$3, 15, 4)) + 1, 0 ), 'Raw Data'!$AN:$AN,"&gt;" &amp;DATE(MID($AV$3, 15, 4), MONTH("1 " &amp; AU$6 &amp; " " &amp; MID($AV$3, 15, 4)), 0 ), 'Raw Data'!$P:$P,""&amp;'Raw Data'!$B$1,'Raw Data'!$D:$D,"&lt;&gt;*ithdr*",'Raw Data'!$D:$D,"&lt;&gt;*ancel*", 'Raw Data'!$K:$K,  "*" &amp; MID($A32, 2, 4) &amp;"*")</f>
        <v>0</v>
      </c>
      <c r="AV32" s="117"/>
      <c r="AW32" s="117"/>
      <c r="AX32" s="123"/>
      <c r="AY32" s="156">
        <f>COUNTIFS('Raw Data'!$AN:$AN,"&lt;=" &amp;DATE(MID($AV$3, 15, 4), MONTH("1 " &amp; AY$6 &amp; " " &amp; MID($AV$3, 15, 4)) + 1, 0 ), 'Raw Data'!$AN:$AN,"&gt;" &amp;DATE(MID($AV$3, 15, 4), MONTH("1 " &amp; AY$6 &amp; " " &amp; MID($AV$3, 15, 4)), 0 ), 'Raw Data'!$O:$O,""&amp;'Raw Data'!$B$1,'Raw Data'!$D:$D,"&lt;&gt;*ithdr*",'Raw Data'!$D:$D,"&lt;&gt;*ancel*",'Raw Data'!$P:$P,"--", 'Raw Data'!$K:$K, "*" &amp; MID($A32, 2, 4) &amp;"*")
+
COUNTIFS( 'Raw Data'!$AN:$AN,"&lt;=" &amp;DATE(MID($AV$3, 15, 4), MONTH("1 " &amp; AY$6 &amp; " " &amp; MID($AV$3, 15, 4)) + 1, 0 ), 'Raw Data'!$AN:$AN,"&gt;" &amp;DATE(MID($AV$3, 15, 4), MONTH("1 " &amp; AY$6 &amp; " " &amp; MID($AV$3, 15, 4)), 0 ), 'Raw Data'!$P:$P,""&amp;'Raw Data'!$B$1,'Raw Data'!$D:$D,"&lt;&gt;*ithdr*",'Raw Data'!$D:$D,"&lt;&gt;*ancel*", 'Raw Data'!$K:$K,  "*" &amp; MID($A32, 2, 4) &amp;"*")</f>
        <v>0</v>
      </c>
      <c r="AZ32" s="117"/>
      <c r="BA32" s="117"/>
      <c r="BB32" s="123"/>
      <c r="BC32" s="156">
        <f>COUNTIFS('Raw Data'!$AN:$AN,"&lt;=" &amp;DATE(MID($AV$3, 15, 4), MONTH("1 " &amp; BC$6 &amp; " " &amp; MID($AV$3, 15, 4)) + 1, 0 ), 'Raw Data'!$AN:$AN,"&gt;" &amp;DATE(MID($AV$3, 15, 4), MONTH("1 " &amp; BC$6 &amp; " " &amp; MID($AV$3, 15, 4)), 0 ), 'Raw Data'!$O:$O,""&amp;'Raw Data'!$B$1,'Raw Data'!$D:$D,"&lt;&gt;*ithdr*",'Raw Data'!$D:$D,"&lt;&gt;*ancel*",'Raw Data'!$P:$P,"--", 'Raw Data'!$K:$K, "*" &amp; MID($A32, 2, 4) &amp;"*")
+
COUNTIFS( 'Raw Data'!$AN:$AN,"&lt;=" &amp;DATE(MID($AV$3, 15, 4), MONTH("1 " &amp; BC$6 &amp; " " &amp; MID($AV$3, 15, 4)) + 1, 0 ), 'Raw Data'!$AN:$AN,"&gt;" &amp;DATE(MID($AV$3, 15, 4), MONTH("1 " &amp; BC$6 &amp; " " &amp; MID($AV$3, 15, 4)), 0 ), 'Raw Data'!$P:$P,""&amp;'Raw Data'!$B$1,'Raw Data'!$D:$D,"&lt;&gt;*ithdr*",'Raw Data'!$D:$D,"&lt;&gt;*ancel*", 'Raw Data'!$K:$K,  "*" &amp; MID($A32, 2, 4) &amp;"*")</f>
        <v>0</v>
      </c>
      <c r="BD32" s="117"/>
      <c r="BE32" s="117"/>
      <c r="BF32" s="123"/>
    </row>
    <row r="33" spans="1:58" ht="12.75" customHeight="1" x14ac:dyDescent="0.2">
      <c r="A33" s="157" t="s">
        <v>229</v>
      </c>
      <c r="B33" s="117"/>
      <c r="C33" s="117"/>
      <c r="D33" s="117"/>
      <c r="E33" s="117"/>
      <c r="F33" s="117"/>
      <c r="G33" s="117"/>
      <c r="H33" s="117"/>
      <c r="I33" s="117"/>
      <c r="J33" s="121"/>
      <c r="K33" s="156">
        <f>COUNTIFS('Raw Data'!$AN:$AN,"&lt;=" &amp;DATE(LEFT($AV$3, 4), MONTH("1 " &amp; K$6 &amp; " " &amp; LEFT($AV$3, 4)) + 1, 0 ), 'Raw Data'!$AN:$AN,"&gt;" &amp;DATE(LEFT($AV$3, 4), MONTH("1 " &amp; K$6 &amp; " " &amp; LEFT($AV$3, 4)), 0 ), 'Raw Data'!$O:$O,""&amp;'Raw Data'!$B$1,'Raw Data'!$D:$D,"&lt;&gt;*ithdr*",'Raw Data'!$D:$D,"&lt;&gt;*ancel*",'Raw Data'!$P:$P,"--", 'Raw Data'!$K:$K, "*" &amp; MID($A33, 2, 4) &amp;"*")
+
COUNTIFS( 'Raw Data'!$AN:$AN,"&lt;=" &amp;DATE(LEFT($AV$3, 4), MONTH("1 " &amp; K$6 &amp; " " &amp; LEFT($AV$3, 4)) + 1, 0 ), 'Raw Data'!$AN:$AN,"&gt;" &amp;DATE(LEFT($AV$3, 4), MONTH("1 " &amp; K$6 &amp; " " &amp; LEFT($AV$3, 4)), 0 ), 'Raw Data'!$P:$P,""&amp;'Raw Data'!$B$1,'Raw Data'!$D:$D,"&lt;&gt;*ithdr*",'Raw Data'!$D:$D,"&lt;&gt;*ancel*", 'Raw Data'!$K:$K,  "*" &amp; MID($A33, 2, 4) &amp;"*")</f>
        <v>0</v>
      </c>
      <c r="L33" s="117"/>
      <c r="M33" s="117"/>
      <c r="N33" s="123"/>
      <c r="O33" s="156">
        <f>COUNTIFS('Raw Data'!$AN:$AN,"&lt;=" &amp;DATE(LEFT($AV$3, 4), MONTH("1 " &amp; O$6 &amp; " " &amp; LEFT($AV$3, 4)) + 1, 0 ), 'Raw Data'!$AN:$AN,"&gt;" &amp;DATE(LEFT($AV$3, 4), MONTH("1 " &amp; O$6 &amp; " " &amp; LEFT($AV$3, 4)), 0 ), 'Raw Data'!$O:$O,""&amp;'Raw Data'!$B$1,'Raw Data'!$D:$D,"&lt;&gt;*ithdr*",'Raw Data'!$D:$D,"&lt;&gt;*ancel*",'Raw Data'!$P:$P,"--", 'Raw Data'!$K:$K, "*" &amp; MID($A33, 2, 4) &amp;"*")
+
COUNTIFS( 'Raw Data'!$AN:$AN,"&lt;=" &amp;DATE(LEFT($AV$3, 4), MONTH("1 " &amp; O$6 &amp; " " &amp; LEFT($AV$3, 4)) + 1, 0 ), 'Raw Data'!$AN:$AN,"&gt;" &amp;DATE(LEFT($AV$3, 4), MONTH("1 " &amp; O$6 &amp; " " &amp; LEFT($AV$3, 4)), 0 ), 'Raw Data'!$P:$P,""&amp;'Raw Data'!$B$1,'Raw Data'!$D:$D,"&lt;&gt;*ithdr*",'Raw Data'!$D:$D,"&lt;&gt;*ancel*", 'Raw Data'!$K:$K,  "*" &amp; MID($A33, 2, 4) &amp;"*")</f>
        <v>0</v>
      </c>
      <c r="P33" s="117"/>
      <c r="Q33" s="117"/>
      <c r="R33" s="123"/>
      <c r="S33" s="156">
        <f>COUNTIFS('Raw Data'!$AN:$AN,"&lt;=" &amp;DATE(LEFT($AV$3, 4), MONTH("1 " &amp; S$6 &amp; " " &amp; LEFT($AV$3, 4)) + 1, 0 ), 'Raw Data'!$AN:$AN,"&gt;" &amp;DATE(LEFT($AV$3, 4), MONTH("1 " &amp; S$6 &amp; " " &amp; LEFT($AV$3, 4)), 0 ), 'Raw Data'!$O:$O,""&amp;'Raw Data'!$B$1,'Raw Data'!$D:$D,"&lt;&gt;*ithdr*",'Raw Data'!$D:$D,"&lt;&gt;*ancel*",'Raw Data'!$P:$P,"--", 'Raw Data'!$K:$K, "*" &amp; MID($A33, 2, 4) &amp;"*")
+
COUNTIFS( 'Raw Data'!$AN:$AN,"&lt;=" &amp;DATE(LEFT($AV$3, 4), MONTH("1 " &amp; S$6 &amp; " " &amp; LEFT($AV$3, 4)) + 1, 0 ), 'Raw Data'!$AN:$AN,"&gt;" &amp;DATE(LEFT($AV$3, 4), MONTH("1 " &amp; S$6 &amp; " " &amp; LEFT($AV$3, 4)), 0 ), 'Raw Data'!$P:$P,""&amp;'Raw Data'!$B$1,'Raw Data'!$D:$D,"&lt;&gt;*ithdr*",'Raw Data'!$D:$D,"&lt;&gt;*ancel*", 'Raw Data'!$K:$K,  "*" &amp; MID($A33, 2, 4) &amp;"*")</f>
        <v>0</v>
      </c>
      <c r="T33" s="117"/>
      <c r="U33" s="117"/>
      <c r="V33" s="123"/>
      <c r="W33" s="156">
        <f>COUNTIFS('Raw Data'!$AN:$AN,"&lt;=" &amp;DATE(LEFT($AV$3, 4), MONTH("1 " &amp; W$6 &amp; " " &amp; LEFT($AV$3, 4)) + 1, 0 ), 'Raw Data'!$AN:$AN,"&gt;" &amp;DATE(LEFT($AV$3, 4), MONTH("1 " &amp; W$6 &amp; " " &amp; LEFT($AV$3, 4)), 0 ), 'Raw Data'!$O:$O,""&amp;'Raw Data'!$B$1,'Raw Data'!$D:$D,"&lt;&gt;*ithdr*",'Raw Data'!$D:$D,"&lt;&gt;*ancel*",'Raw Data'!$P:$P,"--", 'Raw Data'!$K:$K, "*" &amp; MID($A33, 2, 4) &amp;"*")
+
COUNTIFS( 'Raw Data'!$AN:$AN,"&lt;=" &amp;DATE(LEFT($AV$3, 4), MONTH("1 " &amp; W$6 &amp; " " &amp; LEFT($AV$3, 4)) + 1, 0 ), 'Raw Data'!$AN:$AN,"&gt;" &amp;DATE(LEFT($AV$3, 4), MONTH("1 " &amp; W$6 &amp; " " &amp; LEFT($AV$3, 4)), 0 ), 'Raw Data'!$P:$P,""&amp;'Raw Data'!$B$1,'Raw Data'!$D:$D,"&lt;&gt;*ithdr*",'Raw Data'!$D:$D,"&lt;&gt;*ancel*", 'Raw Data'!$K:$K,  "*" &amp; MID($A33, 2, 4) &amp;"*")</f>
        <v>0</v>
      </c>
      <c r="X33" s="117"/>
      <c r="Y33" s="117"/>
      <c r="Z33" s="123"/>
      <c r="AA33" s="156">
        <f>COUNTIFS('Raw Data'!$AN:$AN,"&lt;=" &amp;DATE(LEFT($AV$3, 4), MONTH("1 " &amp; AA$6 &amp; " " &amp; LEFT($AV$3, 4)) + 1, 0 ), 'Raw Data'!$AN:$AN,"&gt;" &amp;DATE(LEFT($AV$3, 4), MONTH("1 " &amp; AA$6 &amp; " " &amp; LEFT($AV$3, 4)), 0 ), 'Raw Data'!$O:$O,""&amp;'Raw Data'!$B$1,'Raw Data'!$D:$D,"&lt;&gt;*ithdr*",'Raw Data'!$D:$D,"&lt;&gt;*ancel*",'Raw Data'!$P:$P,"--", 'Raw Data'!$K:$K, "*" &amp; MID($A33, 2, 4) &amp;"*")
+
COUNTIFS( 'Raw Data'!$AN:$AN,"&lt;=" &amp;DATE(LEFT($AV$3, 4), MONTH("1 " &amp; AA$6 &amp; " " &amp; LEFT($AV$3, 4)) + 1, 0 ), 'Raw Data'!$AN:$AN,"&gt;" &amp;DATE(LEFT($AV$3, 4), MONTH("1 " &amp; AA$6 &amp; " " &amp; LEFT($AV$3, 4)), 0 ), 'Raw Data'!$P:$P,""&amp;'Raw Data'!$B$1,'Raw Data'!$D:$D,"&lt;&gt;*ithdr*",'Raw Data'!$D:$D,"&lt;&gt;*ancel*", 'Raw Data'!$K:$K,  "*" &amp; MID($A33, 2, 4) &amp;"*")</f>
        <v>0</v>
      </c>
      <c r="AB33" s="117"/>
      <c r="AC33" s="117"/>
      <c r="AD33" s="123"/>
      <c r="AE33" s="156">
        <f>COUNTIFS('Raw Data'!$AN:$AN,"&lt;=" &amp;DATE(LEFT($AV$3, 4), MONTH("1 " &amp; AE$6 &amp; " " &amp; LEFT($AV$3, 4)) + 1, 0 ), 'Raw Data'!$AN:$AN,"&gt;" &amp;DATE(LEFT($AV$3, 4), MONTH("1 " &amp; AE$6 &amp; " " &amp; LEFT($AV$3, 4)), 0 ), 'Raw Data'!$O:$O,""&amp;'Raw Data'!$B$1,'Raw Data'!$D:$D,"&lt;&gt;*ithdr*",'Raw Data'!$D:$D,"&lt;&gt;*ancel*",'Raw Data'!$P:$P,"--", 'Raw Data'!$K:$K, "*" &amp; MID($A33, 2, 4) &amp;"*")
+
COUNTIFS( 'Raw Data'!$AN:$AN,"&lt;=" &amp;DATE(LEFT($AV$3, 4), MONTH("1 " &amp; AE$6 &amp; " " &amp; LEFT($AV$3, 4)) + 1, 0 ), 'Raw Data'!$AN:$AN,"&gt;" &amp;DATE(LEFT($AV$3, 4), MONTH("1 " &amp; AE$6 &amp; " " &amp; LEFT($AV$3, 4)), 0 ), 'Raw Data'!$P:$P,""&amp;'Raw Data'!$B$1,'Raw Data'!$D:$D,"&lt;&gt;*ithdr*",'Raw Data'!$D:$D,"&lt;&gt;*ancel*", 'Raw Data'!$K:$K,  "*" &amp; MID($A33, 2, 4) &amp;"*")</f>
        <v>0</v>
      </c>
      <c r="AF33" s="117"/>
      <c r="AG33" s="117"/>
      <c r="AH33" s="123"/>
      <c r="AI33" s="156">
        <f>COUNTIFS('Raw Data'!$AN:$AN,"&lt;=" &amp;DATE(LEFT($AV$3, 4), MONTH("1 " &amp; AI$6 &amp; " " &amp; LEFT($AV$3, 4)) + 1, 0 ), 'Raw Data'!$AN:$AN,"&gt;" &amp;DATE(LEFT($AV$3, 4), MONTH("1 " &amp; AI$6 &amp; " " &amp; LEFT($AV$3, 4)), 0 ), 'Raw Data'!$O:$O,""&amp;'Raw Data'!$B$1,'Raw Data'!$D:$D,"&lt;&gt;*ithdr*",'Raw Data'!$D:$D,"&lt;&gt;*ancel*",'Raw Data'!$P:$P,"--", 'Raw Data'!$K:$K, "*" &amp; MID($A33, 2, 4) &amp;"*")
+
COUNTIFS( 'Raw Data'!$AN:$AN,"&lt;=" &amp;DATE(LEFT($AV$3, 4), MONTH("1 " &amp; AI$6 &amp; " " &amp; LEFT($AV$3, 4)) + 1, 0 ), 'Raw Data'!$AN:$AN,"&gt;" &amp;DATE(LEFT($AV$3, 4), MONTH("1 " &amp; AI$6 &amp; " " &amp; LEFT($AV$3, 4)), 0 ), 'Raw Data'!$P:$P,""&amp;'Raw Data'!$B$1,'Raw Data'!$D:$D,"&lt;&gt;*ithdr*",'Raw Data'!$D:$D,"&lt;&gt;*ancel*", 'Raw Data'!$K:$K,  "*" &amp; MID($A33, 2, 4) &amp;"*")</f>
        <v>0</v>
      </c>
      <c r="AJ33" s="117"/>
      <c r="AK33" s="117"/>
      <c r="AL33" s="123"/>
      <c r="AM33" s="156">
        <f>COUNTIFS('Raw Data'!$AN:$AN,"&lt;=" &amp;DATE(LEFT($AV$3, 4), MONTH("1 " &amp; AM$6 &amp; " " &amp; LEFT($AV$3, 4)) + 1, 0 ), 'Raw Data'!$AN:$AN,"&gt;" &amp;DATE(LEFT($AV$3, 4), MONTH("1 " &amp; AM$6 &amp; " " &amp; LEFT($AV$3, 4)), 0 ), 'Raw Data'!$O:$O,""&amp;'Raw Data'!$B$1,'Raw Data'!$D:$D,"&lt;&gt;*ithdr*",'Raw Data'!$D:$D,"&lt;&gt;*ancel*",'Raw Data'!$P:$P,"--", 'Raw Data'!$K:$K, "*" &amp; MID($A33, 2, 4) &amp;"*")
+
COUNTIFS( 'Raw Data'!$AN:$AN,"&lt;=" &amp;DATE(LEFT($AV$3, 4), MONTH("1 " &amp; AM$6 &amp; " " &amp; LEFT($AV$3, 4)) + 1, 0 ), 'Raw Data'!$AN:$AN,"&gt;" &amp;DATE(LEFT($AV$3, 4), MONTH("1 " &amp; AM$6 &amp; " " &amp; LEFT($AV$3, 4)), 0 ), 'Raw Data'!$P:$P,""&amp;'Raw Data'!$B$1,'Raw Data'!$D:$D,"&lt;&gt;*ithdr*",'Raw Data'!$D:$D,"&lt;&gt;*ancel*", 'Raw Data'!$K:$K,  "*" &amp; MID($A33, 2, 4) &amp;"*")</f>
        <v>0</v>
      </c>
      <c r="AN33" s="117"/>
      <c r="AO33" s="117"/>
      <c r="AP33" s="123"/>
      <c r="AQ33" s="156">
        <f>COUNTIFS('Raw Data'!$AN:$AN,"&lt;=" &amp;DATE(LEFT($AV$3, 4), MONTH("1 " &amp; AQ$6 &amp; " " &amp; LEFT($AV$3, 4)) + 1, 0 ), 'Raw Data'!$AN:$AN,"&gt;" &amp;DATE(LEFT($AV$3, 4), MONTH("1 " &amp; AQ$6 &amp; " " &amp; LEFT($AV$3, 4)), 0 ), 'Raw Data'!$O:$O,""&amp;'Raw Data'!$B$1,'Raw Data'!$D:$D,"&lt;&gt;*ithdr*",'Raw Data'!$D:$D,"&lt;&gt;*ancel*",'Raw Data'!$P:$P,"--", 'Raw Data'!$K:$K, "*" &amp; MID($A33, 2, 4) &amp;"*")
+
COUNTIFS( 'Raw Data'!$AN:$AN,"&lt;=" &amp;DATE(LEFT($AV$3, 4), MONTH("1 " &amp; AQ$6 &amp; " " &amp; LEFT($AV$3, 4)) + 1, 0 ), 'Raw Data'!$AN:$AN,"&gt;" &amp;DATE(LEFT($AV$3, 4), MONTH("1 " &amp; AQ$6 &amp; " " &amp; LEFT($AV$3, 4)), 0 ), 'Raw Data'!$P:$P,""&amp;'Raw Data'!$B$1,'Raw Data'!$D:$D,"&lt;&gt;*ithdr*",'Raw Data'!$D:$D,"&lt;&gt;*ancel*", 'Raw Data'!$K:$K,  "*" &amp; MID($A33, 2, 4) &amp;"*")</f>
        <v>0</v>
      </c>
      <c r="AR33" s="117"/>
      <c r="AS33" s="117"/>
      <c r="AT33" s="123"/>
      <c r="AU33" s="156">
        <f>COUNTIFS('Raw Data'!$AN:$AN,"&lt;=" &amp;DATE(MID($AV$3, 15, 4), MONTH("1 " &amp; AU$6 &amp; " " &amp; MID($AV$3, 15, 4)) + 1, 0 ), 'Raw Data'!$AN:$AN,"&gt;" &amp;DATE(MID($AV$3, 15, 4), MONTH("1 " &amp; AU$6 &amp; " " &amp; MID($AV$3, 15, 4)), 0 ), 'Raw Data'!$O:$O,""&amp;'Raw Data'!$B$1,'Raw Data'!$D:$D,"&lt;&gt;*ithdr*",'Raw Data'!$D:$D,"&lt;&gt;*ancel*",'Raw Data'!$P:$P,"--", 'Raw Data'!$K:$K, "*" &amp; MID($A33, 2, 4) &amp;"*")
+
COUNTIFS( 'Raw Data'!$AN:$AN,"&lt;=" &amp;DATE(MID($AV$3, 15, 4), MONTH("1 " &amp; AU$6 &amp; " " &amp; MID($AV$3, 15, 4)) + 1, 0 ), 'Raw Data'!$AN:$AN,"&gt;" &amp;DATE(MID($AV$3, 15, 4), MONTH("1 " &amp; AU$6 &amp; " " &amp; MID($AV$3, 15, 4)), 0 ), 'Raw Data'!$P:$P,""&amp;'Raw Data'!$B$1,'Raw Data'!$D:$D,"&lt;&gt;*ithdr*",'Raw Data'!$D:$D,"&lt;&gt;*ancel*", 'Raw Data'!$K:$K,  "*" &amp; MID($A33, 2, 4) &amp;"*")</f>
        <v>0</v>
      </c>
      <c r="AV33" s="117"/>
      <c r="AW33" s="117"/>
      <c r="AX33" s="123"/>
      <c r="AY33" s="156">
        <f>COUNTIFS('Raw Data'!$AN:$AN,"&lt;=" &amp;DATE(MID($AV$3, 15, 4), MONTH("1 " &amp; AY$6 &amp; " " &amp; MID($AV$3, 15, 4)) + 1, 0 ), 'Raw Data'!$AN:$AN,"&gt;" &amp;DATE(MID($AV$3, 15, 4), MONTH("1 " &amp; AY$6 &amp; " " &amp; MID($AV$3, 15, 4)), 0 ), 'Raw Data'!$O:$O,""&amp;'Raw Data'!$B$1,'Raw Data'!$D:$D,"&lt;&gt;*ithdr*",'Raw Data'!$D:$D,"&lt;&gt;*ancel*",'Raw Data'!$P:$P,"--", 'Raw Data'!$K:$K, "*" &amp; MID($A33, 2, 4) &amp;"*")
+
COUNTIFS( 'Raw Data'!$AN:$AN,"&lt;=" &amp;DATE(MID($AV$3, 15, 4), MONTH("1 " &amp; AY$6 &amp; " " &amp; MID($AV$3, 15, 4)) + 1, 0 ), 'Raw Data'!$AN:$AN,"&gt;" &amp;DATE(MID($AV$3, 15, 4), MONTH("1 " &amp; AY$6 &amp; " " &amp; MID($AV$3, 15, 4)), 0 ), 'Raw Data'!$P:$P,""&amp;'Raw Data'!$B$1,'Raw Data'!$D:$D,"&lt;&gt;*ithdr*",'Raw Data'!$D:$D,"&lt;&gt;*ancel*", 'Raw Data'!$K:$K,  "*" &amp; MID($A33, 2, 4) &amp;"*")</f>
        <v>0</v>
      </c>
      <c r="AZ33" s="117"/>
      <c r="BA33" s="117"/>
      <c r="BB33" s="123"/>
      <c r="BC33" s="156">
        <f>COUNTIFS('Raw Data'!$AN:$AN,"&lt;=" &amp;DATE(MID($AV$3, 15, 4), MONTH("1 " &amp; BC$6 &amp; " " &amp; MID($AV$3, 15, 4)) + 1, 0 ), 'Raw Data'!$AN:$AN,"&gt;" &amp;DATE(MID($AV$3, 15, 4), MONTH("1 " &amp; BC$6 &amp; " " &amp; MID($AV$3, 15, 4)), 0 ), 'Raw Data'!$O:$O,""&amp;'Raw Data'!$B$1,'Raw Data'!$D:$D,"&lt;&gt;*ithdr*",'Raw Data'!$D:$D,"&lt;&gt;*ancel*",'Raw Data'!$P:$P,"--", 'Raw Data'!$K:$K, "*" &amp; MID($A33, 2, 4) &amp;"*")
+
COUNTIFS( 'Raw Data'!$AN:$AN,"&lt;=" &amp;DATE(MID($AV$3, 15, 4), MONTH("1 " &amp; BC$6 &amp; " " &amp; MID($AV$3, 15, 4)) + 1, 0 ), 'Raw Data'!$AN:$AN,"&gt;" &amp;DATE(MID($AV$3, 15, 4), MONTH("1 " &amp; BC$6 &amp; " " &amp; MID($AV$3, 15, 4)), 0 ), 'Raw Data'!$P:$P,""&amp;'Raw Data'!$B$1,'Raw Data'!$D:$D,"&lt;&gt;*ithdr*",'Raw Data'!$D:$D,"&lt;&gt;*ancel*", 'Raw Data'!$K:$K,  "*" &amp; MID($A33, 2, 4) &amp;"*")</f>
        <v>0</v>
      </c>
      <c r="BD33" s="117"/>
      <c r="BE33" s="117"/>
      <c r="BF33" s="123"/>
    </row>
    <row r="34" spans="1:58" ht="12.75" customHeight="1" x14ac:dyDescent="0.2">
      <c r="A34" s="157" t="s">
        <v>284</v>
      </c>
      <c r="B34" s="117"/>
      <c r="C34" s="117"/>
      <c r="D34" s="117"/>
      <c r="E34" s="117"/>
      <c r="F34" s="117"/>
      <c r="G34" s="117"/>
      <c r="H34" s="117"/>
      <c r="I34" s="117"/>
      <c r="J34" s="121"/>
      <c r="K34" s="156">
        <f>COUNTIFS('Raw Data'!$AN:$AN,"&lt;=" &amp;DATE(LEFT($AV$3, 4), MONTH("1 " &amp; K$6 &amp; " " &amp; LEFT($AV$3, 4)) + 1, 0 ), 'Raw Data'!$AN:$AN,"&gt;" &amp;DATE(LEFT($AV$3, 4), MONTH("1 " &amp; K$6 &amp; " " &amp; LEFT($AV$3, 4)), 0 ), 'Raw Data'!$O:$O,""&amp;'Raw Data'!$B$1,'Raw Data'!$D:$D,"&lt;&gt;*ithdr*",'Raw Data'!$D:$D,"&lt;&gt;*ancel*",'Raw Data'!$P:$P,"--", 'Raw Data'!$K:$K, "*" &amp; MID($A34, 2, 4) &amp;"*")
+
COUNTIFS( 'Raw Data'!$AN:$AN,"&lt;=" &amp;DATE(LEFT($AV$3, 4), MONTH("1 " &amp; K$6 &amp; " " &amp; LEFT($AV$3, 4)) + 1, 0 ), 'Raw Data'!$AN:$AN,"&gt;" &amp;DATE(LEFT($AV$3, 4), MONTH("1 " &amp; K$6 &amp; " " &amp; LEFT($AV$3, 4)), 0 ), 'Raw Data'!$P:$P,""&amp;'Raw Data'!$B$1,'Raw Data'!$D:$D,"&lt;&gt;*ithdr*",'Raw Data'!$D:$D,"&lt;&gt;*ancel*", 'Raw Data'!$K:$K,  "*" &amp; MID($A34, 2, 4) &amp;"*")</f>
        <v>0</v>
      </c>
      <c r="L34" s="117"/>
      <c r="M34" s="117"/>
      <c r="N34" s="123"/>
      <c r="O34" s="156">
        <f>COUNTIFS('Raw Data'!$AN:$AN,"&lt;=" &amp;DATE(LEFT($AV$3, 4), MONTH("1 " &amp; O$6 &amp; " " &amp; LEFT($AV$3, 4)) + 1, 0 ), 'Raw Data'!$AN:$AN,"&gt;" &amp;DATE(LEFT($AV$3, 4), MONTH("1 " &amp; O$6 &amp; " " &amp; LEFT($AV$3, 4)), 0 ), 'Raw Data'!$O:$O,""&amp;'Raw Data'!$B$1,'Raw Data'!$D:$D,"&lt;&gt;*ithdr*",'Raw Data'!$D:$D,"&lt;&gt;*ancel*",'Raw Data'!$P:$P,"--", 'Raw Data'!$K:$K, "*" &amp; MID($A34, 2, 4) &amp;"*")
+
COUNTIFS( 'Raw Data'!$AN:$AN,"&lt;=" &amp;DATE(LEFT($AV$3, 4), MONTH("1 " &amp; O$6 &amp; " " &amp; LEFT($AV$3, 4)) + 1, 0 ), 'Raw Data'!$AN:$AN,"&gt;" &amp;DATE(LEFT($AV$3, 4), MONTH("1 " &amp; O$6 &amp; " " &amp; LEFT($AV$3, 4)), 0 ), 'Raw Data'!$P:$P,""&amp;'Raw Data'!$B$1,'Raw Data'!$D:$D,"&lt;&gt;*ithdr*",'Raw Data'!$D:$D,"&lt;&gt;*ancel*", 'Raw Data'!$K:$K,  "*" &amp; MID($A34, 2, 4) &amp;"*")</f>
        <v>0</v>
      </c>
      <c r="P34" s="117"/>
      <c r="Q34" s="117"/>
      <c r="R34" s="123"/>
      <c r="S34" s="156">
        <f>COUNTIFS('Raw Data'!$AN:$AN,"&lt;=" &amp;DATE(LEFT($AV$3, 4), MONTH("1 " &amp; S$6 &amp; " " &amp; LEFT($AV$3, 4)) + 1, 0 ), 'Raw Data'!$AN:$AN,"&gt;" &amp;DATE(LEFT($AV$3, 4), MONTH("1 " &amp; S$6 &amp; " " &amp; LEFT($AV$3, 4)), 0 ), 'Raw Data'!$O:$O,""&amp;'Raw Data'!$B$1,'Raw Data'!$D:$D,"&lt;&gt;*ithdr*",'Raw Data'!$D:$D,"&lt;&gt;*ancel*",'Raw Data'!$P:$P,"--", 'Raw Data'!$K:$K, "*" &amp; MID($A34, 2, 4) &amp;"*")
+
COUNTIFS( 'Raw Data'!$AN:$AN,"&lt;=" &amp;DATE(LEFT($AV$3, 4), MONTH("1 " &amp; S$6 &amp; " " &amp; LEFT($AV$3, 4)) + 1, 0 ), 'Raw Data'!$AN:$AN,"&gt;" &amp;DATE(LEFT($AV$3, 4), MONTH("1 " &amp; S$6 &amp; " " &amp; LEFT($AV$3, 4)), 0 ), 'Raw Data'!$P:$P,""&amp;'Raw Data'!$B$1,'Raw Data'!$D:$D,"&lt;&gt;*ithdr*",'Raw Data'!$D:$D,"&lt;&gt;*ancel*", 'Raw Data'!$K:$K,  "*" &amp; MID($A34, 2, 4) &amp;"*")</f>
        <v>0</v>
      </c>
      <c r="T34" s="117"/>
      <c r="U34" s="117"/>
      <c r="V34" s="123"/>
      <c r="W34" s="156">
        <f>COUNTIFS('Raw Data'!$AN:$AN,"&lt;=" &amp;DATE(LEFT($AV$3, 4), MONTH("1 " &amp; W$6 &amp; " " &amp; LEFT($AV$3, 4)) + 1, 0 ), 'Raw Data'!$AN:$AN,"&gt;" &amp;DATE(LEFT($AV$3, 4), MONTH("1 " &amp; W$6 &amp; " " &amp; LEFT($AV$3, 4)), 0 ), 'Raw Data'!$O:$O,""&amp;'Raw Data'!$B$1,'Raw Data'!$D:$D,"&lt;&gt;*ithdr*",'Raw Data'!$D:$D,"&lt;&gt;*ancel*",'Raw Data'!$P:$P,"--", 'Raw Data'!$K:$K, "*" &amp; MID($A34, 2, 4) &amp;"*")
+
COUNTIFS( 'Raw Data'!$AN:$AN,"&lt;=" &amp;DATE(LEFT($AV$3, 4), MONTH("1 " &amp; W$6 &amp; " " &amp; LEFT($AV$3, 4)) + 1, 0 ), 'Raw Data'!$AN:$AN,"&gt;" &amp;DATE(LEFT($AV$3, 4), MONTH("1 " &amp; W$6 &amp; " " &amp; LEFT($AV$3, 4)), 0 ), 'Raw Data'!$P:$P,""&amp;'Raw Data'!$B$1,'Raw Data'!$D:$D,"&lt;&gt;*ithdr*",'Raw Data'!$D:$D,"&lt;&gt;*ancel*", 'Raw Data'!$K:$K,  "*" &amp; MID($A34, 2, 4) &amp;"*")</f>
        <v>0</v>
      </c>
      <c r="X34" s="117"/>
      <c r="Y34" s="117"/>
      <c r="Z34" s="123"/>
      <c r="AA34" s="156">
        <f>COUNTIFS('Raw Data'!$AN:$AN,"&lt;=" &amp;DATE(LEFT($AV$3, 4), MONTH("1 " &amp; AA$6 &amp; " " &amp; LEFT($AV$3, 4)) + 1, 0 ), 'Raw Data'!$AN:$AN,"&gt;" &amp;DATE(LEFT($AV$3, 4), MONTH("1 " &amp; AA$6 &amp; " " &amp; LEFT($AV$3, 4)), 0 ), 'Raw Data'!$O:$O,""&amp;'Raw Data'!$B$1,'Raw Data'!$D:$D,"&lt;&gt;*ithdr*",'Raw Data'!$D:$D,"&lt;&gt;*ancel*",'Raw Data'!$P:$P,"--", 'Raw Data'!$K:$K, "*" &amp; MID($A34, 2, 4) &amp;"*")
+
COUNTIFS( 'Raw Data'!$AN:$AN,"&lt;=" &amp;DATE(LEFT($AV$3, 4), MONTH("1 " &amp; AA$6 &amp; " " &amp; LEFT($AV$3, 4)) + 1, 0 ), 'Raw Data'!$AN:$AN,"&gt;" &amp;DATE(LEFT($AV$3, 4), MONTH("1 " &amp; AA$6 &amp; " " &amp; LEFT($AV$3, 4)), 0 ), 'Raw Data'!$P:$P,""&amp;'Raw Data'!$B$1,'Raw Data'!$D:$D,"&lt;&gt;*ithdr*",'Raw Data'!$D:$D,"&lt;&gt;*ancel*", 'Raw Data'!$K:$K,  "*" &amp; MID($A34, 2, 4) &amp;"*")</f>
        <v>0</v>
      </c>
      <c r="AB34" s="117"/>
      <c r="AC34" s="117"/>
      <c r="AD34" s="123"/>
      <c r="AE34" s="156">
        <f>COUNTIFS('Raw Data'!$AN:$AN,"&lt;=" &amp;DATE(LEFT($AV$3, 4), MONTH("1 " &amp; AE$6 &amp; " " &amp; LEFT($AV$3, 4)) + 1, 0 ), 'Raw Data'!$AN:$AN,"&gt;" &amp;DATE(LEFT($AV$3, 4), MONTH("1 " &amp; AE$6 &amp; " " &amp; LEFT($AV$3, 4)), 0 ), 'Raw Data'!$O:$O,""&amp;'Raw Data'!$B$1,'Raw Data'!$D:$D,"&lt;&gt;*ithdr*",'Raw Data'!$D:$D,"&lt;&gt;*ancel*",'Raw Data'!$P:$P,"--", 'Raw Data'!$K:$K, "*" &amp; MID($A34, 2, 4) &amp;"*")
+
COUNTIFS( 'Raw Data'!$AN:$AN,"&lt;=" &amp;DATE(LEFT($AV$3, 4), MONTH("1 " &amp; AE$6 &amp; " " &amp; LEFT($AV$3, 4)) + 1, 0 ), 'Raw Data'!$AN:$AN,"&gt;" &amp;DATE(LEFT($AV$3, 4), MONTH("1 " &amp; AE$6 &amp; " " &amp; LEFT($AV$3, 4)), 0 ), 'Raw Data'!$P:$P,""&amp;'Raw Data'!$B$1,'Raw Data'!$D:$D,"&lt;&gt;*ithdr*",'Raw Data'!$D:$D,"&lt;&gt;*ancel*", 'Raw Data'!$K:$K,  "*" &amp; MID($A34, 2, 4) &amp;"*")</f>
        <v>0</v>
      </c>
      <c r="AF34" s="117"/>
      <c r="AG34" s="117"/>
      <c r="AH34" s="123"/>
      <c r="AI34" s="156">
        <f>COUNTIFS('Raw Data'!$AN:$AN,"&lt;=" &amp;DATE(LEFT($AV$3, 4), MONTH("1 " &amp; AI$6 &amp; " " &amp; LEFT($AV$3, 4)) + 1, 0 ), 'Raw Data'!$AN:$AN,"&gt;" &amp;DATE(LEFT($AV$3, 4), MONTH("1 " &amp; AI$6 &amp; " " &amp; LEFT($AV$3, 4)), 0 ), 'Raw Data'!$O:$O,""&amp;'Raw Data'!$B$1,'Raw Data'!$D:$D,"&lt;&gt;*ithdr*",'Raw Data'!$D:$D,"&lt;&gt;*ancel*",'Raw Data'!$P:$P,"--", 'Raw Data'!$K:$K, "*" &amp; MID($A34, 2, 4) &amp;"*")
+
COUNTIFS( 'Raw Data'!$AN:$AN,"&lt;=" &amp;DATE(LEFT($AV$3, 4), MONTH("1 " &amp; AI$6 &amp; " " &amp; LEFT($AV$3, 4)) + 1, 0 ), 'Raw Data'!$AN:$AN,"&gt;" &amp;DATE(LEFT($AV$3, 4), MONTH("1 " &amp; AI$6 &amp; " " &amp; LEFT($AV$3, 4)), 0 ), 'Raw Data'!$P:$P,""&amp;'Raw Data'!$B$1,'Raw Data'!$D:$D,"&lt;&gt;*ithdr*",'Raw Data'!$D:$D,"&lt;&gt;*ancel*", 'Raw Data'!$K:$K,  "*" &amp; MID($A34, 2, 4) &amp;"*")</f>
        <v>0</v>
      </c>
      <c r="AJ34" s="117"/>
      <c r="AK34" s="117"/>
      <c r="AL34" s="123"/>
      <c r="AM34" s="156">
        <f>COUNTIFS('Raw Data'!$AN:$AN,"&lt;=" &amp;DATE(LEFT($AV$3, 4), MONTH("1 " &amp; AM$6 &amp; " " &amp; LEFT($AV$3, 4)) + 1, 0 ), 'Raw Data'!$AN:$AN,"&gt;" &amp;DATE(LEFT($AV$3, 4), MONTH("1 " &amp; AM$6 &amp; " " &amp; LEFT($AV$3, 4)), 0 ), 'Raw Data'!$O:$O,""&amp;'Raw Data'!$B$1,'Raw Data'!$D:$D,"&lt;&gt;*ithdr*",'Raw Data'!$D:$D,"&lt;&gt;*ancel*",'Raw Data'!$P:$P,"--", 'Raw Data'!$K:$K, "*" &amp; MID($A34, 2, 4) &amp;"*")
+
COUNTIFS( 'Raw Data'!$AN:$AN,"&lt;=" &amp;DATE(LEFT($AV$3, 4), MONTH("1 " &amp; AM$6 &amp; " " &amp; LEFT($AV$3, 4)) + 1, 0 ), 'Raw Data'!$AN:$AN,"&gt;" &amp;DATE(LEFT($AV$3, 4), MONTH("1 " &amp; AM$6 &amp; " " &amp; LEFT($AV$3, 4)), 0 ), 'Raw Data'!$P:$P,""&amp;'Raw Data'!$B$1,'Raw Data'!$D:$D,"&lt;&gt;*ithdr*",'Raw Data'!$D:$D,"&lt;&gt;*ancel*", 'Raw Data'!$K:$K,  "*" &amp; MID($A34, 2, 4) &amp;"*")</f>
        <v>0</v>
      </c>
      <c r="AN34" s="117"/>
      <c r="AO34" s="117"/>
      <c r="AP34" s="123"/>
      <c r="AQ34" s="156">
        <f>COUNTIFS('Raw Data'!$AN:$AN,"&lt;=" &amp;DATE(LEFT($AV$3, 4), MONTH("1 " &amp; AQ$6 &amp; " " &amp; LEFT($AV$3, 4)) + 1, 0 ), 'Raw Data'!$AN:$AN,"&gt;" &amp;DATE(LEFT($AV$3, 4), MONTH("1 " &amp; AQ$6 &amp; " " &amp; LEFT($AV$3, 4)), 0 ), 'Raw Data'!$O:$O,""&amp;'Raw Data'!$B$1,'Raw Data'!$D:$D,"&lt;&gt;*ithdr*",'Raw Data'!$D:$D,"&lt;&gt;*ancel*",'Raw Data'!$P:$P,"--", 'Raw Data'!$K:$K, "*" &amp; MID($A34, 2, 4) &amp;"*")
+
COUNTIFS( 'Raw Data'!$AN:$AN,"&lt;=" &amp;DATE(LEFT($AV$3, 4), MONTH("1 " &amp; AQ$6 &amp; " " &amp; LEFT($AV$3, 4)) + 1, 0 ), 'Raw Data'!$AN:$AN,"&gt;" &amp;DATE(LEFT($AV$3, 4), MONTH("1 " &amp; AQ$6 &amp; " " &amp; LEFT($AV$3, 4)), 0 ), 'Raw Data'!$P:$P,""&amp;'Raw Data'!$B$1,'Raw Data'!$D:$D,"&lt;&gt;*ithdr*",'Raw Data'!$D:$D,"&lt;&gt;*ancel*", 'Raw Data'!$K:$K,  "*" &amp; MID($A34, 2, 4) &amp;"*")</f>
        <v>0</v>
      </c>
      <c r="AR34" s="117"/>
      <c r="AS34" s="117"/>
      <c r="AT34" s="123"/>
      <c r="AU34" s="156">
        <f>COUNTIFS('Raw Data'!$AN:$AN,"&lt;=" &amp;DATE(MID($AV$3, 15, 4), MONTH("1 " &amp; AU$6 &amp; " " &amp; MID($AV$3, 15, 4)) + 1, 0 ), 'Raw Data'!$AN:$AN,"&gt;" &amp;DATE(MID($AV$3, 15, 4), MONTH("1 " &amp; AU$6 &amp; " " &amp; MID($AV$3, 15, 4)), 0 ), 'Raw Data'!$O:$O,""&amp;'Raw Data'!$B$1,'Raw Data'!$D:$D,"&lt;&gt;*ithdr*",'Raw Data'!$D:$D,"&lt;&gt;*ancel*",'Raw Data'!$P:$P,"--", 'Raw Data'!$K:$K, "*" &amp; MID($A34, 2, 4) &amp;"*")
+
COUNTIFS( 'Raw Data'!$AN:$AN,"&lt;=" &amp;DATE(MID($AV$3, 15, 4), MONTH("1 " &amp; AU$6 &amp; " " &amp; MID($AV$3, 15, 4)) + 1, 0 ), 'Raw Data'!$AN:$AN,"&gt;" &amp;DATE(MID($AV$3, 15, 4), MONTH("1 " &amp; AU$6 &amp; " " &amp; MID($AV$3, 15, 4)), 0 ), 'Raw Data'!$P:$P,""&amp;'Raw Data'!$B$1,'Raw Data'!$D:$D,"&lt;&gt;*ithdr*",'Raw Data'!$D:$D,"&lt;&gt;*ancel*", 'Raw Data'!$K:$K,  "*" &amp; MID($A34, 2, 4) &amp;"*")</f>
        <v>0</v>
      </c>
      <c r="AV34" s="117"/>
      <c r="AW34" s="117"/>
      <c r="AX34" s="123"/>
      <c r="AY34" s="156">
        <f>COUNTIFS('Raw Data'!$AN:$AN,"&lt;=" &amp;DATE(MID($AV$3, 15, 4), MONTH("1 " &amp; AY$6 &amp; " " &amp; MID($AV$3, 15, 4)) + 1, 0 ), 'Raw Data'!$AN:$AN,"&gt;" &amp;DATE(MID($AV$3, 15, 4), MONTH("1 " &amp; AY$6 &amp; " " &amp; MID($AV$3, 15, 4)), 0 ), 'Raw Data'!$O:$O,""&amp;'Raw Data'!$B$1,'Raw Data'!$D:$D,"&lt;&gt;*ithdr*",'Raw Data'!$D:$D,"&lt;&gt;*ancel*",'Raw Data'!$P:$P,"--", 'Raw Data'!$K:$K, "*" &amp; MID($A34, 2, 4) &amp;"*")
+
COUNTIFS( 'Raw Data'!$AN:$AN,"&lt;=" &amp;DATE(MID($AV$3, 15, 4), MONTH("1 " &amp; AY$6 &amp; " " &amp; MID($AV$3, 15, 4)) + 1, 0 ), 'Raw Data'!$AN:$AN,"&gt;" &amp;DATE(MID($AV$3, 15, 4), MONTH("1 " &amp; AY$6 &amp; " " &amp; MID($AV$3, 15, 4)), 0 ), 'Raw Data'!$P:$P,""&amp;'Raw Data'!$B$1,'Raw Data'!$D:$D,"&lt;&gt;*ithdr*",'Raw Data'!$D:$D,"&lt;&gt;*ancel*", 'Raw Data'!$K:$K,  "*" &amp; MID($A34, 2, 4) &amp;"*")</f>
        <v>0</v>
      </c>
      <c r="AZ34" s="117"/>
      <c r="BA34" s="117"/>
      <c r="BB34" s="123"/>
      <c r="BC34" s="156">
        <f>COUNTIFS('Raw Data'!$AN:$AN,"&lt;=" &amp;DATE(MID($AV$3, 15, 4), MONTH("1 " &amp; BC$6 &amp; " " &amp; MID($AV$3, 15, 4)) + 1, 0 ), 'Raw Data'!$AN:$AN,"&gt;" &amp;DATE(MID($AV$3, 15, 4), MONTH("1 " &amp; BC$6 &amp; " " &amp; MID($AV$3, 15, 4)), 0 ), 'Raw Data'!$O:$O,""&amp;'Raw Data'!$B$1,'Raw Data'!$D:$D,"&lt;&gt;*ithdr*",'Raw Data'!$D:$D,"&lt;&gt;*ancel*",'Raw Data'!$P:$P,"--", 'Raw Data'!$K:$K, "*" &amp; MID($A34, 2, 4) &amp;"*")
+
COUNTIFS( 'Raw Data'!$AN:$AN,"&lt;=" &amp;DATE(MID($AV$3, 15, 4), MONTH("1 " &amp; BC$6 &amp; " " &amp; MID($AV$3, 15, 4)) + 1, 0 ), 'Raw Data'!$AN:$AN,"&gt;" &amp;DATE(MID($AV$3, 15, 4), MONTH("1 " &amp; BC$6 &amp; " " &amp; MID($AV$3, 15, 4)), 0 ), 'Raw Data'!$P:$P,""&amp;'Raw Data'!$B$1,'Raw Data'!$D:$D,"&lt;&gt;*ithdr*",'Raw Data'!$D:$D,"&lt;&gt;*ancel*", 'Raw Data'!$K:$K,  "*" &amp; MID($A34, 2, 4) &amp;"*")</f>
        <v>0</v>
      </c>
      <c r="BD34" s="117"/>
      <c r="BE34" s="117"/>
      <c r="BF34" s="123"/>
    </row>
    <row r="35" spans="1:58" ht="12.75" customHeight="1" x14ac:dyDescent="0.2">
      <c r="A35" s="157" t="s">
        <v>720</v>
      </c>
      <c r="B35" s="117"/>
      <c r="C35" s="117"/>
      <c r="D35" s="117"/>
      <c r="E35" s="117"/>
      <c r="F35" s="117"/>
      <c r="G35" s="117"/>
      <c r="H35" s="117"/>
      <c r="I35" s="117"/>
      <c r="J35" s="121"/>
      <c r="K35" s="156">
        <f>COUNTIFS('Raw Data'!$AN:$AN,"&lt;=" &amp;DATE(LEFT($AV$3, 4), MONTH("1 " &amp; K$6 &amp; " " &amp; LEFT($AV$3, 4)) + 1, 0 ), 'Raw Data'!$AN:$AN,"&gt;" &amp;DATE(LEFT($AV$3, 4), MONTH("1 " &amp; K$6 &amp; " " &amp; LEFT($AV$3, 4)), 0 ), 'Raw Data'!$O:$O,""&amp;'Raw Data'!$B$1,'Raw Data'!$D:$D,"&lt;&gt;*ithdr*",'Raw Data'!$D:$D,"&lt;&gt;*ancel*",'Raw Data'!$P:$P,"--", 'Raw Data'!$K:$K, "*" &amp; MID($A35, 2, 4) &amp;"*")
+
COUNTIFS( 'Raw Data'!$AN:$AN,"&lt;=" &amp;DATE(LEFT($AV$3, 4), MONTH("1 " &amp; K$6 &amp; " " &amp; LEFT($AV$3, 4)) + 1, 0 ), 'Raw Data'!$AN:$AN,"&gt;" &amp;DATE(LEFT($AV$3, 4), MONTH("1 " &amp; K$6 &amp; " " &amp; LEFT($AV$3, 4)), 0 ), 'Raw Data'!$P:$P,""&amp;'Raw Data'!$B$1,'Raw Data'!$D:$D,"&lt;&gt;*ithdr*",'Raw Data'!$D:$D,"&lt;&gt;*ancel*", 'Raw Data'!$K:$K,  "*" &amp; MID($A35, 2, 4) &amp;"*")</f>
        <v>0</v>
      </c>
      <c r="L35" s="117"/>
      <c r="M35" s="117"/>
      <c r="N35" s="123"/>
      <c r="O35" s="156">
        <f>COUNTIFS('Raw Data'!$AN:$AN,"&lt;=" &amp;DATE(LEFT($AV$3, 4), MONTH("1 " &amp; O$6 &amp; " " &amp; LEFT($AV$3, 4)) + 1, 0 ), 'Raw Data'!$AN:$AN,"&gt;" &amp;DATE(LEFT($AV$3, 4), MONTH("1 " &amp; O$6 &amp; " " &amp; LEFT($AV$3, 4)), 0 ), 'Raw Data'!$O:$O,""&amp;'Raw Data'!$B$1,'Raw Data'!$D:$D,"&lt;&gt;*ithdr*",'Raw Data'!$D:$D,"&lt;&gt;*ancel*",'Raw Data'!$P:$P,"--", 'Raw Data'!$K:$K, "*" &amp; MID($A35, 2, 4) &amp;"*")
+
COUNTIFS( 'Raw Data'!$AN:$AN,"&lt;=" &amp;DATE(LEFT($AV$3, 4), MONTH("1 " &amp; O$6 &amp; " " &amp; LEFT($AV$3, 4)) + 1, 0 ), 'Raw Data'!$AN:$AN,"&gt;" &amp;DATE(LEFT($AV$3, 4), MONTH("1 " &amp; O$6 &amp; " " &amp; LEFT($AV$3, 4)), 0 ), 'Raw Data'!$P:$P,""&amp;'Raw Data'!$B$1,'Raw Data'!$D:$D,"&lt;&gt;*ithdr*",'Raw Data'!$D:$D,"&lt;&gt;*ancel*", 'Raw Data'!$K:$K,  "*" &amp; MID($A35, 2, 4) &amp;"*")</f>
        <v>0</v>
      </c>
      <c r="P35" s="117"/>
      <c r="Q35" s="117"/>
      <c r="R35" s="123"/>
      <c r="S35" s="156">
        <f>COUNTIFS('Raw Data'!$AN:$AN,"&lt;=" &amp;DATE(LEFT($AV$3, 4), MONTH("1 " &amp; S$6 &amp; " " &amp; LEFT($AV$3, 4)) + 1, 0 ), 'Raw Data'!$AN:$AN,"&gt;" &amp;DATE(LEFT($AV$3, 4), MONTH("1 " &amp; S$6 &amp; " " &amp; LEFT($AV$3, 4)), 0 ), 'Raw Data'!$O:$O,""&amp;'Raw Data'!$B$1,'Raw Data'!$D:$D,"&lt;&gt;*ithdr*",'Raw Data'!$D:$D,"&lt;&gt;*ancel*",'Raw Data'!$P:$P,"--", 'Raw Data'!$K:$K, "*" &amp; MID($A35, 2, 4) &amp;"*")
+
COUNTIFS( 'Raw Data'!$AN:$AN,"&lt;=" &amp;DATE(LEFT($AV$3, 4), MONTH("1 " &amp; S$6 &amp; " " &amp; LEFT($AV$3, 4)) + 1, 0 ), 'Raw Data'!$AN:$AN,"&gt;" &amp;DATE(LEFT($AV$3, 4), MONTH("1 " &amp; S$6 &amp; " " &amp; LEFT($AV$3, 4)), 0 ), 'Raw Data'!$P:$P,""&amp;'Raw Data'!$B$1,'Raw Data'!$D:$D,"&lt;&gt;*ithdr*",'Raw Data'!$D:$D,"&lt;&gt;*ancel*", 'Raw Data'!$K:$K,  "*" &amp; MID($A35, 2, 4) &amp;"*")</f>
        <v>0</v>
      </c>
      <c r="T35" s="117"/>
      <c r="U35" s="117"/>
      <c r="V35" s="123"/>
      <c r="W35" s="156">
        <f>COUNTIFS('Raw Data'!$AN:$AN,"&lt;=" &amp;DATE(LEFT($AV$3, 4), MONTH("1 " &amp; W$6 &amp; " " &amp; LEFT($AV$3, 4)) + 1, 0 ), 'Raw Data'!$AN:$AN,"&gt;" &amp;DATE(LEFT($AV$3, 4), MONTH("1 " &amp; W$6 &amp; " " &amp; LEFT($AV$3, 4)), 0 ), 'Raw Data'!$O:$O,""&amp;'Raw Data'!$B$1,'Raw Data'!$D:$D,"&lt;&gt;*ithdr*",'Raw Data'!$D:$D,"&lt;&gt;*ancel*",'Raw Data'!$P:$P,"--", 'Raw Data'!$K:$K, "*" &amp; MID($A35, 2, 4) &amp;"*")
+
COUNTIFS( 'Raw Data'!$AN:$AN,"&lt;=" &amp;DATE(LEFT($AV$3, 4), MONTH("1 " &amp; W$6 &amp; " " &amp; LEFT($AV$3, 4)) + 1, 0 ), 'Raw Data'!$AN:$AN,"&gt;" &amp;DATE(LEFT($AV$3, 4), MONTH("1 " &amp; W$6 &amp; " " &amp; LEFT($AV$3, 4)), 0 ), 'Raw Data'!$P:$P,""&amp;'Raw Data'!$B$1,'Raw Data'!$D:$D,"&lt;&gt;*ithdr*",'Raw Data'!$D:$D,"&lt;&gt;*ancel*", 'Raw Data'!$K:$K,  "*" &amp; MID($A35, 2, 4) &amp;"*")</f>
        <v>0</v>
      </c>
      <c r="X35" s="117"/>
      <c r="Y35" s="117"/>
      <c r="Z35" s="123"/>
      <c r="AA35" s="156">
        <f>COUNTIFS('Raw Data'!$AN:$AN,"&lt;=" &amp;DATE(LEFT($AV$3, 4), MONTH("1 " &amp; AA$6 &amp; " " &amp; LEFT($AV$3, 4)) + 1, 0 ), 'Raw Data'!$AN:$AN,"&gt;" &amp;DATE(LEFT($AV$3, 4), MONTH("1 " &amp; AA$6 &amp; " " &amp; LEFT($AV$3, 4)), 0 ), 'Raw Data'!$O:$O,""&amp;'Raw Data'!$B$1,'Raw Data'!$D:$D,"&lt;&gt;*ithdr*",'Raw Data'!$D:$D,"&lt;&gt;*ancel*",'Raw Data'!$P:$P,"--", 'Raw Data'!$K:$K, "*" &amp; MID($A35, 2, 4) &amp;"*")
+
COUNTIFS( 'Raw Data'!$AN:$AN,"&lt;=" &amp;DATE(LEFT($AV$3, 4), MONTH("1 " &amp; AA$6 &amp; " " &amp; LEFT($AV$3, 4)) + 1, 0 ), 'Raw Data'!$AN:$AN,"&gt;" &amp;DATE(LEFT($AV$3, 4), MONTH("1 " &amp; AA$6 &amp; " " &amp; LEFT($AV$3, 4)), 0 ), 'Raw Data'!$P:$P,""&amp;'Raw Data'!$B$1,'Raw Data'!$D:$D,"&lt;&gt;*ithdr*",'Raw Data'!$D:$D,"&lt;&gt;*ancel*", 'Raw Data'!$K:$K,  "*" &amp; MID($A35, 2, 4) &amp;"*")</f>
        <v>0</v>
      </c>
      <c r="AB35" s="117"/>
      <c r="AC35" s="117"/>
      <c r="AD35" s="123"/>
      <c r="AE35" s="156">
        <f>COUNTIFS('Raw Data'!$AN:$AN,"&lt;=" &amp;DATE(LEFT($AV$3, 4), MONTH("1 " &amp; AE$6 &amp; " " &amp; LEFT($AV$3, 4)) + 1, 0 ), 'Raw Data'!$AN:$AN,"&gt;" &amp;DATE(LEFT($AV$3, 4), MONTH("1 " &amp; AE$6 &amp; " " &amp; LEFT($AV$3, 4)), 0 ), 'Raw Data'!$O:$O,""&amp;'Raw Data'!$B$1,'Raw Data'!$D:$D,"&lt;&gt;*ithdr*",'Raw Data'!$D:$D,"&lt;&gt;*ancel*",'Raw Data'!$P:$P,"--", 'Raw Data'!$K:$K, "*" &amp; MID($A35, 2, 4) &amp;"*")
+
COUNTIFS( 'Raw Data'!$AN:$AN,"&lt;=" &amp;DATE(LEFT($AV$3, 4), MONTH("1 " &amp; AE$6 &amp; " " &amp; LEFT($AV$3, 4)) + 1, 0 ), 'Raw Data'!$AN:$AN,"&gt;" &amp;DATE(LEFT($AV$3, 4), MONTH("1 " &amp; AE$6 &amp; " " &amp; LEFT($AV$3, 4)), 0 ), 'Raw Data'!$P:$P,""&amp;'Raw Data'!$B$1,'Raw Data'!$D:$D,"&lt;&gt;*ithdr*",'Raw Data'!$D:$D,"&lt;&gt;*ancel*", 'Raw Data'!$K:$K,  "*" &amp; MID($A35, 2, 4) &amp;"*")</f>
        <v>0</v>
      </c>
      <c r="AF35" s="117"/>
      <c r="AG35" s="117"/>
      <c r="AH35" s="123"/>
      <c r="AI35" s="156">
        <f>COUNTIFS('Raw Data'!$AN:$AN,"&lt;=" &amp;DATE(LEFT($AV$3, 4), MONTH("1 " &amp; AI$6 &amp; " " &amp; LEFT($AV$3, 4)) + 1, 0 ), 'Raw Data'!$AN:$AN,"&gt;" &amp;DATE(LEFT($AV$3, 4), MONTH("1 " &amp; AI$6 &amp; " " &amp; LEFT($AV$3, 4)), 0 ), 'Raw Data'!$O:$O,""&amp;'Raw Data'!$B$1,'Raw Data'!$D:$D,"&lt;&gt;*ithdr*",'Raw Data'!$D:$D,"&lt;&gt;*ancel*",'Raw Data'!$P:$P,"--", 'Raw Data'!$K:$K, "*" &amp; MID($A35, 2, 4) &amp;"*")
+
COUNTIFS( 'Raw Data'!$AN:$AN,"&lt;=" &amp;DATE(LEFT($AV$3, 4), MONTH("1 " &amp; AI$6 &amp; " " &amp; LEFT($AV$3, 4)) + 1, 0 ), 'Raw Data'!$AN:$AN,"&gt;" &amp;DATE(LEFT($AV$3, 4), MONTH("1 " &amp; AI$6 &amp; " " &amp; LEFT($AV$3, 4)), 0 ), 'Raw Data'!$P:$P,""&amp;'Raw Data'!$B$1,'Raw Data'!$D:$D,"&lt;&gt;*ithdr*",'Raw Data'!$D:$D,"&lt;&gt;*ancel*", 'Raw Data'!$K:$K,  "*" &amp; MID($A35, 2, 4) &amp;"*")</f>
        <v>0</v>
      </c>
      <c r="AJ35" s="117"/>
      <c r="AK35" s="117"/>
      <c r="AL35" s="123"/>
      <c r="AM35" s="156">
        <f>COUNTIFS('Raw Data'!$AN:$AN,"&lt;=" &amp;DATE(LEFT($AV$3, 4), MONTH("1 " &amp; AM$6 &amp; " " &amp; LEFT($AV$3, 4)) + 1, 0 ), 'Raw Data'!$AN:$AN,"&gt;" &amp;DATE(LEFT($AV$3, 4), MONTH("1 " &amp; AM$6 &amp; " " &amp; LEFT($AV$3, 4)), 0 ), 'Raw Data'!$O:$O,""&amp;'Raw Data'!$B$1,'Raw Data'!$D:$D,"&lt;&gt;*ithdr*",'Raw Data'!$D:$D,"&lt;&gt;*ancel*",'Raw Data'!$P:$P,"--", 'Raw Data'!$K:$K, "*" &amp; MID($A35, 2, 4) &amp;"*")
+
COUNTIFS( 'Raw Data'!$AN:$AN,"&lt;=" &amp;DATE(LEFT($AV$3, 4), MONTH("1 " &amp; AM$6 &amp; " " &amp; LEFT($AV$3, 4)) + 1, 0 ), 'Raw Data'!$AN:$AN,"&gt;" &amp;DATE(LEFT($AV$3, 4), MONTH("1 " &amp; AM$6 &amp; " " &amp; LEFT($AV$3, 4)), 0 ), 'Raw Data'!$P:$P,""&amp;'Raw Data'!$B$1,'Raw Data'!$D:$D,"&lt;&gt;*ithdr*",'Raw Data'!$D:$D,"&lt;&gt;*ancel*", 'Raw Data'!$K:$K,  "*" &amp; MID($A35, 2, 4) &amp;"*")</f>
        <v>0</v>
      </c>
      <c r="AN35" s="117"/>
      <c r="AO35" s="117"/>
      <c r="AP35" s="123"/>
      <c r="AQ35" s="156">
        <f>COUNTIFS('Raw Data'!$AN:$AN,"&lt;=" &amp;DATE(LEFT($AV$3, 4), MONTH("1 " &amp; AQ$6 &amp; " " &amp; LEFT($AV$3, 4)) + 1, 0 ), 'Raw Data'!$AN:$AN,"&gt;" &amp;DATE(LEFT($AV$3, 4), MONTH("1 " &amp; AQ$6 &amp; " " &amp; LEFT($AV$3, 4)), 0 ), 'Raw Data'!$O:$O,""&amp;'Raw Data'!$B$1,'Raw Data'!$D:$D,"&lt;&gt;*ithdr*",'Raw Data'!$D:$D,"&lt;&gt;*ancel*",'Raw Data'!$P:$P,"--", 'Raw Data'!$K:$K, "*" &amp; MID($A35, 2, 4) &amp;"*")
+
COUNTIFS( 'Raw Data'!$AN:$AN,"&lt;=" &amp;DATE(LEFT($AV$3, 4), MONTH("1 " &amp; AQ$6 &amp; " " &amp; LEFT($AV$3, 4)) + 1, 0 ), 'Raw Data'!$AN:$AN,"&gt;" &amp;DATE(LEFT($AV$3, 4), MONTH("1 " &amp; AQ$6 &amp; " " &amp; LEFT($AV$3, 4)), 0 ), 'Raw Data'!$P:$P,""&amp;'Raw Data'!$B$1,'Raw Data'!$D:$D,"&lt;&gt;*ithdr*",'Raw Data'!$D:$D,"&lt;&gt;*ancel*", 'Raw Data'!$K:$K,  "*" &amp; MID($A35, 2, 4) &amp;"*")</f>
        <v>0</v>
      </c>
      <c r="AR35" s="117"/>
      <c r="AS35" s="117"/>
      <c r="AT35" s="123"/>
      <c r="AU35" s="156">
        <f>COUNTIFS('Raw Data'!$AN:$AN,"&lt;=" &amp;DATE(MID($AV$3, 15, 4), MONTH("1 " &amp; AU$6 &amp; " " &amp; MID($AV$3, 15, 4)) + 1, 0 ), 'Raw Data'!$AN:$AN,"&gt;" &amp;DATE(MID($AV$3, 15, 4), MONTH("1 " &amp; AU$6 &amp; " " &amp; MID($AV$3, 15, 4)), 0 ), 'Raw Data'!$O:$O,""&amp;'Raw Data'!$B$1,'Raw Data'!$D:$D,"&lt;&gt;*ithdr*",'Raw Data'!$D:$D,"&lt;&gt;*ancel*",'Raw Data'!$P:$P,"--", 'Raw Data'!$K:$K, "*" &amp; MID($A35, 2, 4) &amp;"*")
+
COUNTIFS( 'Raw Data'!$AN:$AN,"&lt;=" &amp;DATE(MID($AV$3, 15, 4), MONTH("1 " &amp; AU$6 &amp; " " &amp; MID($AV$3, 15, 4)) + 1, 0 ), 'Raw Data'!$AN:$AN,"&gt;" &amp;DATE(MID($AV$3, 15, 4), MONTH("1 " &amp; AU$6 &amp; " " &amp; MID($AV$3, 15, 4)), 0 ), 'Raw Data'!$P:$P,""&amp;'Raw Data'!$B$1,'Raw Data'!$D:$D,"&lt;&gt;*ithdr*",'Raw Data'!$D:$D,"&lt;&gt;*ancel*", 'Raw Data'!$K:$K,  "*" &amp; MID($A35, 2, 4) &amp;"*")</f>
        <v>0</v>
      </c>
      <c r="AV35" s="117"/>
      <c r="AW35" s="117"/>
      <c r="AX35" s="123"/>
      <c r="AY35" s="156">
        <f>COUNTIFS('Raw Data'!$AN:$AN,"&lt;=" &amp;DATE(MID($AV$3, 15, 4), MONTH("1 " &amp; AY$6 &amp; " " &amp; MID($AV$3, 15, 4)) + 1, 0 ), 'Raw Data'!$AN:$AN,"&gt;" &amp;DATE(MID($AV$3, 15, 4), MONTH("1 " &amp; AY$6 &amp; " " &amp; MID($AV$3, 15, 4)), 0 ), 'Raw Data'!$O:$O,""&amp;'Raw Data'!$B$1,'Raw Data'!$D:$D,"&lt;&gt;*ithdr*",'Raw Data'!$D:$D,"&lt;&gt;*ancel*",'Raw Data'!$P:$P,"--", 'Raw Data'!$K:$K, "*" &amp; MID($A35, 2, 4) &amp;"*")
+
COUNTIFS( 'Raw Data'!$AN:$AN,"&lt;=" &amp;DATE(MID($AV$3, 15, 4), MONTH("1 " &amp; AY$6 &amp; " " &amp; MID($AV$3, 15, 4)) + 1, 0 ), 'Raw Data'!$AN:$AN,"&gt;" &amp;DATE(MID($AV$3, 15, 4), MONTH("1 " &amp; AY$6 &amp; " " &amp; MID($AV$3, 15, 4)), 0 ), 'Raw Data'!$P:$P,""&amp;'Raw Data'!$B$1,'Raw Data'!$D:$D,"&lt;&gt;*ithdr*",'Raw Data'!$D:$D,"&lt;&gt;*ancel*", 'Raw Data'!$K:$K,  "*" &amp; MID($A35, 2, 4) &amp;"*")</f>
        <v>0</v>
      </c>
      <c r="AZ35" s="117"/>
      <c r="BA35" s="117"/>
      <c r="BB35" s="123"/>
      <c r="BC35" s="156">
        <f>COUNTIFS('Raw Data'!$AN:$AN,"&lt;=" &amp;DATE(MID($AV$3, 15, 4), MONTH("1 " &amp; BC$6 &amp; " " &amp; MID($AV$3, 15, 4)) + 1, 0 ), 'Raw Data'!$AN:$AN,"&gt;" &amp;DATE(MID($AV$3, 15, 4), MONTH("1 " &amp; BC$6 &amp; " " &amp; MID($AV$3, 15, 4)), 0 ), 'Raw Data'!$O:$O,""&amp;'Raw Data'!$B$1,'Raw Data'!$D:$D,"&lt;&gt;*ithdr*",'Raw Data'!$D:$D,"&lt;&gt;*ancel*",'Raw Data'!$P:$P,"--", 'Raw Data'!$K:$K, "*" &amp; MID($A35, 2, 4) &amp;"*")
+
COUNTIFS( 'Raw Data'!$AN:$AN,"&lt;=" &amp;DATE(MID($AV$3, 15, 4), MONTH("1 " &amp; BC$6 &amp; " " &amp; MID($AV$3, 15, 4)) + 1, 0 ), 'Raw Data'!$AN:$AN,"&gt;" &amp;DATE(MID($AV$3, 15, 4), MONTH("1 " &amp; BC$6 &amp; " " &amp; MID($AV$3, 15, 4)), 0 ), 'Raw Data'!$P:$P,""&amp;'Raw Data'!$B$1,'Raw Data'!$D:$D,"&lt;&gt;*ithdr*",'Raw Data'!$D:$D,"&lt;&gt;*ancel*", 'Raw Data'!$K:$K,  "*" &amp; MID($A35, 2, 4) &amp;"*")</f>
        <v>0</v>
      </c>
      <c r="BD35" s="117"/>
      <c r="BE35" s="117"/>
      <c r="BF35" s="123"/>
    </row>
    <row r="36" spans="1:58" ht="12.75" customHeight="1" x14ac:dyDescent="0.2">
      <c r="A36" s="157" t="s">
        <v>232</v>
      </c>
      <c r="B36" s="117"/>
      <c r="C36" s="117"/>
      <c r="D36" s="117"/>
      <c r="E36" s="117"/>
      <c r="F36" s="117"/>
      <c r="G36" s="117"/>
      <c r="H36" s="117"/>
      <c r="I36" s="117"/>
      <c r="J36" s="121"/>
      <c r="K36" s="156">
        <f>COUNTIFS('Raw Data'!$AN:$AN,"&lt;=" &amp;DATE(LEFT($AV$3, 4), MONTH("1 " &amp; K$6 &amp; " " &amp; LEFT($AV$3, 4)) + 1, 0 ), 'Raw Data'!$AN:$AN,"&gt;" &amp;DATE(LEFT($AV$3, 4), MONTH("1 " &amp; K$6 &amp; " " &amp; LEFT($AV$3, 4)), 0 ), 'Raw Data'!$O:$O,""&amp;'Raw Data'!$B$1,'Raw Data'!$D:$D,"&lt;&gt;*ithdr*",'Raw Data'!$D:$D,"&lt;&gt;*ancel*",'Raw Data'!$P:$P,"--", 'Raw Data'!$K:$K, "*" &amp; MID($A36, 2, 4) &amp;"*")
+
COUNTIFS( 'Raw Data'!$AN:$AN,"&lt;=" &amp;DATE(LEFT($AV$3, 4), MONTH("1 " &amp; K$6 &amp; " " &amp; LEFT($AV$3, 4)) + 1, 0 ), 'Raw Data'!$AN:$AN,"&gt;" &amp;DATE(LEFT($AV$3, 4), MONTH("1 " &amp; K$6 &amp; " " &amp; LEFT($AV$3, 4)), 0 ), 'Raw Data'!$P:$P,""&amp;'Raw Data'!$B$1,'Raw Data'!$D:$D,"&lt;&gt;*ithdr*",'Raw Data'!$D:$D,"&lt;&gt;*ancel*", 'Raw Data'!$K:$K,  "*" &amp; MID($A36, 2, 4) &amp;"*")</f>
        <v>0</v>
      </c>
      <c r="L36" s="117"/>
      <c r="M36" s="117"/>
      <c r="N36" s="123"/>
      <c r="O36" s="156">
        <f>COUNTIFS('Raw Data'!$AN:$AN,"&lt;=" &amp;DATE(LEFT($AV$3, 4), MONTH("1 " &amp; O$6 &amp; " " &amp; LEFT($AV$3, 4)) + 1, 0 ), 'Raw Data'!$AN:$AN,"&gt;" &amp;DATE(LEFT($AV$3, 4), MONTH("1 " &amp; O$6 &amp; " " &amp; LEFT($AV$3, 4)), 0 ), 'Raw Data'!$O:$O,""&amp;'Raw Data'!$B$1,'Raw Data'!$D:$D,"&lt;&gt;*ithdr*",'Raw Data'!$D:$D,"&lt;&gt;*ancel*",'Raw Data'!$P:$P,"--", 'Raw Data'!$K:$K, "*" &amp; MID($A36, 2, 4) &amp;"*")
+
COUNTIFS( 'Raw Data'!$AN:$AN,"&lt;=" &amp;DATE(LEFT($AV$3, 4), MONTH("1 " &amp; O$6 &amp; " " &amp; LEFT($AV$3, 4)) + 1, 0 ), 'Raw Data'!$AN:$AN,"&gt;" &amp;DATE(LEFT($AV$3, 4), MONTH("1 " &amp; O$6 &amp; " " &amp; LEFT($AV$3, 4)), 0 ), 'Raw Data'!$P:$P,""&amp;'Raw Data'!$B$1,'Raw Data'!$D:$D,"&lt;&gt;*ithdr*",'Raw Data'!$D:$D,"&lt;&gt;*ancel*", 'Raw Data'!$K:$K,  "*" &amp; MID($A36, 2, 4) &amp;"*")</f>
        <v>0</v>
      </c>
      <c r="P36" s="117"/>
      <c r="Q36" s="117"/>
      <c r="R36" s="123"/>
      <c r="S36" s="156">
        <f>COUNTIFS('Raw Data'!$AN:$AN,"&lt;=" &amp;DATE(LEFT($AV$3, 4), MONTH("1 " &amp; S$6 &amp; " " &amp; LEFT($AV$3, 4)) + 1, 0 ), 'Raw Data'!$AN:$AN,"&gt;" &amp;DATE(LEFT($AV$3, 4), MONTH("1 " &amp; S$6 &amp; " " &amp; LEFT($AV$3, 4)), 0 ), 'Raw Data'!$O:$O,""&amp;'Raw Data'!$B$1,'Raw Data'!$D:$D,"&lt;&gt;*ithdr*",'Raw Data'!$D:$D,"&lt;&gt;*ancel*",'Raw Data'!$P:$P,"--", 'Raw Data'!$K:$K, "*" &amp; MID($A36, 2, 4) &amp;"*")
+
COUNTIFS( 'Raw Data'!$AN:$AN,"&lt;=" &amp;DATE(LEFT($AV$3, 4), MONTH("1 " &amp; S$6 &amp; " " &amp; LEFT($AV$3, 4)) + 1, 0 ), 'Raw Data'!$AN:$AN,"&gt;" &amp;DATE(LEFT($AV$3, 4), MONTH("1 " &amp; S$6 &amp; " " &amp; LEFT($AV$3, 4)), 0 ), 'Raw Data'!$P:$P,""&amp;'Raw Data'!$B$1,'Raw Data'!$D:$D,"&lt;&gt;*ithdr*",'Raw Data'!$D:$D,"&lt;&gt;*ancel*", 'Raw Data'!$K:$K,  "*" &amp; MID($A36, 2, 4) &amp;"*")</f>
        <v>0</v>
      </c>
      <c r="T36" s="117"/>
      <c r="U36" s="117"/>
      <c r="V36" s="123"/>
      <c r="W36" s="156">
        <f>COUNTIFS('Raw Data'!$AN:$AN,"&lt;=" &amp;DATE(LEFT($AV$3, 4), MONTH("1 " &amp; W$6 &amp; " " &amp; LEFT($AV$3, 4)) + 1, 0 ), 'Raw Data'!$AN:$AN,"&gt;" &amp;DATE(LEFT($AV$3, 4), MONTH("1 " &amp; W$6 &amp; " " &amp; LEFT($AV$3, 4)), 0 ), 'Raw Data'!$O:$O,""&amp;'Raw Data'!$B$1,'Raw Data'!$D:$D,"&lt;&gt;*ithdr*",'Raw Data'!$D:$D,"&lt;&gt;*ancel*",'Raw Data'!$P:$P,"--", 'Raw Data'!$K:$K, "*" &amp; MID($A36, 2, 4) &amp;"*")
+
COUNTIFS( 'Raw Data'!$AN:$AN,"&lt;=" &amp;DATE(LEFT($AV$3, 4), MONTH("1 " &amp; W$6 &amp; " " &amp; LEFT($AV$3, 4)) + 1, 0 ), 'Raw Data'!$AN:$AN,"&gt;" &amp;DATE(LEFT($AV$3, 4), MONTH("1 " &amp; W$6 &amp; " " &amp; LEFT($AV$3, 4)), 0 ), 'Raw Data'!$P:$P,""&amp;'Raw Data'!$B$1,'Raw Data'!$D:$D,"&lt;&gt;*ithdr*",'Raw Data'!$D:$D,"&lt;&gt;*ancel*", 'Raw Data'!$K:$K,  "*" &amp; MID($A36, 2, 4) &amp;"*")</f>
        <v>0</v>
      </c>
      <c r="X36" s="117"/>
      <c r="Y36" s="117"/>
      <c r="Z36" s="123"/>
      <c r="AA36" s="156">
        <f>COUNTIFS('Raw Data'!$AN:$AN,"&lt;=" &amp;DATE(LEFT($AV$3, 4), MONTH("1 " &amp; AA$6 &amp; " " &amp; LEFT($AV$3, 4)) + 1, 0 ), 'Raw Data'!$AN:$AN,"&gt;" &amp;DATE(LEFT($AV$3, 4), MONTH("1 " &amp; AA$6 &amp; " " &amp; LEFT($AV$3, 4)), 0 ), 'Raw Data'!$O:$O,""&amp;'Raw Data'!$B$1,'Raw Data'!$D:$D,"&lt;&gt;*ithdr*",'Raw Data'!$D:$D,"&lt;&gt;*ancel*",'Raw Data'!$P:$P,"--", 'Raw Data'!$K:$K, "*" &amp; MID($A36, 2, 4) &amp;"*")
+
COUNTIFS( 'Raw Data'!$AN:$AN,"&lt;=" &amp;DATE(LEFT($AV$3, 4), MONTH("1 " &amp; AA$6 &amp; " " &amp; LEFT($AV$3, 4)) + 1, 0 ), 'Raw Data'!$AN:$AN,"&gt;" &amp;DATE(LEFT($AV$3, 4), MONTH("1 " &amp; AA$6 &amp; " " &amp; LEFT($AV$3, 4)), 0 ), 'Raw Data'!$P:$P,""&amp;'Raw Data'!$B$1,'Raw Data'!$D:$D,"&lt;&gt;*ithdr*",'Raw Data'!$D:$D,"&lt;&gt;*ancel*", 'Raw Data'!$K:$K,  "*" &amp; MID($A36, 2, 4) &amp;"*")</f>
        <v>0</v>
      </c>
      <c r="AB36" s="117"/>
      <c r="AC36" s="117"/>
      <c r="AD36" s="123"/>
      <c r="AE36" s="156">
        <f>COUNTIFS('Raw Data'!$AN:$AN,"&lt;=" &amp;DATE(LEFT($AV$3, 4), MONTH("1 " &amp; AE$6 &amp; " " &amp; LEFT($AV$3, 4)) + 1, 0 ), 'Raw Data'!$AN:$AN,"&gt;" &amp;DATE(LEFT($AV$3, 4), MONTH("1 " &amp; AE$6 &amp; " " &amp; LEFT($AV$3, 4)), 0 ), 'Raw Data'!$O:$O,""&amp;'Raw Data'!$B$1,'Raw Data'!$D:$D,"&lt;&gt;*ithdr*",'Raw Data'!$D:$D,"&lt;&gt;*ancel*",'Raw Data'!$P:$P,"--", 'Raw Data'!$K:$K, "*" &amp; MID($A36, 2, 4) &amp;"*")
+
COUNTIFS( 'Raw Data'!$AN:$AN,"&lt;=" &amp;DATE(LEFT($AV$3, 4), MONTH("1 " &amp; AE$6 &amp; " " &amp; LEFT($AV$3, 4)) + 1, 0 ), 'Raw Data'!$AN:$AN,"&gt;" &amp;DATE(LEFT($AV$3, 4), MONTH("1 " &amp; AE$6 &amp; " " &amp; LEFT($AV$3, 4)), 0 ), 'Raw Data'!$P:$P,""&amp;'Raw Data'!$B$1,'Raw Data'!$D:$D,"&lt;&gt;*ithdr*",'Raw Data'!$D:$D,"&lt;&gt;*ancel*", 'Raw Data'!$K:$K,  "*" &amp; MID($A36, 2, 4) &amp;"*")</f>
        <v>0</v>
      </c>
      <c r="AF36" s="117"/>
      <c r="AG36" s="117"/>
      <c r="AH36" s="123"/>
      <c r="AI36" s="156">
        <f>COUNTIFS('Raw Data'!$AN:$AN,"&lt;=" &amp;DATE(LEFT($AV$3, 4), MONTH("1 " &amp; AI$6 &amp; " " &amp; LEFT($AV$3, 4)) + 1, 0 ), 'Raw Data'!$AN:$AN,"&gt;" &amp;DATE(LEFT($AV$3, 4), MONTH("1 " &amp; AI$6 &amp; " " &amp; LEFT($AV$3, 4)), 0 ), 'Raw Data'!$O:$O,""&amp;'Raw Data'!$B$1,'Raw Data'!$D:$D,"&lt;&gt;*ithdr*",'Raw Data'!$D:$D,"&lt;&gt;*ancel*",'Raw Data'!$P:$P,"--", 'Raw Data'!$K:$K, "*" &amp; MID($A36, 2, 4) &amp;"*")
+
COUNTIFS( 'Raw Data'!$AN:$AN,"&lt;=" &amp;DATE(LEFT($AV$3, 4), MONTH("1 " &amp; AI$6 &amp; " " &amp; LEFT($AV$3, 4)) + 1, 0 ), 'Raw Data'!$AN:$AN,"&gt;" &amp;DATE(LEFT($AV$3, 4), MONTH("1 " &amp; AI$6 &amp; " " &amp; LEFT($AV$3, 4)), 0 ), 'Raw Data'!$P:$P,""&amp;'Raw Data'!$B$1,'Raw Data'!$D:$D,"&lt;&gt;*ithdr*",'Raw Data'!$D:$D,"&lt;&gt;*ancel*", 'Raw Data'!$K:$K,  "*" &amp; MID($A36, 2, 4) &amp;"*")</f>
        <v>0</v>
      </c>
      <c r="AJ36" s="117"/>
      <c r="AK36" s="117"/>
      <c r="AL36" s="123"/>
      <c r="AM36" s="156">
        <f>COUNTIFS('Raw Data'!$AN:$AN,"&lt;=" &amp;DATE(LEFT($AV$3, 4), MONTH("1 " &amp; AM$6 &amp; " " &amp; LEFT($AV$3, 4)) + 1, 0 ), 'Raw Data'!$AN:$AN,"&gt;" &amp;DATE(LEFT($AV$3, 4), MONTH("1 " &amp; AM$6 &amp; " " &amp; LEFT($AV$3, 4)), 0 ), 'Raw Data'!$O:$O,""&amp;'Raw Data'!$B$1,'Raw Data'!$D:$D,"&lt;&gt;*ithdr*",'Raw Data'!$D:$D,"&lt;&gt;*ancel*",'Raw Data'!$P:$P,"--", 'Raw Data'!$K:$K, "*" &amp; MID($A36, 2, 4) &amp;"*")
+
COUNTIFS( 'Raw Data'!$AN:$AN,"&lt;=" &amp;DATE(LEFT($AV$3, 4), MONTH("1 " &amp; AM$6 &amp; " " &amp; LEFT($AV$3, 4)) + 1, 0 ), 'Raw Data'!$AN:$AN,"&gt;" &amp;DATE(LEFT($AV$3, 4), MONTH("1 " &amp; AM$6 &amp; " " &amp; LEFT($AV$3, 4)), 0 ), 'Raw Data'!$P:$P,""&amp;'Raw Data'!$B$1,'Raw Data'!$D:$D,"&lt;&gt;*ithdr*",'Raw Data'!$D:$D,"&lt;&gt;*ancel*", 'Raw Data'!$K:$K,  "*" &amp; MID($A36, 2, 4) &amp;"*")</f>
        <v>0</v>
      </c>
      <c r="AN36" s="117"/>
      <c r="AO36" s="117"/>
      <c r="AP36" s="123"/>
      <c r="AQ36" s="156">
        <f>COUNTIFS('Raw Data'!$AN:$AN,"&lt;=" &amp;DATE(LEFT($AV$3, 4), MONTH("1 " &amp; AQ$6 &amp; " " &amp; LEFT($AV$3, 4)) + 1, 0 ), 'Raw Data'!$AN:$AN,"&gt;" &amp;DATE(LEFT($AV$3, 4), MONTH("1 " &amp; AQ$6 &amp; " " &amp; LEFT($AV$3, 4)), 0 ), 'Raw Data'!$O:$O,""&amp;'Raw Data'!$B$1,'Raw Data'!$D:$D,"&lt;&gt;*ithdr*",'Raw Data'!$D:$D,"&lt;&gt;*ancel*",'Raw Data'!$P:$P,"--", 'Raw Data'!$K:$K, "*" &amp; MID($A36, 2, 4) &amp;"*")
+
COUNTIFS( 'Raw Data'!$AN:$AN,"&lt;=" &amp;DATE(LEFT($AV$3, 4), MONTH("1 " &amp; AQ$6 &amp; " " &amp; LEFT($AV$3, 4)) + 1, 0 ), 'Raw Data'!$AN:$AN,"&gt;" &amp;DATE(LEFT($AV$3, 4), MONTH("1 " &amp; AQ$6 &amp; " " &amp; LEFT($AV$3, 4)), 0 ), 'Raw Data'!$P:$P,""&amp;'Raw Data'!$B$1,'Raw Data'!$D:$D,"&lt;&gt;*ithdr*",'Raw Data'!$D:$D,"&lt;&gt;*ancel*", 'Raw Data'!$K:$K,  "*" &amp; MID($A36, 2, 4) &amp;"*")</f>
        <v>0</v>
      </c>
      <c r="AR36" s="117"/>
      <c r="AS36" s="117"/>
      <c r="AT36" s="123"/>
      <c r="AU36" s="156">
        <f>COUNTIFS('Raw Data'!$AN:$AN,"&lt;=" &amp;DATE(MID($AV$3, 15, 4), MONTH("1 " &amp; AU$6 &amp; " " &amp; MID($AV$3, 15, 4)) + 1, 0 ), 'Raw Data'!$AN:$AN,"&gt;" &amp;DATE(MID($AV$3, 15, 4), MONTH("1 " &amp; AU$6 &amp; " " &amp; MID($AV$3, 15, 4)), 0 ), 'Raw Data'!$O:$O,""&amp;'Raw Data'!$B$1,'Raw Data'!$D:$D,"&lt;&gt;*ithdr*",'Raw Data'!$D:$D,"&lt;&gt;*ancel*",'Raw Data'!$P:$P,"--", 'Raw Data'!$K:$K, "*" &amp; MID($A36, 2, 4) &amp;"*")
+
COUNTIFS( 'Raw Data'!$AN:$AN,"&lt;=" &amp;DATE(MID($AV$3, 15, 4), MONTH("1 " &amp; AU$6 &amp; " " &amp; MID($AV$3, 15, 4)) + 1, 0 ), 'Raw Data'!$AN:$AN,"&gt;" &amp;DATE(MID($AV$3, 15, 4), MONTH("1 " &amp; AU$6 &amp; " " &amp; MID($AV$3, 15, 4)), 0 ), 'Raw Data'!$P:$P,""&amp;'Raw Data'!$B$1,'Raw Data'!$D:$D,"&lt;&gt;*ithdr*",'Raw Data'!$D:$D,"&lt;&gt;*ancel*", 'Raw Data'!$K:$K,  "*" &amp; MID($A36, 2, 4) &amp;"*")</f>
        <v>0</v>
      </c>
      <c r="AV36" s="117"/>
      <c r="AW36" s="117"/>
      <c r="AX36" s="123"/>
      <c r="AY36" s="156">
        <f>COUNTIFS('Raw Data'!$AN:$AN,"&lt;=" &amp;DATE(MID($AV$3, 15, 4), MONTH("1 " &amp; AY$6 &amp; " " &amp; MID($AV$3, 15, 4)) + 1, 0 ), 'Raw Data'!$AN:$AN,"&gt;" &amp;DATE(MID($AV$3, 15, 4), MONTH("1 " &amp; AY$6 &amp; " " &amp; MID($AV$3, 15, 4)), 0 ), 'Raw Data'!$O:$O,""&amp;'Raw Data'!$B$1,'Raw Data'!$D:$D,"&lt;&gt;*ithdr*",'Raw Data'!$D:$D,"&lt;&gt;*ancel*",'Raw Data'!$P:$P,"--", 'Raw Data'!$K:$K, "*" &amp; MID($A36, 2, 4) &amp;"*")
+
COUNTIFS( 'Raw Data'!$AN:$AN,"&lt;=" &amp;DATE(MID($AV$3, 15, 4), MONTH("1 " &amp; AY$6 &amp; " " &amp; MID($AV$3, 15, 4)) + 1, 0 ), 'Raw Data'!$AN:$AN,"&gt;" &amp;DATE(MID($AV$3, 15, 4), MONTH("1 " &amp; AY$6 &amp; " " &amp; MID($AV$3, 15, 4)), 0 ), 'Raw Data'!$P:$P,""&amp;'Raw Data'!$B$1,'Raw Data'!$D:$D,"&lt;&gt;*ithdr*",'Raw Data'!$D:$D,"&lt;&gt;*ancel*", 'Raw Data'!$K:$K,  "*" &amp; MID($A36, 2, 4) &amp;"*")</f>
        <v>0</v>
      </c>
      <c r="AZ36" s="117"/>
      <c r="BA36" s="117"/>
      <c r="BB36" s="123"/>
      <c r="BC36" s="156">
        <f>COUNTIFS('Raw Data'!$AN:$AN,"&lt;=" &amp;DATE(MID($AV$3, 15, 4), MONTH("1 " &amp; BC$6 &amp; " " &amp; MID($AV$3, 15, 4)) + 1, 0 ), 'Raw Data'!$AN:$AN,"&gt;" &amp;DATE(MID($AV$3, 15, 4), MONTH("1 " &amp; BC$6 &amp; " " &amp; MID($AV$3, 15, 4)), 0 ), 'Raw Data'!$O:$O,""&amp;'Raw Data'!$B$1,'Raw Data'!$D:$D,"&lt;&gt;*ithdr*",'Raw Data'!$D:$D,"&lt;&gt;*ancel*",'Raw Data'!$P:$P,"--", 'Raw Data'!$K:$K, "*" &amp; MID($A36, 2, 4) &amp;"*")
+
COUNTIFS( 'Raw Data'!$AN:$AN,"&lt;=" &amp;DATE(MID($AV$3, 15, 4), MONTH("1 " &amp; BC$6 &amp; " " &amp; MID($AV$3, 15, 4)) + 1, 0 ), 'Raw Data'!$AN:$AN,"&gt;" &amp;DATE(MID($AV$3, 15, 4), MONTH("1 " &amp; BC$6 &amp; " " &amp; MID($AV$3, 15, 4)), 0 ), 'Raw Data'!$P:$P,""&amp;'Raw Data'!$B$1,'Raw Data'!$D:$D,"&lt;&gt;*ithdr*",'Raw Data'!$D:$D,"&lt;&gt;*ancel*", 'Raw Data'!$K:$K,  "*" &amp; MID($A36, 2, 4) &amp;"*")</f>
        <v>0</v>
      </c>
      <c r="BD36" s="117"/>
      <c r="BE36" s="117"/>
      <c r="BF36" s="123"/>
    </row>
    <row r="37" spans="1:58" ht="12.75" customHeight="1" x14ac:dyDescent="0.2">
      <c r="A37" s="157" t="s">
        <v>721</v>
      </c>
      <c r="B37" s="117"/>
      <c r="C37" s="117"/>
      <c r="D37" s="117"/>
      <c r="E37" s="117"/>
      <c r="F37" s="117"/>
      <c r="G37" s="117"/>
      <c r="H37" s="117"/>
      <c r="I37" s="117"/>
      <c r="J37" s="121"/>
      <c r="K37" s="156">
        <f>COUNTIFS('Raw Data'!$AN:$AN,"&lt;=" &amp;DATE(LEFT($AV$3, 4), MONTH("1 " &amp; K$6 &amp; " " &amp; LEFT($AV$3, 4)) + 1, 0 ), 'Raw Data'!$AN:$AN,"&gt;" &amp;DATE(LEFT($AV$3, 4), MONTH("1 " &amp; K$6 &amp; " " &amp; LEFT($AV$3, 4)), 0 ), 'Raw Data'!$O:$O,""&amp;'Raw Data'!$B$1,'Raw Data'!$D:$D,"&lt;&gt;*ithdr*",'Raw Data'!$D:$D,"&lt;&gt;*ancel*",'Raw Data'!$P:$P,"--", 'Raw Data'!$K:$K, "*" &amp; MID($A37, 2, 4) &amp;"*")
+
COUNTIFS( 'Raw Data'!$AN:$AN,"&lt;=" &amp;DATE(LEFT($AV$3, 4), MONTH("1 " &amp; K$6 &amp; " " &amp; LEFT($AV$3, 4)) + 1, 0 ), 'Raw Data'!$AN:$AN,"&gt;" &amp;DATE(LEFT($AV$3, 4), MONTH("1 " &amp; K$6 &amp; " " &amp; LEFT($AV$3, 4)), 0 ), 'Raw Data'!$P:$P,""&amp;'Raw Data'!$B$1,'Raw Data'!$D:$D,"&lt;&gt;*ithdr*",'Raw Data'!$D:$D,"&lt;&gt;*ancel*", 'Raw Data'!$K:$K,  "*" &amp; MID($A37, 2, 4) &amp;"*")</f>
        <v>0</v>
      </c>
      <c r="L37" s="117"/>
      <c r="M37" s="117"/>
      <c r="N37" s="123"/>
      <c r="O37" s="156">
        <f>COUNTIFS('Raw Data'!$AN:$AN,"&lt;=" &amp;DATE(LEFT($AV$3, 4), MONTH("1 " &amp; O$6 &amp; " " &amp; LEFT($AV$3, 4)) + 1, 0 ), 'Raw Data'!$AN:$AN,"&gt;" &amp;DATE(LEFT($AV$3, 4), MONTH("1 " &amp; O$6 &amp; " " &amp; LEFT($AV$3, 4)), 0 ), 'Raw Data'!$O:$O,""&amp;'Raw Data'!$B$1,'Raw Data'!$D:$D,"&lt;&gt;*ithdr*",'Raw Data'!$D:$D,"&lt;&gt;*ancel*",'Raw Data'!$P:$P,"--", 'Raw Data'!$K:$K, "*" &amp; MID($A37, 2, 4) &amp;"*")
+
COUNTIFS( 'Raw Data'!$AN:$AN,"&lt;=" &amp;DATE(LEFT($AV$3, 4), MONTH("1 " &amp; O$6 &amp; " " &amp; LEFT($AV$3, 4)) + 1, 0 ), 'Raw Data'!$AN:$AN,"&gt;" &amp;DATE(LEFT($AV$3, 4), MONTH("1 " &amp; O$6 &amp; " " &amp; LEFT($AV$3, 4)), 0 ), 'Raw Data'!$P:$P,""&amp;'Raw Data'!$B$1,'Raw Data'!$D:$D,"&lt;&gt;*ithdr*",'Raw Data'!$D:$D,"&lt;&gt;*ancel*", 'Raw Data'!$K:$K,  "*" &amp; MID($A37, 2, 4) &amp;"*")</f>
        <v>0</v>
      </c>
      <c r="P37" s="117"/>
      <c r="Q37" s="117"/>
      <c r="R37" s="123"/>
      <c r="S37" s="156">
        <f>COUNTIFS('Raw Data'!$AN:$AN,"&lt;=" &amp;DATE(LEFT($AV$3, 4), MONTH("1 " &amp; S$6 &amp; " " &amp; LEFT($AV$3, 4)) + 1, 0 ), 'Raw Data'!$AN:$AN,"&gt;" &amp;DATE(LEFT($AV$3, 4), MONTH("1 " &amp; S$6 &amp; " " &amp; LEFT($AV$3, 4)), 0 ), 'Raw Data'!$O:$O,""&amp;'Raw Data'!$B$1,'Raw Data'!$D:$D,"&lt;&gt;*ithdr*",'Raw Data'!$D:$D,"&lt;&gt;*ancel*",'Raw Data'!$P:$P,"--", 'Raw Data'!$K:$K, "*" &amp; MID($A37, 2, 4) &amp;"*")
+
COUNTIFS( 'Raw Data'!$AN:$AN,"&lt;=" &amp;DATE(LEFT($AV$3, 4), MONTH("1 " &amp; S$6 &amp; " " &amp; LEFT($AV$3, 4)) + 1, 0 ), 'Raw Data'!$AN:$AN,"&gt;" &amp;DATE(LEFT($AV$3, 4), MONTH("1 " &amp; S$6 &amp; " " &amp; LEFT($AV$3, 4)), 0 ), 'Raw Data'!$P:$P,""&amp;'Raw Data'!$B$1,'Raw Data'!$D:$D,"&lt;&gt;*ithdr*",'Raw Data'!$D:$D,"&lt;&gt;*ancel*", 'Raw Data'!$K:$K,  "*" &amp; MID($A37, 2, 4) &amp;"*")</f>
        <v>0</v>
      </c>
      <c r="T37" s="117"/>
      <c r="U37" s="117"/>
      <c r="V37" s="123"/>
      <c r="W37" s="156">
        <f>COUNTIFS('Raw Data'!$AN:$AN,"&lt;=" &amp;DATE(LEFT($AV$3, 4), MONTH("1 " &amp; W$6 &amp; " " &amp; LEFT($AV$3, 4)) + 1, 0 ), 'Raw Data'!$AN:$AN,"&gt;" &amp;DATE(LEFT($AV$3, 4), MONTH("1 " &amp; W$6 &amp; " " &amp; LEFT($AV$3, 4)), 0 ), 'Raw Data'!$O:$O,""&amp;'Raw Data'!$B$1,'Raw Data'!$D:$D,"&lt;&gt;*ithdr*",'Raw Data'!$D:$D,"&lt;&gt;*ancel*",'Raw Data'!$P:$P,"--", 'Raw Data'!$K:$K, "*" &amp; MID($A37, 2, 4) &amp;"*")
+
COUNTIFS( 'Raw Data'!$AN:$AN,"&lt;=" &amp;DATE(LEFT($AV$3, 4), MONTH("1 " &amp; W$6 &amp; " " &amp; LEFT($AV$3, 4)) + 1, 0 ), 'Raw Data'!$AN:$AN,"&gt;" &amp;DATE(LEFT($AV$3, 4), MONTH("1 " &amp; W$6 &amp; " " &amp; LEFT($AV$3, 4)), 0 ), 'Raw Data'!$P:$P,""&amp;'Raw Data'!$B$1,'Raw Data'!$D:$D,"&lt;&gt;*ithdr*",'Raw Data'!$D:$D,"&lt;&gt;*ancel*", 'Raw Data'!$K:$K,  "*" &amp; MID($A37, 2, 4) &amp;"*")</f>
        <v>0</v>
      </c>
      <c r="X37" s="117"/>
      <c r="Y37" s="117"/>
      <c r="Z37" s="123"/>
      <c r="AA37" s="156">
        <f>COUNTIFS('Raw Data'!$AN:$AN,"&lt;=" &amp;DATE(LEFT($AV$3, 4), MONTH("1 " &amp; AA$6 &amp; " " &amp; LEFT($AV$3, 4)) + 1, 0 ), 'Raw Data'!$AN:$AN,"&gt;" &amp;DATE(LEFT($AV$3, 4), MONTH("1 " &amp; AA$6 &amp; " " &amp; LEFT($AV$3, 4)), 0 ), 'Raw Data'!$O:$O,""&amp;'Raw Data'!$B$1,'Raw Data'!$D:$D,"&lt;&gt;*ithdr*",'Raw Data'!$D:$D,"&lt;&gt;*ancel*",'Raw Data'!$P:$P,"--", 'Raw Data'!$K:$K, "*" &amp; MID($A37, 2, 4) &amp;"*")
+
COUNTIFS( 'Raw Data'!$AN:$AN,"&lt;=" &amp;DATE(LEFT($AV$3, 4), MONTH("1 " &amp; AA$6 &amp; " " &amp; LEFT($AV$3, 4)) + 1, 0 ), 'Raw Data'!$AN:$AN,"&gt;" &amp;DATE(LEFT($AV$3, 4), MONTH("1 " &amp; AA$6 &amp; " " &amp; LEFT($AV$3, 4)), 0 ), 'Raw Data'!$P:$P,""&amp;'Raw Data'!$B$1,'Raw Data'!$D:$D,"&lt;&gt;*ithdr*",'Raw Data'!$D:$D,"&lt;&gt;*ancel*", 'Raw Data'!$K:$K,  "*" &amp; MID($A37, 2, 4) &amp;"*")</f>
        <v>0</v>
      </c>
      <c r="AB37" s="117"/>
      <c r="AC37" s="117"/>
      <c r="AD37" s="123"/>
      <c r="AE37" s="156">
        <f>COUNTIFS('Raw Data'!$AN:$AN,"&lt;=" &amp;DATE(LEFT($AV$3, 4), MONTH("1 " &amp; AE$6 &amp; " " &amp; LEFT($AV$3, 4)) + 1, 0 ), 'Raw Data'!$AN:$AN,"&gt;" &amp;DATE(LEFT($AV$3, 4), MONTH("1 " &amp; AE$6 &amp; " " &amp; LEFT($AV$3, 4)), 0 ), 'Raw Data'!$O:$O,""&amp;'Raw Data'!$B$1,'Raw Data'!$D:$D,"&lt;&gt;*ithdr*",'Raw Data'!$D:$D,"&lt;&gt;*ancel*",'Raw Data'!$P:$P,"--", 'Raw Data'!$K:$K, "*" &amp; MID($A37, 2, 4) &amp;"*")
+
COUNTIFS( 'Raw Data'!$AN:$AN,"&lt;=" &amp;DATE(LEFT($AV$3, 4), MONTH("1 " &amp; AE$6 &amp; " " &amp; LEFT($AV$3, 4)) + 1, 0 ), 'Raw Data'!$AN:$AN,"&gt;" &amp;DATE(LEFT($AV$3, 4), MONTH("1 " &amp; AE$6 &amp; " " &amp; LEFT($AV$3, 4)), 0 ), 'Raw Data'!$P:$P,""&amp;'Raw Data'!$B$1,'Raw Data'!$D:$D,"&lt;&gt;*ithdr*",'Raw Data'!$D:$D,"&lt;&gt;*ancel*", 'Raw Data'!$K:$K,  "*" &amp; MID($A37, 2, 4) &amp;"*")</f>
        <v>0</v>
      </c>
      <c r="AF37" s="117"/>
      <c r="AG37" s="117"/>
      <c r="AH37" s="123"/>
      <c r="AI37" s="156">
        <f>COUNTIFS('Raw Data'!$AN:$AN,"&lt;=" &amp;DATE(LEFT($AV$3, 4), MONTH("1 " &amp; AI$6 &amp; " " &amp; LEFT($AV$3, 4)) + 1, 0 ), 'Raw Data'!$AN:$AN,"&gt;" &amp;DATE(LEFT($AV$3, 4), MONTH("1 " &amp; AI$6 &amp; " " &amp; LEFT($AV$3, 4)), 0 ), 'Raw Data'!$O:$O,""&amp;'Raw Data'!$B$1,'Raw Data'!$D:$D,"&lt;&gt;*ithdr*",'Raw Data'!$D:$D,"&lt;&gt;*ancel*",'Raw Data'!$P:$P,"--", 'Raw Data'!$K:$K, "*" &amp; MID($A37, 2, 4) &amp;"*")
+
COUNTIFS( 'Raw Data'!$AN:$AN,"&lt;=" &amp;DATE(LEFT($AV$3, 4), MONTH("1 " &amp; AI$6 &amp; " " &amp; LEFT($AV$3, 4)) + 1, 0 ), 'Raw Data'!$AN:$AN,"&gt;" &amp;DATE(LEFT($AV$3, 4), MONTH("1 " &amp; AI$6 &amp; " " &amp; LEFT($AV$3, 4)), 0 ), 'Raw Data'!$P:$P,""&amp;'Raw Data'!$B$1,'Raw Data'!$D:$D,"&lt;&gt;*ithdr*",'Raw Data'!$D:$D,"&lt;&gt;*ancel*", 'Raw Data'!$K:$K,  "*" &amp; MID($A37, 2, 4) &amp;"*")</f>
        <v>0</v>
      </c>
      <c r="AJ37" s="117"/>
      <c r="AK37" s="117"/>
      <c r="AL37" s="123"/>
      <c r="AM37" s="156">
        <f>COUNTIFS('Raw Data'!$AN:$AN,"&lt;=" &amp;DATE(LEFT($AV$3, 4), MONTH("1 " &amp; AM$6 &amp; " " &amp; LEFT($AV$3, 4)) + 1, 0 ), 'Raw Data'!$AN:$AN,"&gt;" &amp;DATE(LEFT($AV$3, 4), MONTH("1 " &amp; AM$6 &amp; " " &amp; LEFT($AV$3, 4)), 0 ), 'Raw Data'!$O:$O,""&amp;'Raw Data'!$B$1,'Raw Data'!$D:$D,"&lt;&gt;*ithdr*",'Raw Data'!$D:$D,"&lt;&gt;*ancel*",'Raw Data'!$P:$P,"--", 'Raw Data'!$K:$K, "*" &amp; MID($A37, 2, 4) &amp;"*")
+
COUNTIFS( 'Raw Data'!$AN:$AN,"&lt;=" &amp;DATE(LEFT($AV$3, 4), MONTH("1 " &amp; AM$6 &amp; " " &amp; LEFT($AV$3, 4)) + 1, 0 ), 'Raw Data'!$AN:$AN,"&gt;" &amp;DATE(LEFT($AV$3, 4), MONTH("1 " &amp; AM$6 &amp; " " &amp; LEFT($AV$3, 4)), 0 ), 'Raw Data'!$P:$P,""&amp;'Raw Data'!$B$1,'Raw Data'!$D:$D,"&lt;&gt;*ithdr*",'Raw Data'!$D:$D,"&lt;&gt;*ancel*", 'Raw Data'!$K:$K,  "*" &amp; MID($A37, 2, 4) &amp;"*")</f>
        <v>0</v>
      </c>
      <c r="AN37" s="117"/>
      <c r="AO37" s="117"/>
      <c r="AP37" s="123"/>
      <c r="AQ37" s="156">
        <f>COUNTIFS('Raw Data'!$AN:$AN,"&lt;=" &amp;DATE(LEFT($AV$3, 4), MONTH("1 " &amp; AQ$6 &amp; " " &amp; LEFT($AV$3, 4)) + 1, 0 ), 'Raw Data'!$AN:$AN,"&gt;" &amp;DATE(LEFT($AV$3, 4), MONTH("1 " &amp; AQ$6 &amp; " " &amp; LEFT($AV$3, 4)), 0 ), 'Raw Data'!$O:$O,""&amp;'Raw Data'!$B$1,'Raw Data'!$D:$D,"&lt;&gt;*ithdr*",'Raw Data'!$D:$D,"&lt;&gt;*ancel*",'Raw Data'!$P:$P,"--", 'Raw Data'!$K:$K, "*" &amp; MID($A37, 2, 4) &amp;"*")
+
COUNTIFS( 'Raw Data'!$AN:$AN,"&lt;=" &amp;DATE(LEFT($AV$3, 4), MONTH("1 " &amp; AQ$6 &amp; " " &amp; LEFT($AV$3, 4)) + 1, 0 ), 'Raw Data'!$AN:$AN,"&gt;" &amp;DATE(LEFT($AV$3, 4), MONTH("1 " &amp; AQ$6 &amp; " " &amp; LEFT($AV$3, 4)), 0 ), 'Raw Data'!$P:$P,""&amp;'Raw Data'!$B$1,'Raw Data'!$D:$D,"&lt;&gt;*ithdr*",'Raw Data'!$D:$D,"&lt;&gt;*ancel*", 'Raw Data'!$K:$K,  "*" &amp; MID($A37, 2, 4) &amp;"*")</f>
        <v>0</v>
      </c>
      <c r="AR37" s="117"/>
      <c r="AS37" s="117"/>
      <c r="AT37" s="123"/>
      <c r="AU37" s="156">
        <f>COUNTIFS('Raw Data'!$AN:$AN,"&lt;=" &amp;DATE(MID($AV$3, 15, 4), MONTH("1 " &amp; AU$6 &amp; " " &amp; MID($AV$3, 15, 4)) + 1, 0 ), 'Raw Data'!$AN:$AN,"&gt;" &amp;DATE(MID($AV$3, 15, 4), MONTH("1 " &amp; AU$6 &amp; " " &amp; MID($AV$3, 15, 4)), 0 ), 'Raw Data'!$O:$O,""&amp;'Raw Data'!$B$1,'Raw Data'!$D:$D,"&lt;&gt;*ithdr*",'Raw Data'!$D:$D,"&lt;&gt;*ancel*",'Raw Data'!$P:$P,"--", 'Raw Data'!$K:$K, "*" &amp; MID($A37, 2, 4) &amp;"*")
+
COUNTIFS( 'Raw Data'!$AN:$AN,"&lt;=" &amp;DATE(MID($AV$3, 15, 4), MONTH("1 " &amp; AU$6 &amp; " " &amp; MID($AV$3, 15, 4)) + 1, 0 ), 'Raw Data'!$AN:$AN,"&gt;" &amp;DATE(MID($AV$3, 15, 4), MONTH("1 " &amp; AU$6 &amp; " " &amp; MID($AV$3, 15, 4)), 0 ), 'Raw Data'!$P:$P,""&amp;'Raw Data'!$B$1,'Raw Data'!$D:$D,"&lt;&gt;*ithdr*",'Raw Data'!$D:$D,"&lt;&gt;*ancel*", 'Raw Data'!$K:$K,  "*" &amp; MID($A37, 2, 4) &amp;"*")</f>
        <v>0</v>
      </c>
      <c r="AV37" s="117"/>
      <c r="AW37" s="117"/>
      <c r="AX37" s="123"/>
      <c r="AY37" s="156">
        <f>COUNTIFS('Raw Data'!$AN:$AN,"&lt;=" &amp;DATE(MID($AV$3, 15, 4), MONTH("1 " &amp; AY$6 &amp; " " &amp; MID($AV$3, 15, 4)) + 1, 0 ), 'Raw Data'!$AN:$AN,"&gt;" &amp;DATE(MID($AV$3, 15, 4), MONTH("1 " &amp; AY$6 &amp; " " &amp; MID($AV$3, 15, 4)), 0 ), 'Raw Data'!$O:$O,""&amp;'Raw Data'!$B$1,'Raw Data'!$D:$D,"&lt;&gt;*ithdr*",'Raw Data'!$D:$D,"&lt;&gt;*ancel*",'Raw Data'!$P:$P,"--", 'Raw Data'!$K:$K, "*" &amp; MID($A37, 2, 4) &amp;"*")
+
COUNTIFS( 'Raw Data'!$AN:$AN,"&lt;=" &amp;DATE(MID($AV$3, 15, 4), MONTH("1 " &amp; AY$6 &amp; " " &amp; MID($AV$3, 15, 4)) + 1, 0 ), 'Raw Data'!$AN:$AN,"&gt;" &amp;DATE(MID($AV$3, 15, 4), MONTH("1 " &amp; AY$6 &amp; " " &amp; MID($AV$3, 15, 4)), 0 ), 'Raw Data'!$P:$P,""&amp;'Raw Data'!$B$1,'Raw Data'!$D:$D,"&lt;&gt;*ithdr*",'Raw Data'!$D:$D,"&lt;&gt;*ancel*", 'Raw Data'!$K:$K,  "*" &amp; MID($A37, 2, 4) &amp;"*")</f>
        <v>0</v>
      </c>
      <c r="AZ37" s="117"/>
      <c r="BA37" s="117"/>
      <c r="BB37" s="123"/>
      <c r="BC37" s="156">
        <f>COUNTIFS('Raw Data'!$AN:$AN,"&lt;=" &amp;DATE(MID($AV$3, 15, 4), MONTH("1 " &amp; BC$6 &amp; " " &amp; MID($AV$3, 15, 4)) + 1, 0 ), 'Raw Data'!$AN:$AN,"&gt;" &amp;DATE(MID($AV$3, 15, 4), MONTH("1 " &amp; BC$6 &amp; " " &amp; MID($AV$3, 15, 4)), 0 ), 'Raw Data'!$O:$O,""&amp;'Raw Data'!$B$1,'Raw Data'!$D:$D,"&lt;&gt;*ithdr*",'Raw Data'!$D:$D,"&lt;&gt;*ancel*",'Raw Data'!$P:$P,"--", 'Raw Data'!$K:$K, "*" &amp; MID($A37, 2, 4) &amp;"*")
+
COUNTIFS( 'Raw Data'!$AN:$AN,"&lt;=" &amp;DATE(MID($AV$3, 15, 4), MONTH("1 " &amp; BC$6 &amp; " " &amp; MID($AV$3, 15, 4)) + 1, 0 ), 'Raw Data'!$AN:$AN,"&gt;" &amp;DATE(MID($AV$3, 15, 4), MONTH("1 " &amp; BC$6 &amp; " " &amp; MID($AV$3, 15, 4)), 0 ), 'Raw Data'!$P:$P,""&amp;'Raw Data'!$B$1,'Raw Data'!$D:$D,"&lt;&gt;*ithdr*",'Raw Data'!$D:$D,"&lt;&gt;*ancel*", 'Raw Data'!$K:$K,  "*" &amp; MID($A37, 2, 4) &amp;"*")</f>
        <v>0</v>
      </c>
      <c r="BD37" s="117"/>
      <c r="BE37" s="117"/>
      <c r="BF37" s="123"/>
    </row>
    <row r="38" spans="1:58" ht="12.75" customHeight="1" x14ac:dyDescent="0.2">
      <c r="A38" s="157" t="s">
        <v>230</v>
      </c>
      <c r="B38" s="117"/>
      <c r="C38" s="117"/>
      <c r="D38" s="117"/>
      <c r="E38" s="117"/>
      <c r="F38" s="117"/>
      <c r="G38" s="117"/>
      <c r="H38" s="117"/>
      <c r="I38" s="117"/>
      <c r="J38" s="121"/>
      <c r="K38" s="156">
        <f>COUNTIFS('Raw Data'!$AN:$AN,"&lt;=" &amp;DATE(LEFT($AV$3, 4), MONTH("1 " &amp; K$6 &amp; " " &amp; LEFT($AV$3, 4)) + 1, 0 ), 'Raw Data'!$AN:$AN,"&gt;" &amp;DATE(LEFT($AV$3, 4), MONTH("1 " &amp; K$6 &amp; " " &amp; LEFT($AV$3, 4)), 0 ), 'Raw Data'!$O:$O,""&amp;'Raw Data'!$B$1,'Raw Data'!$D:$D,"&lt;&gt;*ithdr*",'Raw Data'!$D:$D,"&lt;&gt;*ancel*",'Raw Data'!$P:$P,"--", 'Raw Data'!$K:$K, "*" &amp; MID($A38, 2, 4) &amp;"*")
+
COUNTIFS( 'Raw Data'!$AN:$AN,"&lt;=" &amp;DATE(LEFT($AV$3, 4), MONTH("1 " &amp; K$6 &amp; " " &amp; LEFT($AV$3, 4)) + 1, 0 ), 'Raw Data'!$AN:$AN,"&gt;" &amp;DATE(LEFT($AV$3, 4), MONTH("1 " &amp; K$6 &amp; " " &amp; LEFT($AV$3, 4)), 0 ), 'Raw Data'!$P:$P,""&amp;'Raw Data'!$B$1,'Raw Data'!$D:$D,"&lt;&gt;*ithdr*",'Raw Data'!$D:$D,"&lt;&gt;*ancel*", 'Raw Data'!$K:$K,  "*" &amp; MID($A38, 2, 4) &amp;"*")</f>
        <v>0</v>
      </c>
      <c r="L38" s="117"/>
      <c r="M38" s="117"/>
      <c r="N38" s="123"/>
      <c r="O38" s="156">
        <f>COUNTIFS('Raw Data'!$AN:$AN,"&lt;=" &amp;DATE(LEFT($AV$3, 4), MONTH("1 " &amp; O$6 &amp; " " &amp; LEFT($AV$3, 4)) + 1, 0 ), 'Raw Data'!$AN:$AN,"&gt;" &amp;DATE(LEFT($AV$3, 4), MONTH("1 " &amp; O$6 &amp; " " &amp; LEFT($AV$3, 4)), 0 ), 'Raw Data'!$O:$O,""&amp;'Raw Data'!$B$1,'Raw Data'!$D:$D,"&lt;&gt;*ithdr*",'Raw Data'!$D:$D,"&lt;&gt;*ancel*",'Raw Data'!$P:$P,"--", 'Raw Data'!$K:$K, "*" &amp; MID($A38, 2, 4) &amp;"*")
+
COUNTIFS( 'Raw Data'!$AN:$AN,"&lt;=" &amp;DATE(LEFT($AV$3, 4), MONTH("1 " &amp; O$6 &amp; " " &amp; LEFT($AV$3, 4)) + 1, 0 ), 'Raw Data'!$AN:$AN,"&gt;" &amp;DATE(LEFT($AV$3, 4), MONTH("1 " &amp; O$6 &amp; " " &amp; LEFT($AV$3, 4)), 0 ), 'Raw Data'!$P:$P,""&amp;'Raw Data'!$B$1,'Raw Data'!$D:$D,"&lt;&gt;*ithdr*",'Raw Data'!$D:$D,"&lt;&gt;*ancel*", 'Raw Data'!$K:$K,  "*" &amp; MID($A38, 2, 4) &amp;"*")</f>
        <v>0</v>
      </c>
      <c r="P38" s="117"/>
      <c r="Q38" s="117"/>
      <c r="R38" s="123"/>
      <c r="S38" s="156">
        <f>COUNTIFS('Raw Data'!$AN:$AN,"&lt;=" &amp;DATE(LEFT($AV$3, 4), MONTH("1 " &amp; S$6 &amp; " " &amp; LEFT($AV$3, 4)) + 1, 0 ), 'Raw Data'!$AN:$AN,"&gt;" &amp;DATE(LEFT($AV$3, 4), MONTH("1 " &amp; S$6 &amp; " " &amp; LEFT($AV$3, 4)), 0 ), 'Raw Data'!$O:$O,""&amp;'Raw Data'!$B$1,'Raw Data'!$D:$D,"&lt;&gt;*ithdr*",'Raw Data'!$D:$D,"&lt;&gt;*ancel*",'Raw Data'!$P:$P,"--", 'Raw Data'!$K:$K, "*" &amp; MID($A38, 2, 4) &amp;"*")
+
COUNTIFS( 'Raw Data'!$AN:$AN,"&lt;=" &amp;DATE(LEFT($AV$3, 4), MONTH("1 " &amp; S$6 &amp; " " &amp; LEFT($AV$3, 4)) + 1, 0 ), 'Raw Data'!$AN:$AN,"&gt;" &amp;DATE(LEFT($AV$3, 4), MONTH("1 " &amp; S$6 &amp; " " &amp; LEFT($AV$3, 4)), 0 ), 'Raw Data'!$P:$P,""&amp;'Raw Data'!$B$1,'Raw Data'!$D:$D,"&lt;&gt;*ithdr*",'Raw Data'!$D:$D,"&lt;&gt;*ancel*", 'Raw Data'!$K:$K,  "*" &amp; MID($A38, 2, 4) &amp;"*")</f>
        <v>0</v>
      </c>
      <c r="T38" s="117"/>
      <c r="U38" s="117"/>
      <c r="V38" s="123"/>
      <c r="W38" s="156">
        <f>COUNTIFS('Raw Data'!$AN:$AN,"&lt;=" &amp;DATE(LEFT($AV$3, 4), MONTH("1 " &amp; W$6 &amp; " " &amp; LEFT($AV$3, 4)) + 1, 0 ), 'Raw Data'!$AN:$AN,"&gt;" &amp;DATE(LEFT($AV$3, 4), MONTH("1 " &amp; W$6 &amp; " " &amp; LEFT($AV$3, 4)), 0 ), 'Raw Data'!$O:$O,""&amp;'Raw Data'!$B$1,'Raw Data'!$D:$D,"&lt;&gt;*ithdr*",'Raw Data'!$D:$D,"&lt;&gt;*ancel*",'Raw Data'!$P:$P,"--", 'Raw Data'!$K:$K, "*" &amp; MID($A38, 2, 4) &amp;"*")
+
COUNTIFS( 'Raw Data'!$AN:$AN,"&lt;=" &amp;DATE(LEFT($AV$3, 4), MONTH("1 " &amp; W$6 &amp; " " &amp; LEFT($AV$3, 4)) + 1, 0 ), 'Raw Data'!$AN:$AN,"&gt;" &amp;DATE(LEFT($AV$3, 4), MONTH("1 " &amp; W$6 &amp; " " &amp; LEFT($AV$3, 4)), 0 ), 'Raw Data'!$P:$P,""&amp;'Raw Data'!$B$1,'Raw Data'!$D:$D,"&lt;&gt;*ithdr*",'Raw Data'!$D:$D,"&lt;&gt;*ancel*", 'Raw Data'!$K:$K,  "*" &amp; MID($A38, 2, 4) &amp;"*")</f>
        <v>0</v>
      </c>
      <c r="X38" s="117"/>
      <c r="Y38" s="117"/>
      <c r="Z38" s="123"/>
      <c r="AA38" s="156">
        <f>COUNTIFS('Raw Data'!$AN:$AN,"&lt;=" &amp;DATE(LEFT($AV$3, 4), MONTH("1 " &amp; AA$6 &amp; " " &amp; LEFT($AV$3, 4)) + 1, 0 ), 'Raw Data'!$AN:$AN,"&gt;" &amp;DATE(LEFT($AV$3, 4), MONTH("1 " &amp; AA$6 &amp; " " &amp; LEFT($AV$3, 4)), 0 ), 'Raw Data'!$O:$O,""&amp;'Raw Data'!$B$1,'Raw Data'!$D:$D,"&lt;&gt;*ithdr*",'Raw Data'!$D:$D,"&lt;&gt;*ancel*",'Raw Data'!$P:$P,"--", 'Raw Data'!$K:$K, "*" &amp; MID($A38, 2, 4) &amp;"*")
+
COUNTIFS( 'Raw Data'!$AN:$AN,"&lt;=" &amp;DATE(LEFT($AV$3, 4), MONTH("1 " &amp; AA$6 &amp; " " &amp; LEFT($AV$3, 4)) + 1, 0 ), 'Raw Data'!$AN:$AN,"&gt;" &amp;DATE(LEFT($AV$3, 4), MONTH("1 " &amp; AA$6 &amp; " " &amp; LEFT($AV$3, 4)), 0 ), 'Raw Data'!$P:$P,""&amp;'Raw Data'!$B$1,'Raw Data'!$D:$D,"&lt;&gt;*ithdr*",'Raw Data'!$D:$D,"&lt;&gt;*ancel*", 'Raw Data'!$K:$K,  "*" &amp; MID($A38, 2, 4) &amp;"*")</f>
        <v>0</v>
      </c>
      <c r="AB38" s="117"/>
      <c r="AC38" s="117"/>
      <c r="AD38" s="123"/>
      <c r="AE38" s="156">
        <f>COUNTIFS('Raw Data'!$AN:$AN,"&lt;=" &amp;DATE(LEFT($AV$3, 4), MONTH("1 " &amp; AE$6 &amp; " " &amp; LEFT($AV$3, 4)) + 1, 0 ), 'Raw Data'!$AN:$AN,"&gt;" &amp;DATE(LEFT($AV$3, 4), MONTH("1 " &amp; AE$6 &amp; " " &amp; LEFT($AV$3, 4)), 0 ), 'Raw Data'!$O:$O,""&amp;'Raw Data'!$B$1,'Raw Data'!$D:$D,"&lt;&gt;*ithdr*",'Raw Data'!$D:$D,"&lt;&gt;*ancel*",'Raw Data'!$P:$P,"--", 'Raw Data'!$K:$K, "*" &amp; MID($A38, 2, 4) &amp;"*")
+
COUNTIFS( 'Raw Data'!$AN:$AN,"&lt;=" &amp;DATE(LEFT($AV$3, 4), MONTH("1 " &amp; AE$6 &amp; " " &amp; LEFT($AV$3, 4)) + 1, 0 ), 'Raw Data'!$AN:$AN,"&gt;" &amp;DATE(LEFT($AV$3, 4), MONTH("1 " &amp; AE$6 &amp; " " &amp; LEFT($AV$3, 4)), 0 ), 'Raw Data'!$P:$P,""&amp;'Raw Data'!$B$1,'Raw Data'!$D:$D,"&lt;&gt;*ithdr*",'Raw Data'!$D:$D,"&lt;&gt;*ancel*", 'Raw Data'!$K:$K,  "*" &amp; MID($A38, 2, 4) &amp;"*")</f>
        <v>0</v>
      </c>
      <c r="AF38" s="117"/>
      <c r="AG38" s="117"/>
      <c r="AH38" s="123"/>
      <c r="AI38" s="156">
        <f>COUNTIFS('Raw Data'!$AN:$AN,"&lt;=" &amp;DATE(LEFT($AV$3, 4), MONTH("1 " &amp; AI$6 &amp; " " &amp; LEFT($AV$3, 4)) + 1, 0 ), 'Raw Data'!$AN:$AN,"&gt;" &amp;DATE(LEFT($AV$3, 4), MONTH("1 " &amp; AI$6 &amp; " " &amp; LEFT($AV$3, 4)), 0 ), 'Raw Data'!$O:$O,""&amp;'Raw Data'!$B$1,'Raw Data'!$D:$D,"&lt;&gt;*ithdr*",'Raw Data'!$D:$D,"&lt;&gt;*ancel*",'Raw Data'!$P:$P,"--", 'Raw Data'!$K:$K, "*" &amp; MID($A38, 2, 4) &amp;"*")
+
COUNTIFS( 'Raw Data'!$AN:$AN,"&lt;=" &amp;DATE(LEFT($AV$3, 4), MONTH("1 " &amp; AI$6 &amp; " " &amp; LEFT($AV$3, 4)) + 1, 0 ), 'Raw Data'!$AN:$AN,"&gt;" &amp;DATE(LEFT($AV$3, 4), MONTH("1 " &amp; AI$6 &amp; " " &amp; LEFT($AV$3, 4)), 0 ), 'Raw Data'!$P:$P,""&amp;'Raw Data'!$B$1,'Raw Data'!$D:$D,"&lt;&gt;*ithdr*",'Raw Data'!$D:$D,"&lt;&gt;*ancel*", 'Raw Data'!$K:$K,  "*" &amp; MID($A38, 2, 4) &amp;"*")</f>
        <v>0</v>
      </c>
      <c r="AJ38" s="117"/>
      <c r="AK38" s="117"/>
      <c r="AL38" s="123"/>
      <c r="AM38" s="156">
        <f>COUNTIFS('Raw Data'!$AN:$AN,"&lt;=" &amp;DATE(LEFT($AV$3, 4), MONTH("1 " &amp; AM$6 &amp; " " &amp; LEFT($AV$3, 4)) + 1, 0 ), 'Raw Data'!$AN:$AN,"&gt;" &amp;DATE(LEFT($AV$3, 4), MONTH("1 " &amp; AM$6 &amp; " " &amp; LEFT($AV$3, 4)), 0 ), 'Raw Data'!$O:$O,""&amp;'Raw Data'!$B$1,'Raw Data'!$D:$D,"&lt;&gt;*ithdr*",'Raw Data'!$D:$D,"&lt;&gt;*ancel*",'Raw Data'!$P:$P,"--", 'Raw Data'!$K:$K, "*" &amp; MID($A38, 2, 4) &amp;"*")
+
COUNTIFS( 'Raw Data'!$AN:$AN,"&lt;=" &amp;DATE(LEFT($AV$3, 4), MONTH("1 " &amp; AM$6 &amp; " " &amp; LEFT($AV$3, 4)) + 1, 0 ), 'Raw Data'!$AN:$AN,"&gt;" &amp;DATE(LEFT($AV$3, 4), MONTH("1 " &amp; AM$6 &amp; " " &amp; LEFT($AV$3, 4)), 0 ), 'Raw Data'!$P:$P,""&amp;'Raw Data'!$B$1,'Raw Data'!$D:$D,"&lt;&gt;*ithdr*",'Raw Data'!$D:$D,"&lt;&gt;*ancel*", 'Raw Data'!$K:$K,  "*" &amp; MID($A38, 2, 4) &amp;"*")</f>
        <v>0</v>
      </c>
      <c r="AN38" s="117"/>
      <c r="AO38" s="117"/>
      <c r="AP38" s="123"/>
      <c r="AQ38" s="156">
        <f>COUNTIFS('Raw Data'!$AN:$AN,"&lt;=" &amp;DATE(LEFT($AV$3, 4), MONTH("1 " &amp; AQ$6 &amp; " " &amp; LEFT($AV$3, 4)) + 1, 0 ), 'Raw Data'!$AN:$AN,"&gt;" &amp;DATE(LEFT($AV$3, 4), MONTH("1 " &amp; AQ$6 &amp; " " &amp; LEFT($AV$3, 4)), 0 ), 'Raw Data'!$O:$O,""&amp;'Raw Data'!$B$1,'Raw Data'!$D:$D,"&lt;&gt;*ithdr*",'Raw Data'!$D:$D,"&lt;&gt;*ancel*",'Raw Data'!$P:$P,"--", 'Raw Data'!$K:$K, "*" &amp; MID($A38, 2, 4) &amp;"*")
+
COUNTIFS( 'Raw Data'!$AN:$AN,"&lt;=" &amp;DATE(LEFT($AV$3, 4), MONTH("1 " &amp; AQ$6 &amp; " " &amp; LEFT($AV$3, 4)) + 1, 0 ), 'Raw Data'!$AN:$AN,"&gt;" &amp;DATE(LEFT($AV$3, 4), MONTH("1 " &amp; AQ$6 &amp; " " &amp; LEFT($AV$3, 4)), 0 ), 'Raw Data'!$P:$P,""&amp;'Raw Data'!$B$1,'Raw Data'!$D:$D,"&lt;&gt;*ithdr*",'Raw Data'!$D:$D,"&lt;&gt;*ancel*", 'Raw Data'!$K:$K,  "*" &amp; MID($A38, 2, 4) &amp;"*")</f>
        <v>0</v>
      </c>
      <c r="AR38" s="117"/>
      <c r="AS38" s="117"/>
      <c r="AT38" s="123"/>
      <c r="AU38" s="156">
        <f>COUNTIFS('Raw Data'!$AN:$AN,"&lt;=" &amp;DATE(MID($AV$3, 15, 4), MONTH("1 " &amp; AU$6 &amp; " " &amp; MID($AV$3, 15, 4)) + 1, 0 ), 'Raw Data'!$AN:$AN,"&gt;" &amp;DATE(MID($AV$3, 15, 4), MONTH("1 " &amp; AU$6 &amp; " " &amp; MID($AV$3, 15, 4)), 0 ), 'Raw Data'!$O:$O,""&amp;'Raw Data'!$B$1,'Raw Data'!$D:$D,"&lt;&gt;*ithdr*",'Raw Data'!$D:$D,"&lt;&gt;*ancel*",'Raw Data'!$P:$P,"--", 'Raw Data'!$K:$K, "*" &amp; MID($A38, 2, 4) &amp;"*")
+
COUNTIFS( 'Raw Data'!$AN:$AN,"&lt;=" &amp;DATE(MID($AV$3, 15, 4), MONTH("1 " &amp; AU$6 &amp; " " &amp; MID($AV$3, 15, 4)) + 1, 0 ), 'Raw Data'!$AN:$AN,"&gt;" &amp;DATE(MID($AV$3, 15, 4), MONTH("1 " &amp; AU$6 &amp; " " &amp; MID($AV$3, 15, 4)), 0 ), 'Raw Data'!$P:$P,""&amp;'Raw Data'!$B$1,'Raw Data'!$D:$D,"&lt;&gt;*ithdr*",'Raw Data'!$D:$D,"&lt;&gt;*ancel*", 'Raw Data'!$K:$K,  "*" &amp; MID($A38, 2, 4) &amp;"*")</f>
        <v>0</v>
      </c>
      <c r="AV38" s="117"/>
      <c r="AW38" s="117"/>
      <c r="AX38" s="123"/>
      <c r="AY38" s="156">
        <f>COUNTIFS('Raw Data'!$AN:$AN,"&lt;=" &amp;DATE(MID($AV$3, 15, 4), MONTH("1 " &amp; AY$6 &amp; " " &amp; MID($AV$3, 15, 4)) + 1, 0 ), 'Raw Data'!$AN:$AN,"&gt;" &amp;DATE(MID($AV$3, 15, 4), MONTH("1 " &amp; AY$6 &amp; " " &amp; MID($AV$3, 15, 4)), 0 ), 'Raw Data'!$O:$O,""&amp;'Raw Data'!$B$1,'Raw Data'!$D:$D,"&lt;&gt;*ithdr*",'Raw Data'!$D:$D,"&lt;&gt;*ancel*",'Raw Data'!$P:$P,"--", 'Raw Data'!$K:$K, "*" &amp; MID($A38, 2, 4) &amp;"*")
+
COUNTIFS( 'Raw Data'!$AN:$AN,"&lt;=" &amp;DATE(MID($AV$3, 15, 4), MONTH("1 " &amp; AY$6 &amp; " " &amp; MID($AV$3, 15, 4)) + 1, 0 ), 'Raw Data'!$AN:$AN,"&gt;" &amp;DATE(MID($AV$3, 15, 4), MONTH("1 " &amp; AY$6 &amp; " " &amp; MID($AV$3, 15, 4)), 0 ), 'Raw Data'!$P:$P,""&amp;'Raw Data'!$B$1,'Raw Data'!$D:$D,"&lt;&gt;*ithdr*",'Raw Data'!$D:$D,"&lt;&gt;*ancel*", 'Raw Data'!$K:$K,  "*" &amp; MID($A38, 2, 4) &amp;"*")</f>
        <v>0</v>
      </c>
      <c r="AZ38" s="117"/>
      <c r="BA38" s="117"/>
      <c r="BB38" s="123"/>
      <c r="BC38" s="156">
        <f>COUNTIFS('Raw Data'!$AN:$AN,"&lt;=" &amp;DATE(MID($AV$3, 15, 4), MONTH("1 " &amp; BC$6 &amp; " " &amp; MID($AV$3, 15, 4)) + 1, 0 ), 'Raw Data'!$AN:$AN,"&gt;" &amp;DATE(MID($AV$3, 15, 4), MONTH("1 " &amp; BC$6 &amp; " " &amp; MID($AV$3, 15, 4)), 0 ), 'Raw Data'!$O:$O,""&amp;'Raw Data'!$B$1,'Raw Data'!$D:$D,"&lt;&gt;*ithdr*",'Raw Data'!$D:$D,"&lt;&gt;*ancel*",'Raw Data'!$P:$P,"--", 'Raw Data'!$K:$K, "*" &amp; MID($A38, 2, 4) &amp;"*")
+
COUNTIFS( 'Raw Data'!$AN:$AN,"&lt;=" &amp;DATE(MID($AV$3, 15, 4), MONTH("1 " &amp; BC$6 &amp; " " &amp; MID($AV$3, 15, 4)) + 1, 0 ), 'Raw Data'!$AN:$AN,"&gt;" &amp;DATE(MID($AV$3, 15, 4), MONTH("1 " &amp; BC$6 &amp; " " &amp; MID($AV$3, 15, 4)), 0 ), 'Raw Data'!$P:$P,""&amp;'Raw Data'!$B$1,'Raw Data'!$D:$D,"&lt;&gt;*ithdr*",'Raw Data'!$D:$D,"&lt;&gt;*ancel*", 'Raw Data'!$K:$K,  "*" &amp; MID($A38, 2, 4) &amp;"*")</f>
        <v>0</v>
      </c>
      <c r="BD38" s="117"/>
      <c r="BE38" s="117"/>
      <c r="BF38" s="123"/>
    </row>
    <row r="39" spans="1:58" ht="12.75" customHeight="1" x14ac:dyDescent="0.2">
      <c r="A39" s="157" t="s">
        <v>237</v>
      </c>
      <c r="B39" s="117"/>
      <c r="C39" s="117"/>
      <c r="D39" s="117"/>
      <c r="E39" s="117"/>
      <c r="F39" s="117"/>
      <c r="G39" s="117"/>
      <c r="H39" s="117"/>
      <c r="I39" s="117"/>
      <c r="J39" s="121"/>
      <c r="K39" s="156">
        <f>COUNTIFS('Raw Data'!$AN:$AN,"&lt;=" &amp;DATE(LEFT($AV$3, 4), MONTH("1 " &amp; K$6 &amp; " " &amp; LEFT($AV$3, 4)) + 1, 0 ), 'Raw Data'!$AN:$AN,"&gt;" &amp;DATE(LEFT($AV$3, 4), MONTH("1 " &amp; K$6 &amp; " " &amp; LEFT($AV$3, 4)), 0 ), 'Raw Data'!$O:$O,""&amp;'Raw Data'!$B$1,'Raw Data'!$D:$D,"&lt;&gt;*ithdr*",'Raw Data'!$D:$D,"&lt;&gt;*ancel*",'Raw Data'!$P:$P,"--", 'Raw Data'!$K:$K, "*" &amp; MID($A39, 2, 4) &amp;"*")
+
COUNTIFS( 'Raw Data'!$AN:$AN,"&lt;=" &amp;DATE(LEFT($AV$3, 4), MONTH("1 " &amp; K$6 &amp; " " &amp; LEFT($AV$3, 4)) + 1, 0 ), 'Raw Data'!$AN:$AN,"&gt;" &amp;DATE(LEFT($AV$3, 4), MONTH("1 " &amp; K$6 &amp; " " &amp; LEFT($AV$3, 4)), 0 ), 'Raw Data'!$P:$P,""&amp;'Raw Data'!$B$1,'Raw Data'!$D:$D,"&lt;&gt;*ithdr*",'Raw Data'!$D:$D,"&lt;&gt;*ancel*", 'Raw Data'!$K:$K,  "*" &amp; MID($A39, 2, 4) &amp;"*")</f>
        <v>0</v>
      </c>
      <c r="L39" s="117"/>
      <c r="M39" s="117"/>
      <c r="N39" s="123"/>
      <c r="O39" s="156">
        <f>COUNTIFS('Raw Data'!$AN:$AN,"&lt;=" &amp;DATE(LEFT($AV$3, 4), MONTH("1 " &amp; O$6 &amp; " " &amp; LEFT($AV$3, 4)) + 1, 0 ), 'Raw Data'!$AN:$AN,"&gt;" &amp;DATE(LEFT($AV$3, 4), MONTH("1 " &amp; O$6 &amp; " " &amp; LEFT($AV$3, 4)), 0 ), 'Raw Data'!$O:$O,""&amp;'Raw Data'!$B$1,'Raw Data'!$D:$D,"&lt;&gt;*ithdr*",'Raw Data'!$D:$D,"&lt;&gt;*ancel*",'Raw Data'!$P:$P,"--", 'Raw Data'!$K:$K, "*" &amp; MID($A39, 2, 4) &amp;"*")
+
COUNTIFS( 'Raw Data'!$AN:$AN,"&lt;=" &amp;DATE(LEFT($AV$3, 4), MONTH("1 " &amp; O$6 &amp; " " &amp; LEFT($AV$3, 4)) + 1, 0 ), 'Raw Data'!$AN:$AN,"&gt;" &amp;DATE(LEFT($AV$3, 4), MONTH("1 " &amp; O$6 &amp; " " &amp; LEFT($AV$3, 4)), 0 ), 'Raw Data'!$P:$P,""&amp;'Raw Data'!$B$1,'Raw Data'!$D:$D,"&lt;&gt;*ithdr*",'Raw Data'!$D:$D,"&lt;&gt;*ancel*", 'Raw Data'!$K:$K,  "*" &amp; MID($A39, 2, 4) &amp;"*")</f>
        <v>0</v>
      </c>
      <c r="P39" s="117"/>
      <c r="Q39" s="117"/>
      <c r="R39" s="123"/>
      <c r="S39" s="156">
        <f>COUNTIFS('Raw Data'!$AN:$AN,"&lt;=" &amp;DATE(LEFT($AV$3, 4), MONTH("1 " &amp; S$6 &amp; " " &amp; LEFT($AV$3, 4)) + 1, 0 ), 'Raw Data'!$AN:$AN,"&gt;" &amp;DATE(LEFT($AV$3, 4), MONTH("1 " &amp; S$6 &amp; " " &amp; LEFT($AV$3, 4)), 0 ), 'Raw Data'!$O:$O,""&amp;'Raw Data'!$B$1,'Raw Data'!$D:$D,"&lt;&gt;*ithdr*",'Raw Data'!$D:$D,"&lt;&gt;*ancel*",'Raw Data'!$P:$P,"--", 'Raw Data'!$K:$K, "*" &amp; MID($A39, 2, 4) &amp;"*")
+
COUNTIFS( 'Raw Data'!$AN:$AN,"&lt;=" &amp;DATE(LEFT($AV$3, 4), MONTH("1 " &amp; S$6 &amp; " " &amp; LEFT($AV$3, 4)) + 1, 0 ), 'Raw Data'!$AN:$AN,"&gt;" &amp;DATE(LEFT($AV$3, 4), MONTH("1 " &amp; S$6 &amp; " " &amp; LEFT($AV$3, 4)), 0 ), 'Raw Data'!$P:$P,""&amp;'Raw Data'!$B$1,'Raw Data'!$D:$D,"&lt;&gt;*ithdr*",'Raw Data'!$D:$D,"&lt;&gt;*ancel*", 'Raw Data'!$K:$K,  "*" &amp; MID($A39, 2, 4) &amp;"*")</f>
        <v>0</v>
      </c>
      <c r="T39" s="117"/>
      <c r="U39" s="117"/>
      <c r="V39" s="123"/>
      <c r="W39" s="156">
        <f>COUNTIFS('Raw Data'!$AN:$AN,"&lt;=" &amp;DATE(LEFT($AV$3, 4), MONTH("1 " &amp; W$6 &amp; " " &amp; LEFT($AV$3, 4)) + 1, 0 ), 'Raw Data'!$AN:$AN,"&gt;" &amp;DATE(LEFT($AV$3, 4), MONTH("1 " &amp; W$6 &amp; " " &amp; LEFT($AV$3, 4)), 0 ), 'Raw Data'!$O:$O,""&amp;'Raw Data'!$B$1,'Raw Data'!$D:$D,"&lt;&gt;*ithdr*",'Raw Data'!$D:$D,"&lt;&gt;*ancel*",'Raw Data'!$P:$P,"--", 'Raw Data'!$K:$K, "*" &amp; MID($A39, 2, 4) &amp;"*")
+
COUNTIFS( 'Raw Data'!$AN:$AN,"&lt;=" &amp;DATE(LEFT($AV$3, 4), MONTH("1 " &amp; W$6 &amp; " " &amp; LEFT($AV$3, 4)) + 1, 0 ), 'Raw Data'!$AN:$AN,"&gt;" &amp;DATE(LEFT($AV$3, 4), MONTH("1 " &amp; W$6 &amp; " " &amp; LEFT($AV$3, 4)), 0 ), 'Raw Data'!$P:$P,""&amp;'Raw Data'!$B$1,'Raw Data'!$D:$D,"&lt;&gt;*ithdr*",'Raw Data'!$D:$D,"&lt;&gt;*ancel*", 'Raw Data'!$K:$K,  "*" &amp; MID($A39, 2, 4) &amp;"*")</f>
        <v>0</v>
      </c>
      <c r="X39" s="117"/>
      <c r="Y39" s="117"/>
      <c r="Z39" s="123"/>
      <c r="AA39" s="156">
        <f>COUNTIFS('Raw Data'!$AN:$AN,"&lt;=" &amp;DATE(LEFT($AV$3, 4), MONTH("1 " &amp; AA$6 &amp; " " &amp; LEFT($AV$3, 4)) + 1, 0 ), 'Raw Data'!$AN:$AN,"&gt;" &amp;DATE(LEFT($AV$3, 4), MONTH("1 " &amp; AA$6 &amp; " " &amp; LEFT($AV$3, 4)), 0 ), 'Raw Data'!$O:$O,""&amp;'Raw Data'!$B$1,'Raw Data'!$D:$D,"&lt;&gt;*ithdr*",'Raw Data'!$D:$D,"&lt;&gt;*ancel*",'Raw Data'!$P:$P,"--", 'Raw Data'!$K:$K, "*" &amp; MID($A39, 2, 4) &amp;"*")
+
COUNTIFS( 'Raw Data'!$AN:$AN,"&lt;=" &amp;DATE(LEFT($AV$3, 4), MONTH("1 " &amp; AA$6 &amp; " " &amp; LEFT($AV$3, 4)) + 1, 0 ), 'Raw Data'!$AN:$AN,"&gt;" &amp;DATE(LEFT($AV$3, 4), MONTH("1 " &amp; AA$6 &amp; " " &amp; LEFT($AV$3, 4)), 0 ), 'Raw Data'!$P:$P,""&amp;'Raw Data'!$B$1,'Raw Data'!$D:$D,"&lt;&gt;*ithdr*",'Raw Data'!$D:$D,"&lt;&gt;*ancel*", 'Raw Data'!$K:$K,  "*" &amp; MID($A39, 2, 4) &amp;"*")</f>
        <v>0</v>
      </c>
      <c r="AB39" s="117"/>
      <c r="AC39" s="117"/>
      <c r="AD39" s="123"/>
      <c r="AE39" s="156">
        <f>COUNTIFS('Raw Data'!$AN:$AN,"&lt;=" &amp;DATE(LEFT($AV$3, 4), MONTH("1 " &amp; AE$6 &amp; " " &amp; LEFT($AV$3, 4)) + 1, 0 ), 'Raw Data'!$AN:$AN,"&gt;" &amp;DATE(LEFT($AV$3, 4), MONTH("1 " &amp; AE$6 &amp; " " &amp; LEFT($AV$3, 4)), 0 ), 'Raw Data'!$O:$O,""&amp;'Raw Data'!$B$1,'Raw Data'!$D:$D,"&lt;&gt;*ithdr*",'Raw Data'!$D:$D,"&lt;&gt;*ancel*",'Raw Data'!$P:$P,"--", 'Raw Data'!$K:$K, "*" &amp; MID($A39, 2, 4) &amp;"*")
+
COUNTIFS( 'Raw Data'!$AN:$AN,"&lt;=" &amp;DATE(LEFT($AV$3, 4), MONTH("1 " &amp; AE$6 &amp; " " &amp; LEFT($AV$3, 4)) + 1, 0 ), 'Raw Data'!$AN:$AN,"&gt;" &amp;DATE(LEFT($AV$3, 4), MONTH("1 " &amp; AE$6 &amp; " " &amp; LEFT($AV$3, 4)), 0 ), 'Raw Data'!$P:$P,""&amp;'Raw Data'!$B$1,'Raw Data'!$D:$D,"&lt;&gt;*ithdr*",'Raw Data'!$D:$D,"&lt;&gt;*ancel*", 'Raw Data'!$K:$K,  "*" &amp; MID($A39, 2, 4) &amp;"*")</f>
        <v>0</v>
      </c>
      <c r="AF39" s="117"/>
      <c r="AG39" s="117"/>
      <c r="AH39" s="123"/>
      <c r="AI39" s="156">
        <f>COUNTIFS('Raw Data'!$AN:$AN,"&lt;=" &amp;DATE(LEFT($AV$3, 4), MONTH("1 " &amp; AI$6 &amp; " " &amp; LEFT($AV$3, 4)) + 1, 0 ), 'Raw Data'!$AN:$AN,"&gt;" &amp;DATE(LEFT($AV$3, 4), MONTH("1 " &amp; AI$6 &amp; " " &amp; LEFT($AV$3, 4)), 0 ), 'Raw Data'!$O:$O,""&amp;'Raw Data'!$B$1,'Raw Data'!$D:$D,"&lt;&gt;*ithdr*",'Raw Data'!$D:$D,"&lt;&gt;*ancel*",'Raw Data'!$P:$P,"--", 'Raw Data'!$K:$K, "*" &amp; MID($A39, 2, 4) &amp;"*")
+
COUNTIFS( 'Raw Data'!$AN:$AN,"&lt;=" &amp;DATE(LEFT($AV$3, 4), MONTH("1 " &amp; AI$6 &amp; " " &amp; LEFT($AV$3, 4)) + 1, 0 ), 'Raw Data'!$AN:$AN,"&gt;" &amp;DATE(LEFT($AV$3, 4), MONTH("1 " &amp; AI$6 &amp; " " &amp; LEFT($AV$3, 4)), 0 ), 'Raw Data'!$P:$P,""&amp;'Raw Data'!$B$1,'Raw Data'!$D:$D,"&lt;&gt;*ithdr*",'Raw Data'!$D:$D,"&lt;&gt;*ancel*", 'Raw Data'!$K:$K,  "*" &amp; MID($A39, 2, 4) &amp;"*")</f>
        <v>0</v>
      </c>
      <c r="AJ39" s="117"/>
      <c r="AK39" s="117"/>
      <c r="AL39" s="123"/>
      <c r="AM39" s="156">
        <f>COUNTIFS('Raw Data'!$AN:$AN,"&lt;=" &amp;DATE(LEFT($AV$3, 4), MONTH("1 " &amp; AM$6 &amp; " " &amp; LEFT($AV$3, 4)) + 1, 0 ), 'Raw Data'!$AN:$AN,"&gt;" &amp;DATE(LEFT($AV$3, 4), MONTH("1 " &amp; AM$6 &amp; " " &amp; LEFT($AV$3, 4)), 0 ), 'Raw Data'!$O:$O,""&amp;'Raw Data'!$B$1,'Raw Data'!$D:$D,"&lt;&gt;*ithdr*",'Raw Data'!$D:$D,"&lt;&gt;*ancel*",'Raw Data'!$P:$P,"--", 'Raw Data'!$K:$K, "*" &amp; MID($A39, 2, 4) &amp;"*")
+
COUNTIFS( 'Raw Data'!$AN:$AN,"&lt;=" &amp;DATE(LEFT($AV$3, 4), MONTH("1 " &amp; AM$6 &amp; " " &amp; LEFT($AV$3, 4)) + 1, 0 ), 'Raw Data'!$AN:$AN,"&gt;" &amp;DATE(LEFT($AV$3, 4), MONTH("1 " &amp; AM$6 &amp; " " &amp; LEFT($AV$3, 4)), 0 ), 'Raw Data'!$P:$P,""&amp;'Raw Data'!$B$1,'Raw Data'!$D:$D,"&lt;&gt;*ithdr*",'Raw Data'!$D:$D,"&lt;&gt;*ancel*", 'Raw Data'!$K:$K,  "*" &amp; MID($A39, 2, 4) &amp;"*")</f>
        <v>0</v>
      </c>
      <c r="AN39" s="117"/>
      <c r="AO39" s="117"/>
      <c r="AP39" s="123"/>
      <c r="AQ39" s="156">
        <f>COUNTIFS('Raw Data'!$AN:$AN,"&lt;=" &amp;DATE(LEFT($AV$3, 4), MONTH("1 " &amp; AQ$6 &amp; " " &amp; LEFT($AV$3, 4)) + 1, 0 ), 'Raw Data'!$AN:$AN,"&gt;" &amp;DATE(LEFT($AV$3, 4), MONTH("1 " &amp; AQ$6 &amp; " " &amp; LEFT($AV$3, 4)), 0 ), 'Raw Data'!$O:$O,""&amp;'Raw Data'!$B$1,'Raw Data'!$D:$D,"&lt;&gt;*ithdr*",'Raw Data'!$D:$D,"&lt;&gt;*ancel*",'Raw Data'!$P:$P,"--", 'Raw Data'!$K:$K, "*" &amp; MID($A39, 2, 4) &amp;"*")
+
COUNTIFS( 'Raw Data'!$AN:$AN,"&lt;=" &amp;DATE(LEFT($AV$3, 4), MONTH("1 " &amp; AQ$6 &amp; " " &amp; LEFT($AV$3, 4)) + 1, 0 ), 'Raw Data'!$AN:$AN,"&gt;" &amp;DATE(LEFT($AV$3, 4), MONTH("1 " &amp; AQ$6 &amp; " " &amp; LEFT($AV$3, 4)), 0 ), 'Raw Data'!$P:$P,""&amp;'Raw Data'!$B$1,'Raw Data'!$D:$D,"&lt;&gt;*ithdr*",'Raw Data'!$D:$D,"&lt;&gt;*ancel*", 'Raw Data'!$K:$K,  "*" &amp; MID($A39, 2, 4) &amp;"*")</f>
        <v>0</v>
      </c>
      <c r="AR39" s="117"/>
      <c r="AS39" s="117"/>
      <c r="AT39" s="123"/>
      <c r="AU39" s="156">
        <f>COUNTIFS('Raw Data'!$AN:$AN,"&lt;=" &amp;DATE(MID($AV$3, 15, 4), MONTH("1 " &amp; AU$6 &amp; " " &amp; MID($AV$3, 15, 4)) + 1, 0 ), 'Raw Data'!$AN:$AN,"&gt;" &amp;DATE(MID($AV$3, 15, 4), MONTH("1 " &amp; AU$6 &amp; " " &amp; MID($AV$3, 15, 4)), 0 ), 'Raw Data'!$O:$O,""&amp;'Raw Data'!$B$1,'Raw Data'!$D:$D,"&lt;&gt;*ithdr*",'Raw Data'!$D:$D,"&lt;&gt;*ancel*",'Raw Data'!$P:$P,"--", 'Raw Data'!$K:$K, "*" &amp; MID($A39, 2, 4) &amp;"*")
+
COUNTIFS( 'Raw Data'!$AN:$AN,"&lt;=" &amp;DATE(MID($AV$3, 15, 4), MONTH("1 " &amp; AU$6 &amp; " " &amp; MID($AV$3, 15, 4)) + 1, 0 ), 'Raw Data'!$AN:$AN,"&gt;" &amp;DATE(MID($AV$3, 15, 4), MONTH("1 " &amp; AU$6 &amp; " " &amp; MID($AV$3, 15, 4)), 0 ), 'Raw Data'!$P:$P,""&amp;'Raw Data'!$B$1,'Raw Data'!$D:$D,"&lt;&gt;*ithdr*",'Raw Data'!$D:$D,"&lt;&gt;*ancel*", 'Raw Data'!$K:$K,  "*" &amp; MID($A39, 2, 4) &amp;"*")</f>
        <v>0</v>
      </c>
      <c r="AV39" s="117"/>
      <c r="AW39" s="117"/>
      <c r="AX39" s="123"/>
      <c r="AY39" s="156">
        <f>COUNTIFS('Raw Data'!$AN:$AN,"&lt;=" &amp;DATE(MID($AV$3, 15, 4), MONTH("1 " &amp; AY$6 &amp; " " &amp; MID($AV$3, 15, 4)) + 1, 0 ), 'Raw Data'!$AN:$AN,"&gt;" &amp;DATE(MID($AV$3, 15, 4), MONTH("1 " &amp; AY$6 &amp; " " &amp; MID($AV$3, 15, 4)), 0 ), 'Raw Data'!$O:$O,""&amp;'Raw Data'!$B$1,'Raw Data'!$D:$D,"&lt;&gt;*ithdr*",'Raw Data'!$D:$D,"&lt;&gt;*ancel*",'Raw Data'!$P:$P,"--", 'Raw Data'!$K:$K, "*" &amp; MID($A39, 2, 4) &amp;"*")
+
COUNTIFS( 'Raw Data'!$AN:$AN,"&lt;=" &amp;DATE(MID($AV$3, 15, 4), MONTH("1 " &amp; AY$6 &amp; " " &amp; MID($AV$3, 15, 4)) + 1, 0 ), 'Raw Data'!$AN:$AN,"&gt;" &amp;DATE(MID($AV$3, 15, 4), MONTH("1 " &amp; AY$6 &amp; " " &amp; MID($AV$3, 15, 4)), 0 ), 'Raw Data'!$P:$P,""&amp;'Raw Data'!$B$1,'Raw Data'!$D:$D,"&lt;&gt;*ithdr*",'Raw Data'!$D:$D,"&lt;&gt;*ancel*", 'Raw Data'!$K:$K,  "*" &amp; MID($A39, 2, 4) &amp;"*")</f>
        <v>0</v>
      </c>
      <c r="AZ39" s="117"/>
      <c r="BA39" s="117"/>
      <c r="BB39" s="123"/>
      <c r="BC39" s="156">
        <f>COUNTIFS('Raw Data'!$AN:$AN,"&lt;=" &amp;DATE(MID($AV$3, 15, 4), MONTH("1 " &amp; BC$6 &amp; " " &amp; MID($AV$3, 15, 4)) + 1, 0 ), 'Raw Data'!$AN:$AN,"&gt;" &amp;DATE(MID($AV$3, 15, 4), MONTH("1 " &amp; BC$6 &amp; " " &amp; MID($AV$3, 15, 4)), 0 ), 'Raw Data'!$O:$O,""&amp;'Raw Data'!$B$1,'Raw Data'!$D:$D,"&lt;&gt;*ithdr*",'Raw Data'!$D:$D,"&lt;&gt;*ancel*",'Raw Data'!$P:$P,"--", 'Raw Data'!$K:$K, "*" &amp; MID($A39, 2, 4) &amp;"*")
+
COUNTIFS( 'Raw Data'!$AN:$AN,"&lt;=" &amp;DATE(MID($AV$3, 15, 4), MONTH("1 " &amp; BC$6 &amp; " " &amp; MID($AV$3, 15, 4)) + 1, 0 ), 'Raw Data'!$AN:$AN,"&gt;" &amp;DATE(MID($AV$3, 15, 4), MONTH("1 " &amp; BC$6 &amp; " " &amp; MID($AV$3, 15, 4)), 0 ), 'Raw Data'!$P:$P,""&amp;'Raw Data'!$B$1,'Raw Data'!$D:$D,"&lt;&gt;*ithdr*",'Raw Data'!$D:$D,"&lt;&gt;*ancel*", 'Raw Data'!$K:$K,  "*" &amp; MID($A39, 2, 4) &amp;"*")</f>
        <v>0</v>
      </c>
      <c r="BD39" s="117"/>
      <c r="BE39" s="117"/>
      <c r="BF39" s="123"/>
    </row>
    <row r="40" spans="1:58" ht="12.75" customHeight="1" x14ac:dyDescent="0.2">
      <c r="A40" s="157" t="s">
        <v>234</v>
      </c>
      <c r="B40" s="117"/>
      <c r="C40" s="117"/>
      <c r="D40" s="117"/>
      <c r="E40" s="117"/>
      <c r="F40" s="117"/>
      <c r="G40" s="117"/>
      <c r="H40" s="117"/>
      <c r="I40" s="117"/>
      <c r="J40" s="121"/>
      <c r="K40" s="156">
        <f>COUNTIFS('Raw Data'!$AN:$AN,"&lt;=" &amp;DATE(LEFT($AV$3, 4), MONTH("1 " &amp; K$6 &amp; " " &amp; LEFT($AV$3, 4)) + 1, 0 ), 'Raw Data'!$AN:$AN,"&gt;" &amp;DATE(LEFT($AV$3, 4), MONTH("1 " &amp; K$6 &amp; " " &amp; LEFT($AV$3, 4)), 0 ), 'Raw Data'!$O:$O,""&amp;'Raw Data'!$B$1,'Raw Data'!$D:$D,"&lt;&gt;*ithdr*",'Raw Data'!$D:$D,"&lt;&gt;*ancel*",'Raw Data'!$P:$P,"--", 'Raw Data'!$K:$K, "*" &amp; MID($A40, 2, 4) &amp;"*")
+
COUNTIFS( 'Raw Data'!$AN:$AN,"&lt;=" &amp;DATE(LEFT($AV$3, 4), MONTH("1 " &amp; K$6 &amp; " " &amp; LEFT($AV$3, 4)) + 1, 0 ), 'Raw Data'!$AN:$AN,"&gt;" &amp;DATE(LEFT($AV$3, 4), MONTH("1 " &amp; K$6 &amp; " " &amp; LEFT($AV$3, 4)), 0 ), 'Raw Data'!$P:$P,""&amp;'Raw Data'!$B$1,'Raw Data'!$D:$D,"&lt;&gt;*ithdr*",'Raw Data'!$D:$D,"&lt;&gt;*ancel*", 'Raw Data'!$K:$K,  "*" &amp; MID($A40, 2, 4) &amp;"*")</f>
        <v>0</v>
      </c>
      <c r="L40" s="117"/>
      <c r="M40" s="117"/>
      <c r="N40" s="123"/>
      <c r="O40" s="156">
        <f>COUNTIFS('Raw Data'!$AN:$AN,"&lt;=" &amp;DATE(LEFT($AV$3, 4), MONTH("1 " &amp; O$6 &amp; " " &amp; LEFT($AV$3, 4)) + 1, 0 ), 'Raw Data'!$AN:$AN,"&gt;" &amp;DATE(LEFT($AV$3, 4), MONTH("1 " &amp; O$6 &amp; " " &amp; LEFT($AV$3, 4)), 0 ), 'Raw Data'!$O:$O,""&amp;'Raw Data'!$B$1,'Raw Data'!$D:$D,"&lt;&gt;*ithdr*",'Raw Data'!$D:$D,"&lt;&gt;*ancel*",'Raw Data'!$P:$P,"--", 'Raw Data'!$K:$K, "*" &amp; MID($A40, 2, 4) &amp;"*")
+
COUNTIFS( 'Raw Data'!$AN:$AN,"&lt;=" &amp;DATE(LEFT($AV$3, 4), MONTH("1 " &amp; O$6 &amp; " " &amp; LEFT($AV$3, 4)) + 1, 0 ), 'Raw Data'!$AN:$AN,"&gt;" &amp;DATE(LEFT($AV$3, 4), MONTH("1 " &amp; O$6 &amp; " " &amp; LEFT($AV$3, 4)), 0 ), 'Raw Data'!$P:$P,""&amp;'Raw Data'!$B$1,'Raw Data'!$D:$D,"&lt;&gt;*ithdr*",'Raw Data'!$D:$D,"&lt;&gt;*ancel*", 'Raw Data'!$K:$K,  "*" &amp; MID($A40, 2, 4) &amp;"*")</f>
        <v>0</v>
      </c>
      <c r="P40" s="117"/>
      <c r="Q40" s="117"/>
      <c r="R40" s="123"/>
      <c r="S40" s="156">
        <f>COUNTIFS('Raw Data'!$AN:$AN,"&lt;=" &amp;DATE(LEFT($AV$3, 4), MONTH("1 " &amp; S$6 &amp; " " &amp; LEFT($AV$3, 4)) + 1, 0 ), 'Raw Data'!$AN:$AN,"&gt;" &amp;DATE(LEFT($AV$3, 4), MONTH("1 " &amp; S$6 &amp; " " &amp; LEFT($AV$3, 4)), 0 ), 'Raw Data'!$O:$O,""&amp;'Raw Data'!$B$1,'Raw Data'!$D:$D,"&lt;&gt;*ithdr*",'Raw Data'!$D:$D,"&lt;&gt;*ancel*",'Raw Data'!$P:$P,"--", 'Raw Data'!$K:$K, "*" &amp; MID($A40, 2, 4) &amp;"*")
+
COUNTIFS( 'Raw Data'!$AN:$AN,"&lt;=" &amp;DATE(LEFT($AV$3, 4), MONTH("1 " &amp; S$6 &amp; " " &amp; LEFT($AV$3, 4)) + 1, 0 ), 'Raw Data'!$AN:$AN,"&gt;" &amp;DATE(LEFT($AV$3, 4), MONTH("1 " &amp; S$6 &amp; " " &amp; LEFT($AV$3, 4)), 0 ), 'Raw Data'!$P:$P,""&amp;'Raw Data'!$B$1,'Raw Data'!$D:$D,"&lt;&gt;*ithdr*",'Raw Data'!$D:$D,"&lt;&gt;*ancel*", 'Raw Data'!$K:$K,  "*" &amp; MID($A40, 2, 4) &amp;"*")</f>
        <v>0</v>
      </c>
      <c r="T40" s="117"/>
      <c r="U40" s="117"/>
      <c r="V40" s="123"/>
      <c r="W40" s="156">
        <f>COUNTIFS('Raw Data'!$AN:$AN,"&lt;=" &amp;DATE(LEFT($AV$3, 4), MONTH("1 " &amp; W$6 &amp; " " &amp; LEFT($AV$3, 4)) + 1, 0 ), 'Raw Data'!$AN:$AN,"&gt;" &amp;DATE(LEFT($AV$3, 4), MONTH("1 " &amp; W$6 &amp; " " &amp; LEFT($AV$3, 4)), 0 ), 'Raw Data'!$O:$O,""&amp;'Raw Data'!$B$1,'Raw Data'!$D:$D,"&lt;&gt;*ithdr*",'Raw Data'!$D:$D,"&lt;&gt;*ancel*",'Raw Data'!$P:$P,"--", 'Raw Data'!$K:$K, "*" &amp; MID($A40, 2, 4) &amp;"*")
+
COUNTIFS( 'Raw Data'!$AN:$AN,"&lt;=" &amp;DATE(LEFT($AV$3, 4), MONTH("1 " &amp; W$6 &amp; " " &amp; LEFT($AV$3, 4)) + 1, 0 ), 'Raw Data'!$AN:$AN,"&gt;" &amp;DATE(LEFT($AV$3, 4), MONTH("1 " &amp; W$6 &amp; " " &amp; LEFT($AV$3, 4)), 0 ), 'Raw Data'!$P:$P,""&amp;'Raw Data'!$B$1,'Raw Data'!$D:$D,"&lt;&gt;*ithdr*",'Raw Data'!$D:$D,"&lt;&gt;*ancel*", 'Raw Data'!$K:$K,  "*" &amp; MID($A40, 2, 4) &amp;"*")</f>
        <v>0</v>
      </c>
      <c r="X40" s="117"/>
      <c r="Y40" s="117"/>
      <c r="Z40" s="123"/>
      <c r="AA40" s="156">
        <f>COUNTIFS('Raw Data'!$AN:$AN,"&lt;=" &amp;DATE(LEFT($AV$3, 4), MONTH("1 " &amp; AA$6 &amp; " " &amp; LEFT($AV$3, 4)) + 1, 0 ), 'Raw Data'!$AN:$AN,"&gt;" &amp;DATE(LEFT($AV$3, 4), MONTH("1 " &amp; AA$6 &amp; " " &amp; LEFT($AV$3, 4)), 0 ), 'Raw Data'!$O:$O,""&amp;'Raw Data'!$B$1,'Raw Data'!$D:$D,"&lt;&gt;*ithdr*",'Raw Data'!$D:$D,"&lt;&gt;*ancel*",'Raw Data'!$P:$P,"--", 'Raw Data'!$K:$K, "*" &amp; MID($A40, 2, 4) &amp;"*")
+
COUNTIFS( 'Raw Data'!$AN:$AN,"&lt;=" &amp;DATE(LEFT($AV$3, 4), MONTH("1 " &amp; AA$6 &amp; " " &amp; LEFT($AV$3, 4)) + 1, 0 ), 'Raw Data'!$AN:$AN,"&gt;" &amp;DATE(LEFT($AV$3, 4), MONTH("1 " &amp; AA$6 &amp; " " &amp; LEFT($AV$3, 4)), 0 ), 'Raw Data'!$P:$P,""&amp;'Raw Data'!$B$1,'Raw Data'!$D:$D,"&lt;&gt;*ithdr*",'Raw Data'!$D:$D,"&lt;&gt;*ancel*", 'Raw Data'!$K:$K,  "*" &amp; MID($A40, 2, 4) &amp;"*")</f>
        <v>0</v>
      </c>
      <c r="AB40" s="117"/>
      <c r="AC40" s="117"/>
      <c r="AD40" s="123"/>
      <c r="AE40" s="156">
        <f>COUNTIFS('Raw Data'!$AN:$AN,"&lt;=" &amp;DATE(LEFT($AV$3, 4), MONTH("1 " &amp; AE$6 &amp; " " &amp; LEFT($AV$3, 4)) + 1, 0 ), 'Raw Data'!$AN:$AN,"&gt;" &amp;DATE(LEFT($AV$3, 4), MONTH("1 " &amp; AE$6 &amp; " " &amp; LEFT($AV$3, 4)), 0 ), 'Raw Data'!$O:$O,""&amp;'Raw Data'!$B$1,'Raw Data'!$D:$D,"&lt;&gt;*ithdr*",'Raw Data'!$D:$D,"&lt;&gt;*ancel*",'Raw Data'!$P:$P,"--", 'Raw Data'!$K:$K, "*" &amp; MID($A40, 2, 4) &amp;"*")
+
COUNTIFS( 'Raw Data'!$AN:$AN,"&lt;=" &amp;DATE(LEFT($AV$3, 4), MONTH("1 " &amp; AE$6 &amp; " " &amp; LEFT($AV$3, 4)) + 1, 0 ), 'Raw Data'!$AN:$AN,"&gt;" &amp;DATE(LEFT($AV$3, 4), MONTH("1 " &amp; AE$6 &amp; " " &amp; LEFT($AV$3, 4)), 0 ), 'Raw Data'!$P:$P,""&amp;'Raw Data'!$B$1,'Raw Data'!$D:$D,"&lt;&gt;*ithdr*",'Raw Data'!$D:$D,"&lt;&gt;*ancel*", 'Raw Data'!$K:$K,  "*" &amp; MID($A40, 2, 4) &amp;"*")</f>
        <v>0</v>
      </c>
      <c r="AF40" s="117"/>
      <c r="AG40" s="117"/>
      <c r="AH40" s="123"/>
      <c r="AI40" s="156">
        <f>COUNTIFS('Raw Data'!$AN:$AN,"&lt;=" &amp;DATE(LEFT($AV$3, 4), MONTH("1 " &amp; AI$6 &amp; " " &amp; LEFT($AV$3, 4)) + 1, 0 ), 'Raw Data'!$AN:$AN,"&gt;" &amp;DATE(LEFT($AV$3, 4), MONTH("1 " &amp; AI$6 &amp; " " &amp; LEFT($AV$3, 4)), 0 ), 'Raw Data'!$O:$O,""&amp;'Raw Data'!$B$1,'Raw Data'!$D:$D,"&lt;&gt;*ithdr*",'Raw Data'!$D:$D,"&lt;&gt;*ancel*",'Raw Data'!$P:$P,"--", 'Raw Data'!$K:$K, "*" &amp; MID($A40, 2, 4) &amp;"*")
+
COUNTIFS( 'Raw Data'!$AN:$AN,"&lt;=" &amp;DATE(LEFT($AV$3, 4), MONTH("1 " &amp; AI$6 &amp; " " &amp; LEFT($AV$3, 4)) + 1, 0 ), 'Raw Data'!$AN:$AN,"&gt;" &amp;DATE(LEFT($AV$3, 4), MONTH("1 " &amp; AI$6 &amp; " " &amp; LEFT($AV$3, 4)), 0 ), 'Raw Data'!$P:$P,""&amp;'Raw Data'!$B$1,'Raw Data'!$D:$D,"&lt;&gt;*ithdr*",'Raw Data'!$D:$D,"&lt;&gt;*ancel*", 'Raw Data'!$K:$K,  "*" &amp; MID($A40, 2, 4) &amp;"*")</f>
        <v>0</v>
      </c>
      <c r="AJ40" s="117"/>
      <c r="AK40" s="117"/>
      <c r="AL40" s="123"/>
      <c r="AM40" s="156">
        <f>COUNTIFS('Raw Data'!$AN:$AN,"&lt;=" &amp;DATE(LEFT($AV$3, 4), MONTH("1 " &amp; AM$6 &amp; " " &amp; LEFT($AV$3, 4)) + 1, 0 ), 'Raw Data'!$AN:$AN,"&gt;" &amp;DATE(LEFT($AV$3, 4), MONTH("1 " &amp; AM$6 &amp; " " &amp; LEFT($AV$3, 4)), 0 ), 'Raw Data'!$O:$O,""&amp;'Raw Data'!$B$1,'Raw Data'!$D:$D,"&lt;&gt;*ithdr*",'Raw Data'!$D:$D,"&lt;&gt;*ancel*",'Raw Data'!$P:$P,"--", 'Raw Data'!$K:$K, "*" &amp; MID($A40, 2, 4) &amp;"*")
+
COUNTIFS( 'Raw Data'!$AN:$AN,"&lt;=" &amp;DATE(LEFT($AV$3, 4), MONTH("1 " &amp; AM$6 &amp; " " &amp; LEFT($AV$3, 4)) + 1, 0 ), 'Raw Data'!$AN:$AN,"&gt;" &amp;DATE(LEFT($AV$3, 4), MONTH("1 " &amp; AM$6 &amp; " " &amp; LEFT($AV$3, 4)), 0 ), 'Raw Data'!$P:$P,""&amp;'Raw Data'!$B$1,'Raw Data'!$D:$D,"&lt;&gt;*ithdr*",'Raw Data'!$D:$D,"&lt;&gt;*ancel*", 'Raw Data'!$K:$K,  "*" &amp; MID($A40, 2, 4) &amp;"*")</f>
        <v>0</v>
      </c>
      <c r="AN40" s="117"/>
      <c r="AO40" s="117"/>
      <c r="AP40" s="123"/>
      <c r="AQ40" s="156">
        <f>COUNTIFS('Raw Data'!$AN:$AN,"&lt;=" &amp;DATE(LEFT($AV$3, 4), MONTH("1 " &amp; AQ$6 &amp; " " &amp; LEFT($AV$3, 4)) + 1, 0 ), 'Raw Data'!$AN:$AN,"&gt;" &amp;DATE(LEFT($AV$3, 4), MONTH("1 " &amp; AQ$6 &amp; " " &amp; LEFT($AV$3, 4)), 0 ), 'Raw Data'!$O:$O,""&amp;'Raw Data'!$B$1,'Raw Data'!$D:$D,"&lt;&gt;*ithdr*",'Raw Data'!$D:$D,"&lt;&gt;*ancel*",'Raw Data'!$P:$P,"--", 'Raw Data'!$K:$K, "*" &amp; MID($A40, 2, 4) &amp;"*")
+
COUNTIFS( 'Raw Data'!$AN:$AN,"&lt;=" &amp;DATE(LEFT($AV$3, 4), MONTH("1 " &amp; AQ$6 &amp; " " &amp; LEFT($AV$3, 4)) + 1, 0 ), 'Raw Data'!$AN:$AN,"&gt;" &amp;DATE(LEFT($AV$3, 4), MONTH("1 " &amp; AQ$6 &amp; " " &amp; LEFT($AV$3, 4)), 0 ), 'Raw Data'!$P:$P,""&amp;'Raw Data'!$B$1,'Raw Data'!$D:$D,"&lt;&gt;*ithdr*",'Raw Data'!$D:$D,"&lt;&gt;*ancel*", 'Raw Data'!$K:$K,  "*" &amp; MID($A40, 2, 4) &amp;"*")</f>
        <v>0</v>
      </c>
      <c r="AR40" s="117"/>
      <c r="AS40" s="117"/>
      <c r="AT40" s="123"/>
      <c r="AU40" s="156">
        <f>COUNTIFS('Raw Data'!$AN:$AN,"&lt;=" &amp;DATE(MID($AV$3, 15, 4), MONTH("1 " &amp; AU$6 &amp; " " &amp; MID($AV$3, 15, 4)) + 1, 0 ), 'Raw Data'!$AN:$AN,"&gt;" &amp;DATE(MID($AV$3, 15, 4), MONTH("1 " &amp; AU$6 &amp; " " &amp; MID($AV$3, 15, 4)), 0 ), 'Raw Data'!$O:$O,""&amp;'Raw Data'!$B$1,'Raw Data'!$D:$D,"&lt;&gt;*ithdr*",'Raw Data'!$D:$D,"&lt;&gt;*ancel*",'Raw Data'!$P:$P,"--", 'Raw Data'!$K:$K, "*" &amp; MID($A40, 2, 4) &amp;"*")
+
COUNTIFS( 'Raw Data'!$AN:$AN,"&lt;=" &amp;DATE(MID($AV$3, 15, 4), MONTH("1 " &amp; AU$6 &amp; " " &amp; MID($AV$3, 15, 4)) + 1, 0 ), 'Raw Data'!$AN:$AN,"&gt;" &amp;DATE(MID($AV$3, 15, 4), MONTH("1 " &amp; AU$6 &amp; " " &amp; MID($AV$3, 15, 4)), 0 ), 'Raw Data'!$P:$P,""&amp;'Raw Data'!$B$1,'Raw Data'!$D:$D,"&lt;&gt;*ithdr*",'Raw Data'!$D:$D,"&lt;&gt;*ancel*", 'Raw Data'!$K:$K,  "*" &amp; MID($A40, 2, 4) &amp;"*")</f>
        <v>0</v>
      </c>
      <c r="AV40" s="117"/>
      <c r="AW40" s="117"/>
      <c r="AX40" s="123"/>
      <c r="AY40" s="156">
        <f>COUNTIFS('Raw Data'!$AN:$AN,"&lt;=" &amp;DATE(MID($AV$3, 15, 4), MONTH("1 " &amp; AY$6 &amp; " " &amp; MID($AV$3, 15, 4)) + 1, 0 ), 'Raw Data'!$AN:$AN,"&gt;" &amp;DATE(MID($AV$3, 15, 4), MONTH("1 " &amp; AY$6 &amp; " " &amp; MID($AV$3, 15, 4)), 0 ), 'Raw Data'!$O:$O,""&amp;'Raw Data'!$B$1,'Raw Data'!$D:$D,"&lt;&gt;*ithdr*",'Raw Data'!$D:$D,"&lt;&gt;*ancel*",'Raw Data'!$P:$P,"--", 'Raw Data'!$K:$K, "*" &amp; MID($A40, 2, 4) &amp;"*")
+
COUNTIFS( 'Raw Data'!$AN:$AN,"&lt;=" &amp;DATE(MID($AV$3, 15, 4), MONTH("1 " &amp; AY$6 &amp; " " &amp; MID($AV$3, 15, 4)) + 1, 0 ), 'Raw Data'!$AN:$AN,"&gt;" &amp;DATE(MID($AV$3, 15, 4), MONTH("1 " &amp; AY$6 &amp; " " &amp; MID($AV$3, 15, 4)), 0 ), 'Raw Data'!$P:$P,""&amp;'Raw Data'!$B$1,'Raw Data'!$D:$D,"&lt;&gt;*ithdr*",'Raw Data'!$D:$D,"&lt;&gt;*ancel*", 'Raw Data'!$K:$K,  "*" &amp; MID($A40, 2, 4) &amp;"*")</f>
        <v>0</v>
      </c>
      <c r="AZ40" s="117"/>
      <c r="BA40" s="117"/>
      <c r="BB40" s="123"/>
      <c r="BC40" s="156">
        <f>COUNTIFS('Raw Data'!$AN:$AN,"&lt;=" &amp;DATE(MID($AV$3, 15, 4), MONTH("1 " &amp; BC$6 &amp; " " &amp; MID($AV$3, 15, 4)) + 1, 0 ), 'Raw Data'!$AN:$AN,"&gt;" &amp;DATE(MID($AV$3, 15, 4), MONTH("1 " &amp; BC$6 &amp; " " &amp; MID($AV$3, 15, 4)), 0 ), 'Raw Data'!$O:$O,""&amp;'Raw Data'!$B$1,'Raw Data'!$D:$D,"&lt;&gt;*ithdr*",'Raw Data'!$D:$D,"&lt;&gt;*ancel*",'Raw Data'!$P:$P,"--", 'Raw Data'!$K:$K, "*" &amp; MID($A40, 2, 4) &amp;"*")
+
COUNTIFS( 'Raw Data'!$AN:$AN,"&lt;=" &amp;DATE(MID($AV$3, 15, 4), MONTH("1 " &amp; BC$6 &amp; " " &amp; MID($AV$3, 15, 4)) + 1, 0 ), 'Raw Data'!$AN:$AN,"&gt;" &amp;DATE(MID($AV$3, 15, 4), MONTH("1 " &amp; BC$6 &amp; " " &amp; MID($AV$3, 15, 4)), 0 ), 'Raw Data'!$P:$P,""&amp;'Raw Data'!$B$1,'Raw Data'!$D:$D,"&lt;&gt;*ithdr*",'Raw Data'!$D:$D,"&lt;&gt;*ancel*", 'Raw Data'!$K:$K,  "*" &amp; MID($A40, 2, 4) &amp;"*")</f>
        <v>0</v>
      </c>
      <c r="BD40" s="117"/>
      <c r="BE40" s="117"/>
      <c r="BF40" s="123"/>
    </row>
    <row r="41" spans="1:58" ht="12.75" customHeight="1" x14ac:dyDescent="0.2">
      <c r="A41" s="157" t="s">
        <v>235</v>
      </c>
      <c r="B41" s="117"/>
      <c r="C41" s="117"/>
      <c r="D41" s="117"/>
      <c r="E41" s="117"/>
      <c r="F41" s="117"/>
      <c r="G41" s="117"/>
      <c r="H41" s="117"/>
      <c r="I41" s="117"/>
      <c r="J41" s="121"/>
      <c r="K41" s="156">
        <f>COUNTIFS('Raw Data'!$AN:$AN,"&lt;=" &amp;DATE(LEFT($AV$3, 4), MONTH("1 " &amp; K$6 &amp; " " &amp; LEFT($AV$3, 4)) + 1, 0 ), 'Raw Data'!$AN:$AN,"&gt;" &amp;DATE(LEFT($AV$3, 4), MONTH("1 " &amp; K$6 &amp; " " &amp; LEFT($AV$3, 4)), 0 ), 'Raw Data'!$O:$O,""&amp;'Raw Data'!$B$1,'Raw Data'!$D:$D,"&lt;&gt;*ithdr*",'Raw Data'!$D:$D,"&lt;&gt;*ancel*",'Raw Data'!$P:$P,"--", 'Raw Data'!$K:$K, "*" &amp; MID($A41, 2, 4) &amp;"*")
+
COUNTIFS( 'Raw Data'!$AN:$AN,"&lt;=" &amp;DATE(LEFT($AV$3, 4), MONTH("1 " &amp; K$6 &amp; " " &amp; LEFT($AV$3, 4)) + 1, 0 ), 'Raw Data'!$AN:$AN,"&gt;" &amp;DATE(LEFT($AV$3, 4), MONTH("1 " &amp; K$6 &amp; " " &amp; LEFT($AV$3, 4)), 0 ), 'Raw Data'!$P:$P,""&amp;'Raw Data'!$B$1,'Raw Data'!$D:$D,"&lt;&gt;*ithdr*",'Raw Data'!$D:$D,"&lt;&gt;*ancel*", 'Raw Data'!$K:$K,  "*" &amp; MID($A41, 2, 4) &amp;"*")</f>
        <v>0</v>
      </c>
      <c r="L41" s="117"/>
      <c r="M41" s="117"/>
      <c r="N41" s="123"/>
      <c r="O41" s="156">
        <f>COUNTIFS('Raw Data'!$AN:$AN,"&lt;=" &amp;DATE(LEFT($AV$3, 4), MONTH("1 " &amp; O$6 &amp; " " &amp; LEFT($AV$3, 4)) + 1, 0 ), 'Raw Data'!$AN:$AN,"&gt;" &amp;DATE(LEFT($AV$3, 4), MONTH("1 " &amp; O$6 &amp; " " &amp; LEFT($AV$3, 4)), 0 ), 'Raw Data'!$O:$O,""&amp;'Raw Data'!$B$1,'Raw Data'!$D:$D,"&lt;&gt;*ithdr*",'Raw Data'!$D:$D,"&lt;&gt;*ancel*",'Raw Data'!$P:$P,"--", 'Raw Data'!$K:$K, "*" &amp; MID($A41, 2, 4) &amp;"*")
+
COUNTIFS( 'Raw Data'!$AN:$AN,"&lt;=" &amp;DATE(LEFT($AV$3, 4), MONTH("1 " &amp; O$6 &amp; " " &amp; LEFT($AV$3, 4)) + 1, 0 ), 'Raw Data'!$AN:$AN,"&gt;" &amp;DATE(LEFT($AV$3, 4), MONTH("1 " &amp; O$6 &amp; " " &amp; LEFT($AV$3, 4)), 0 ), 'Raw Data'!$P:$P,""&amp;'Raw Data'!$B$1,'Raw Data'!$D:$D,"&lt;&gt;*ithdr*",'Raw Data'!$D:$D,"&lt;&gt;*ancel*", 'Raw Data'!$K:$K,  "*" &amp; MID($A41, 2, 4) &amp;"*")</f>
        <v>0</v>
      </c>
      <c r="P41" s="117"/>
      <c r="Q41" s="117"/>
      <c r="R41" s="123"/>
      <c r="S41" s="156">
        <f>COUNTIFS('Raw Data'!$AN:$AN,"&lt;=" &amp;DATE(LEFT($AV$3, 4), MONTH("1 " &amp; S$6 &amp; " " &amp; LEFT($AV$3, 4)) + 1, 0 ), 'Raw Data'!$AN:$AN,"&gt;" &amp;DATE(LEFT($AV$3, 4), MONTH("1 " &amp; S$6 &amp; " " &amp; LEFT($AV$3, 4)), 0 ), 'Raw Data'!$O:$O,""&amp;'Raw Data'!$B$1,'Raw Data'!$D:$D,"&lt;&gt;*ithdr*",'Raw Data'!$D:$D,"&lt;&gt;*ancel*",'Raw Data'!$P:$P,"--", 'Raw Data'!$K:$K, "*" &amp; MID($A41, 2, 4) &amp;"*")
+
COUNTIFS( 'Raw Data'!$AN:$AN,"&lt;=" &amp;DATE(LEFT($AV$3, 4), MONTH("1 " &amp; S$6 &amp; " " &amp; LEFT($AV$3, 4)) + 1, 0 ), 'Raw Data'!$AN:$AN,"&gt;" &amp;DATE(LEFT($AV$3, 4), MONTH("1 " &amp; S$6 &amp; " " &amp; LEFT($AV$3, 4)), 0 ), 'Raw Data'!$P:$P,""&amp;'Raw Data'!$B$1,'Raw Data'!$D:$D,"&lt;&gt;*ithdr*",'Raw Data'!$D:$D,"&lt;&gt;*ancel*", 'Raw Data'!$K:$K,  "*" &amp; MID($A41, 2, 4) &amp;"*")</f>
        <v>0</v>
      </c>
      <c r="T41" s="117"/>
      <c r="U41" s="117"/>
      <c r="V41" s="123"/>
      <c r="W41" s="156">
        <f>COUNTIFS('Raw Data'!$AN:$AN,"&lt;=" &amp;DATE(LEFT($AV$3, 4), MONTH("1 " &amp; W$6 &amp; " " &amp; LEFT($AV$3, 4)) + 1, 0 ), 'Raw Data'!$AN:$AN,"&gt;" &amp;DATE(LEFT($AV$3, 4), MONTH("1 " &amp; W$6 &amp; " " &amp; LEFT($AV$3, 4)), 0 ), 'Raw Data'!$O:$O,""&amp;'Raw Data'!$B$1,'Raw Data'!$D:$D,"&lt;&gt;*ithdr*",'Raw Data'!$D:$D,"&lt;&gt;*ancel*",'Raw Data'!$P:$P,"--", 'Raw Data'!$K:$K, "*" &amp; MID($A41, 2, 4) &amp;"*")
+
COUNTIFS( 'Raw Data'!$AN:$AN,"&lt;=" &amp;DATE(LEFT($AV$3, 4), MONTH("1 " &amp; W$6 &amp; " " &amp; LEFT($AV$3, 4)) + 1, 0 ), 'Raw Data'!$AN:$AN,"&gt;" &amp;DATE(LEFT($AV$3, 4), MONTH("1 " &amp; W$6 &amp; " " &amp; LEFT($AV$3, 4)), 0 ), 'Raw Data'!$P:$P,""&amp;'Raw Data'!$B$1,'Raw Data'!$D:$D,"&lt;&gt;*ithdr*",'Raw Data'!$D:$D,"&lt;&gt;*ancel*", 'Raw Data'!$K:$K,  "*" &amp; MID($A41, 2, 4) &amp;"*")</f>
        <v>0</v>
      </c>
      <c r="X41" s="117"/>
      <c r="Y41" s="117"/>
      <c r="Z41" s="123"/>
      <c r="AA41" s="156">
        <f>COUNTIFS('Raw Data'!$AN:$AN,"&lt;=" &amp;DATE(LEFT($AV$3, 4), MONTH("1 " &amp; AA$6 &amp; " " &amp; LEFT($AV$3, 4)) + 1, 0 ), 'Raw Data'!$AN:$AN,"&gt;" &amp;DATE(LEFT($AV$3, 4), MONTH("1 " &amp; AA$6 &amp; " " &amp; LEFT($AV$3, 4)), 0 ), 'Raw Data'!$O:$O,""&amp;'Raw Data'!$B$1,'Raw Data'!$D:$D,"&lt;&gt;*ithdr*",'Raw Data'!$D:$D,"&lt;&gt;*ancel*",'Raw Data'!$P:$P,"--", 'Raw Data'!$K:$K, "*" &amp; MID($A41, 2, 4) &amp;"*")
+
COUNTIFS( 'Raw Data'!$AN:$AN,"&lt;=" &amp;DATE(LEFT($AV$3, 4), MONTH("1 " &amp; AA$6 &amp; " " &amp; LEFT($AV$3, 4)) + 1, 0 ), 'Raw Data'!$AN:$AN,"&gt;" &amp;DATE(LEFT($AV$3, 4), MONTH("1 " &amp; AA$6 &amp; " " &amp; LEFT($AV$3, 4)), 0 ), 'Raw Data'!$P:$P,""&amp;'Raw Data'!$B$1,'Raw Data'!$D:$D,"&lt;&gt;*ithdr*",'Raw Data'!$D:$D,"&lt;&gt;*ancel*", 'Raw Data'!$K:$K,  "*" &amp; MID($A41, 2, 4) &amp;"*")</f>
        <v>0</v>
      </c>
      <c r="AB41" s="117"/>
      <c r="AC41" s="117"/>
      <c r="AD41" s="123"/>
      <c r="AE41" s="156">
        <f>COUNTIFS('Raw Data'!$AN:$AN,"&lt;=" &amp;DATE(LEFT($AV$3, 4), MONTH("1 " &amp; AE$6 &amp; " " &amp; LEFT($AV$3, 4)) + 1, 0 ), 'Raw Data'!$AN:$AN,"&gt;" &amp;DATE(LEFT($AV$3, 4), MONTH("1 " &amp; AE$6 &amp; " " &amp; LEFT($AV$3, 4)), 0 ), 'Raw Data'!$O:$O,""&amp;'Raw Data'!$B$1,'Raw Data'!$D:$D,"&lt;&gt;*ithdr*",'Raw Data'!$D:$D,"&lt;&gt;*ancel*",'Raw Data'!$P:$P,"--", 'Raw Data'!$K:$K, "*" &amp; MID($A41, 2, 4) &amp;"*")
+
COUNTIFS( 'Raw Data'!$AN:$AN,"&lt;=" &amp;DATE(LEFT($AV$3, 4), MONTH("1 " &amp; AE$6 &amp; " " &amp; LEFT($AV$3, 4)) + 1, 0 ), 'Raw Data'!$AN:$AN,"&gt;" &amp;DATE(LEFT($AV$3, 4), MONTH("1 " &amp; AE$6 &amp; " " &amp; LEFT($AV$3, 4)), 0 ), 'Raw Data'!$P:$P,""&amp;'Raw Data'!$B$1,'Raw Data'!$D:$D,"&lt;&gt;*ithdr*",'Raw Data'!$D:$D,"&lt;&gt;*ancel*", 'Raw Data'!$K:$K,  "*" &amp; MID($A41, 2, 4) &amp;"*")</f>
        <v>0</v>
      </c>
      <c r="AF41" s="117"/>
      <c r="AG41" s="117"/>
      <c r="AH41" s="123"/>
      <c r="AI41" s="156">
        <f>COUNTIFS('Raw Data'!$AN:$AN,"&lt;=" &amp;DATE(LEFT($AV$3, 4), MONTH("1 " &amp; AI$6 &amp; " " &amp; LEFT($AV$3, 4)) + 1, 0 ), 'Raw Data'!$AN:$AN,"&gt;" &amp;DATE(LEFT($AV$3, 4), MONTH("1 " &amp; AI$6 &amp; " " &amp; LEFT($AV$3, 4)), 0 ), 'Raw Data'!$O:$O,""&amp;'Raw Data'!$B$1,'Raw Data'!$D:$D,"&lt;&gt;*ithdr*",'Raw Data'!$D:$D,"&lt;&gt;*ancel*",'Raw Data'!$P:$P,"--", 'Raw Data'!$K:$K, "*" &amp; MID($A41, 2, 4) &amp;"*")
+
COUNTIFS( 'Raw Data'!$AN:$AN,"&lt;=" &amp;DATE(LEFT($AV$3, 4), MONTH("1 " &amp; AI$6 &amp; " " &amp; LEFT($AV$3, 4)) + 1, 0 ), 'Raw Data'!$AN:$AN,"&gt;" &amp;DATE(LEFT($AV$3, 4), MONTH("1 " &amp; AI$6 &amp; " " &amp; LEFT($AV$3, 4)), 0 ), 'Raw Data'!$P:$P,""&amp;'Raw Data'!$B$1,'Raw Data'!$D:$D,"&lt;&gt;*ithdr*",'Raw Data'!$D:$D,"&lt;&gt;*ancel*", 'Raw Data'!$K:$K,  "*" &amp; MID($A41, 2, 4) &amp;"*")</f>
        <v>0</v>
      </c>
      <c r="AJ41" s="117"/>
      <c r="AK41" s="117"/>
      <c r="AL41" s="123"/>
      <c r="AM41" s="156">
        <f>COUNTIFS('Raw Data'!$AN:$AN,"&lt;=" &amp;DATE(LEFT($AV$3, 4), MONTH("1 " &amp; AM$6 &amp; " " &amp; LEFT($AV$3, 4)) + 1, 0 ), 'Raw Data'!$AN:$AN,"&gt;" &amp;DATE(LEFT($AV$3, 4), MONTH("1 " &amp; AM$6 &amp; " " &amp; LEFT($AV$3, 4)), 0 ), 'Raw Data'!$O:$O,""&amp;'Raw Data'!$B$1,'Raw Data'!$D:$D,"&lt;&gt;*ithdr*",'Raw Data'!$D:$D,"&lt;&gt;*ancel*",'Raw Data'!$P:$P,"--", 'Raw Data'!$K:$K, "*" &amp; MID($A41, 2, 4) &amp;"*")
+
COUNTIFS( 'Raw Data'!$AN:$AN,"&lt;=" &amp;DATE(LEFT($AV$3, 4), MONTH("1 " &amp; AM$6 &amp; " " &amp; LEFT($AV$3, 4)) + 1, 0 ), 'Raw Data'!$AN:$AN,"&gt;" &amp;DATE(LEFT($AV$3, 4), MONTH("1 " &amp; AM$6 &amp; " " &amp; LEFT($AV$3, 4)), 0 ), 'Raw Data'!$P:$P,""&amp;'Raw Data'!$B$1,'Raw Data'!$D:$D,"&lt;&gt;*ithdr*",'Raw Data'!$D:$D,"&lt;&gt;*ancel*", 'Raw Data'!$K:$K,  "*" &amp; MID($A41, 2, 4) &amp;"*")</f>
        <v>0</v>
      </c>
      <c r="AN41" s="117"/>
      <c r="AO41" s="117"/>
      <c r="AP41" s="123"/>
      <c r="AQ41" s="156">
        <f>COUNTIFS('Raw Data'!$AN:$AN,"&lt;=" &amp;DATE(LEFT($AV$3, 4), MONTH("1 " &amp; AQ$6 &amp; " " &amp; LEFT($AV$3, 4)) + 1, 0 ), 'Raw Data'!$AN:$AN,"&gt;" &amp;DATE(LEFT($AV$3, 4), MONTH("1 " &amp; AQ$6 &amp; " " &amp; LEFT($AV$3, 4)), 0 ), 'Raw Data'!$O:$O,""&amp;'Raw Data'!$B$1,'Raw Data'!$D:$D,"&lt;&gt;*ithdr*",'Raw Data'!$D:$D,"&lt;&gt;*ancel*",'Raw Data'!$P:$P,"--", 'Raw Data'!$K:$K, "*" &amp; MID($A41, 2, 4) &amp;"*")
+
COUNTIFS( 'Raw Data'!$AN:$AN,"&lt;=" &amp;DATE(LEFT($AV$3, 4), MONTH("1 " &amp; AQ$6 &amp; " " &amp; LEFT($AV$3, 4)) + 1, 0 ), 'Raw Data'!$AN:$AN,"&gt;" &amp;DATE(LEFT($AV$3, 4), MONTH("1 " &amp; AQ$6 &amp; " " &amp; LEFT($AV$3, 4)), 0 ), 'Raw Data'!$P:$P,""&amp;'Raw Data'!$B$1,'Raw Data'!$D:$D,"&lt;&gt;*ithdr*",'Raw Data'!$D:$D,"&lt;&gt;*ancel*", 'Raw Data'!$K:$K,  "*" &amp; MID($A41, 2, 4) &amp;"*")</f>
        <v>0</v>
      </c>
      <c r="AR41" s="117"/>
      <c r="AS41" s="117"/>
      <c r="AT41" s="123"/>
      <c r="AU41" s="156">
        <f>COUNTIFS('Raw Data'!$AN:$AN,"&lt;=" &amp;DATE(MID($AV$3, 15, 4), MONTH("1 " &amp; AU$6 &amp; " " &amp; MID($AV$3, 15, 4)) + 1, 0 ), 'Raw Data'!$AN:$AN,"&gt;" &amp;DATE(MID($AV$3, 15, 4), MONTH("1 " &amp; AU$6 &amp; " " &amp; MID($AV$3, 15, 4)), 0 ), 'Raw Data'!$O:$O,""&amp;'Raw Data'!$B$1,'Raw Data'!$D:$D,"&lt;&gt;*ithdr*",'Raw Data'!$D:$D,"&lt;&gt;*ancel*",'Raw Data'!$P:$P,"--", 'Raw Data'!$K:$K, "*" &amp; MID($A41, 2, 4) &amp;"*")
+
COUNTIFS( 'Raw Data'!$AN:$AN,"&lt;=" &amp;DATE(MID($AV$3, 15, 4), MONTH("1 " &amp; AU$6 &amp; " " &amp; MID($AV$3, 15, 4)) + 1, 0 ), 'Raw Data'!$AN:$AN,"&gt;" &amp;DATE(MID($AV$3, 15, 4), MONTH("1 " &amp; AU$6 &amp; " " &amp; MID($AV$3, 15, 4)), 0 ), 'Raw Data'!$P:$P,""&amp;'Raw Data'!$B$1,'Raw Data'!$D:$D,"&lt;&gt;*ithdr*",'Raw Data'!$D:$D,"&lt;&gt;*ancel*", 'Raw Data'!$K:$K,  "*" &amp; MID($A41, 2, 4) &amp;"*")</f>
        <v>0</v>
      </c>
      <c r="AV41" s="117"/>
      <c r="AW41" s="117"/>
      <c r="AX41" s="123"/>
      <c r="AY41" s="156">
        <f>COUNTIFS('Raw Data'!$AN:$AN,"&lt;=" &amp;DATE(MID($AV$3, 15, 4), MONTH("1 " &amp; AY$6 &amp; " " &amp; MID($AV$3, 15, 4)) + 1, 0 ), 'Raw Data'!$AN:$AN,"&gt;" &amp;DATE(MID($AV$3, 15, 4), MONTH("1 " &amp; AY$6 &amp; " " &amp; MID($AV$3, 15, 4)), 0 ), 'Raw Data'!$O:$O,""&amp;'Raw Data'!$B$1,'Raw Data'!$D:$D,"&lt;&gt;*ithdr*",'Raw Data'!$D:$D,"&lt;&gt;*ancel*",'Raw Data'!$P:$P,"--", 'Raw Data'!$K:$K, "*" &amp; MID($A41, 2, 4) &amp;"*")
+
COUNTIFS( 'Raw Data'!$AN:$AN,"&lt;=" &amp;DATE(MID($AV$3, 15, 4), MONTH("1 " &amp; AY$6 &amp; " " &amp; MID($AV$3, 15, 4)) + 1, 0 ), 'Raw Data'!$AN:$AN,"&gt;" &amp;DATE(MID($AV$3, 15, 4), MONTH("1 " &amp; AY$6 &amp; " " &amp; MID($AV$3, 15, 4)), 0 ), 'Raw Data'!$P:$P,""&amp;'Raw Data'!$B$1,'Raw Data'!$D:$D,"&lt;&gt;*ithdr*",'Raw Data'!$D:$D,"&lt;&gt;*ancel*", 'Raw Data'!$K:$K,  "*" &amp; MID($A41, 2, 4) &amp;"*")</f>
        <v>0</v>
      </c>
      <c r="AZ41" s="117"/>
      <c r="BA41" s="117"/>
      <c r="BB41" s="123"/>
      <c r="BC41" s="156">
        <f>COUNTIFS('Raw Data'!$AN:$AN,"&lt;=" &amp;DATE(MID($AV$3, 15, 4), MONTH("1 " &amp; BC$6 &amp; " " &amp; MID($AV$3, 15, 4)) + 1, 0 ), 'Raw Data'!$AN:$AN,"&gt;" &amp;DATE(MID($AV$3, 15, 4), MONTH("1 " &amp; BC$6 &amp; " " &amp; MID($AV$3, 15, 4)), 0 ), 'Raw Data'!$O:$O,""&amp;'Raw Data'!$B$1,'Raw Data'!$D:$D,"&lt;&gt;*ithdr*",'Raw Data'!$D:$D,"&lt;&gt;*ancel*",'Raw Data'!$P:$P,"--", 'Raw Data'!$K:$K, "*" &amp; MID($A41, 2, 4) &amp;"*")
+
COUNTIFS( 'Raw Data'!$AN:$AN,"&lt;=" &amp;DATE(MID($AV$3, 15, 4), MONTH("1 " &amp; BC$6 &amp; " " &amp; MID($AV$3, 15, 4)) + 1, 0 ), 'Raw Data'!$AN:$AN,"&gt;" &amp;DATE(MID($AV$3, 15, 4), MONTH("1 " &amp; BC$6 &amp; " " &amp; MID($AV$3, 15, 4)), 0 ), 'Raw Data'!$P:$P,""&amp;'Raw Data'!$B$1,'Raw Data'!$D:$D,"&lt;&gt;*ithdr*",'Raw Data'!$D:$D,"&lt;&gt;*ancel*", 'Raw Data'!$K:$K,  "*" &amp; MID($A41, 2, 4) &amp;"*")</f>
        <v>0</v>
      </c>
      <c r="BD41" s="117"/>
      <c r="BE41" s="117"/>
      <c r="BF41" s="123"/>
    </row>
    <row r="42" spans="1:58" ht="12.75" customHeight="1" x14ac:dyDescent="0.2">
      <c r="A42" s="157" t="s">
        <v>723</v>
      </c>
      <c r="B42" s="117"/>
      <c r="C42" s="117"/>
      <c r="D42" s="117"/>
      <c r="E42" s="117"/>
      <c r="F42" s="117"/>
      <c r="G42" s="117"/>
      <c r="H42" s="117"/>
      <c r="I42" s="117"/>
      <c r="J42" s="121"/>
      <c r="K42" s="156">
        <f>COUNTIFS('Raw Data'!$AN:$AN,"&lt;=" &amp;DATE(LEFT($AV$3, 4), MONTH("1 " &amp; K$6 &amp; " " &amp; LEFT($AV$3, 4)) + 1, 0 ), 'Raw Data'!$AN:$AN,"&gt;" &amp;DATE(LEFT($AV$3, 4), MONTH("1 " &amp; K$6 &amp; " " &amp; LEFT($AV$3, 4)), 0 ), 'Raw Data'!$O:$O,""&amp;'Raw Data'!$B$1,'Raw Data'!$D:$D,"&lt;&gt;*ithdr*",'Raw Data'!$D:$D,"&lt;&gt;*ancel*",'Raw Data'!$P:$P,"--", 'Raw Data'!$K:$K, "*" &amp; MID($A42, 2, 4) &amp;"*")
+
COUNTIFS( 'Raw Data'!$AN:$AN,"&lt;=" &amp;DATE(LEFT($AV$3, 4), MONTH("1 " &amp; K$6 &amp; " " &amp; LEFT($AV$3, 4)) + 1, 0 ), 'Raw Data'!$AN:$AN,"&gt;" &amp;DATE(LEFT($AV$3, 4), MONTH("1 " &amp; K$6 &amp; " " &amp; LEFT($AV$3, 4)), 0 ), 'Raw Data'!$P:$P,""&amp;'Raw Data'!$B$1,'Raw Data'!$D:$D,"&lt;&gt;*ithdr*",'Raw Data'!$D:$D,"&lt;&gt;*ancel*", 'Raw Data'!$K:$K,  "*" &amp; MID($A42, 2, 4) &amp;"*")</f>
        <v>0</v>
      </c>
      <c r="L42" s="117"/>
      <c r="M42" s="117"/>
      <c r="N42" s="123"/>
      <c r="O42" s="156">
        <f>COUNTIFS('Raw Data'!$AN:$AN,"&lt;=" &amp;DATE(LEFT($AV$3, 4), MONTH("1 " &amp; O$6 &amp; " " &amp; LEFT($AV$3, 4)) + 1, 0 ), 'Raw Data'!$AN:$AN,"&gt;" &amp;DATE(LEFT($AV$3, 4), MONTH("1 " &amp; O$6 &amp; " " &amp; LEFT($AV$3, 4)), 0 ), 'Raw Data'!$O:$O,""&amp;'Raw Data'!$B$1,'Raw Data'!$D:$D,"&lt;&gt;*ithdr*",'Raw Data'!$D:$D,"&lt;&gt;*ancel*",'Raw Data'!$P:$P,"--", 'Raw Data'!$K:$K, "*" &amp; MID($A42, 2, 4) &amp;"*")
+
COUNTIFS( 'Raw Data'!$AN:$AN,"&lt;=" &amp;DATE(LEFT($AV$3, 4), MONTH("1 " &amp; O$6 &amp; " " &amp; LEFT($AV$3, 4)) + 1, 0 ), 'Raw Data'!$AN:$AN,"&gt;" &amp;DATE(LEFT($AV$3, 4), MONTH("1 " &amp; O$6 &amp; " " &amp; LEFT($AV$3, 4)), 0 ), 'Raw Data'!$P:$P,""&amp;'Raw Data'!$B$1,'Raw Data'!$D:$D,"&lt;&gt;*ithdr*",'Raw Data'!$D:$D,"&lt;&gt;*ancel*", 'Raw Data'!$K:$K,  "*" &amp; MID($A42, 2, 4) &amp;"*")</f>
        <v>0</v>
      </c>
      <c r="P42" s="117"/>
      <c r="Q42" s="117"/>
      <c r="R42" s="123"/>
      <c r="S42" s="156">
        <f>COUNTIFS('Raw Data'!$AN:$AN,"&lt;=" &amp;DATE(LEFT($AV$3, 4), MONTH("1 " &amp; S$6 &amp; " " &amp; LEFT($AV$3, 4)) + 1, 0 ), 'Raw Data'!$AN:$AN,"&gt;" &amp;DATE(LEFT($AV$3, 4), MONTH("1 " &amp; S$6 &amp; " " &amp; LEFT($AV$3, 4)), 0 ), 'Raw Data'!$O:$O,""&amp;'Raw Data'!$B$1,'Raw Data'!$D:$D,"&lt;&gt;*ithdr*",'Raw Data'!$D:$D,"&lt;&gt;*ancel*",'Raw Data'!$P:$P,"--", 'Raw Data'!$K:$K, "*" &amp; MID($A42, 2, 4) &amp;"*")
+
COUNTIFS( 'Raw Data'!$AN:$AN,"&lt;=" &amp;DATE(LEFT($AV$3, 4), MONTH("1 " &amp; S$6 &amp; " " &amp; LEFT($AV$3, 4)) + 1, 0 ), 'Raw Data'!$AN:$AN,"&gt;" &amp;DATE(LEFT($AV$3, 4), MONTH("1 " &amp; S$6 &amp; " " &amp; LEFT($AV$3, 4)), 0 ), 'Raw Data'!$P:$P,""&amp;'Raw Data'!$B$1,'Raw Data'!$D:$D,"&lt;&gt;*ithdr*",'Raw Data'!$D:$D,"&lt;&gt;*ancel*", 'Raw Data'!$K:$K,  "*" &amp; MID($A42, 2, 4) &amp;"*")</f>
        <v>0</v>
      </c>
      <c r="T42" s="117"/>
      <c r="U42" s="117"/>
      <c r="V42" s="123"/>
      <c r="W42" s="156">
        <f>COUNTIFS('Raw Data'!$AN:$AN,"&lt;=" &amp;DATE(LEFT($AV$3, 4), MONTH("1 " &amp; W$6 &amp; " " &amp; LEFT($AV$3, 4)) + 1, 0 ), 'Raw Data'!$AN:$AN,"&gt;" &amp;DATE(LEFT($AV$3, 4), MONTH("1 " &amp; W$6 &amp; " " &amp; LEFT($AV$3, 4)), 0 ), 'Raw Data'!$O:$O,""&amp;'Raw Data'!$B$1,'Raw Data'!$D:$D,"&lt;&gt;*ithdr*",'Raw Data'!$D:$D,"&lt;&gt;*ancel*",'Raw Data'!$P:$P,"--", 'Raw Data'!$K:$K, "*" &amp; MID($A42, 2, 4) &amp;"*")
+
COUNTIFS( 'Raw Data'!$AN:$AN,"&lt;=" &amp;DATE(LEFT($AV$3, 4), MONTH("1 " &amp; W$6 &amp; " " &amp; LEFT($AV$3, 4)) + 1, 0 ), 'Raw Data'!$AN:$AN,"&gt;" &amp;DATE(LEFT($AV$3, 4), MONTH("1 " &amp; W$6 &amp; " " &amp; LEFT($AV$3, 4)), 0 ), 'Raw Data'!$P:$P,""&amp;'Raw Data'!$B$1,'Raw Data'!$D:$D,"&lt;&gt;*ithdr*",'Raw Data'!$D:$D,"&lt;&gt;*ancel*", 'Raw Data'!$K:$K,  "*" &amp; MID($A42, 2, 4) &amp;"*")</f>
        <v>0</v>
      </c>
      <c r="X42" s="117"/>
      <c r="Y42" s="117"/>
      <c r="Z42" s="123"/>
      <c r="AA42" s="156">
        <f>COUNTIFS('Raw Data'!$AN:$AN,"&lt;=" &amp;DATE(LEFT($AV$3, 4), MONTH("1 " &amp; AA$6 &amp; " " &amp; LEFT($AV$3, 4)) + 1, 0 ), 'Raw Data'!$AN:$AN,"&gt;" &amp;DATE(LEFT($AV$3, 4), MONTH("1 " &amp; AA$6 &amp; " " &amp; LEFT($AV$3, 4)), 0 ), 'Raw Data'!$O:$O,""&amp;'Raw Data'!$B$1,'Raw Data'!$D:$D,"&lt;&gt;*ithdr*",'Raw Data'!$D:$D,"&lt;&gt;*ancel*",'Raw Data'!$P:$P,"--", 'Raw Data'!$K:$K, "*" &amp; MID($A42, 2, 4) &amp;"*")
+
COUNTIFS( 'Raw Data'!$AN:$AN,"&lt;=" &amp;DATE(LEFT($AV$3, 4), MONTH("1 " &amp; AA$6 &amp; " " &amp; LEFT($AV$3, 4)) + 1, 0 ), 'Raw Data'!$AN:$AN,"&gt;" &amp;DATE(LEFT($AV$3, 4), MONTH("1 " &amp; AA$6 &amp; " " &amp; LEFT($AV$3, 4)), 0 ), 'Raw Data'!$P:$P,""&amp;'Raw Data'!$B$1,'Raw Data'!$D:$D,"&lt;&gt;*ithdr*",'Raw Data'!$D:$D,"&lt;&gt;*ancel*", 'Raw Data'!$K:$K,  "*" &amp; MID($A42, 2, 4) &amp;"*")</f>
        <v>0</v>
      </c>
      <c r="AB42" s="117"/>
      <c r="AC42" s="117"/>
      <c r="AD42" s="123"/>
      <c r="AE42" s="156">
        <f>COUNTIFS('Raw Data'!$AN:$AN,"&lt;=" &amp;DATE(LEFT($AV$3, 4), MONTH("1 " &amp; AE$6 &amp; " " &amp; LEFT($AV$3, 4)) + 1, 0 ), 'Raw Data'!$AN:$AN,"&gt;" &amp;DATE(LEFT($AV$3, 4), MONTH("1 " &amp; AE$6 &amp; " " &amp; LEFT($AV$3, 4)), 0 ), 'Raw Data'!$O:$O,""&amp;'Raw Data'!$B$1,'Raw Data'!$D:$D,"&lt;&gt;*ithdr*",'Raw Data'!$D:$D,"&lt;&gt;*ancel*",'Raw Data'!$P:$P,"--", 'Raw Data'!$K:$K, "*" &amp; MID($A42, 2, 4) &amp;"*")
+
COUNTIFS( 'Raw Data'!$AN:$AN,"&lt;=" &amp;DATE(LEFT($AV$3, 4), MONTH("1 " &amp; AE$6 &amp; " " &amp; LEFT($AV$3, 4)) + 1, 0 ), 'Raw Data'!$AN:$AN,"&gt;" &amp;DATE(LEFT($AV$3, 4), MONTH("1 " &amp; AE$6 &amp; " " &amp; LEFT($AV$3, 4)), 0 ), 'Raw Data'!$P:$P,""&amp;'Raw Data'!$B$1,'Raw Data'!$D:$D,"&lt;&gt;*ithdr*",'Raw Data'!$D:$D,"&lt;&gt;*ancel*", 'Raw Data'!$K:$K,  "*" &amp; MID($A42, 2, 4) &amp;"*")</f>
        <v>0</v>
      </c>
      <c r="AF42" s="117"/>
      <c r="AG42" s="117"/>
      <c r="AH42" s="123"/>
      <c r="AI42" s="156">
        <f>COUNTIFS('Raw Data'!$AN:$AN,"&lt;=" &amp;DATE(LEFT($AV$3, 4), MONTH("1 " &amp; AI$6 &amp; " " &amp; LEFT($AV$3, 4)) + 1, 0 ), 'Raw Data'!$AN:$AN,"&gt;" &amp;DATE(LEFT($AV$3, 4), MONTH("1 " &amp; AI$6 &amp; " " &amp; LEFT($AV$3, 4)), 0 ), 'Raw Data'!$O:$O,""&amp;'Raw Data'!$B$1,'Raw Data'!$D:$D,"&lt;&gt;*ithdr*",'Raw Data'!$D:$D,"&lt;&gt;*ancel*",'Raw Data'!$P:$P,"--", 'Raw Data'!$K:$K, "*" &amp; MID($A42, 2, 4) &amp;"*")
+
COUNTIFS( 'Raw Data'!$AN:$AN,"&lt;=" &amp;DATE(LEFT($AV$3, 4), MONTH("1 " &amp; AI$6 &amp; " " &amp; LEFT($AV$3, 4)) + 1, 0 ), 'Raw Data'!$AN:$AN,"&gt;" &amp;DATE(LEFT($AV$3, 4), MONTH("1 " &amp; AI$6 &amp; " " &amp; LEFT($AV$3, 4)), 0 ), 'Raw Data'!$P:$P,""&amp;'Raw Data'!$B$1,'Raw Data'!$D:$D,"&lt;&gt;*ithdr*",'Raw Data'!$D:$D,"&lt;&gt;*ancel*", 'Raw Data'!$K:$K,  "*" &amp; MID($A42, 2, 4) &amp;"*")</f>
        <v>0</v>
      </c>
      <c r="AJ42" s="117"/>
      <c r="AK42" s="117"/>
      <c r="AL42" s="123"/>
      <c r="AM42" s="156">
        <f>COUNTIFS('Raw Data'!$AN:$AN,"&lt;=" &amp;DATE(LEFT($AV$3, 4), MONTH("1 " &amp; AM$6 &amp; " " &amp; LEFT($AV$3, 4)) + 1, 0 ), 'Raw Data'!$AN:$AN,"&gt;" &amp;DATE(LEFT($AV$3, 4), MONTH("1 " &amp; AM$6 &amp; " " &amp; LEFT($AV$3, 4)), 0 ), 'Raw Data'!$O:$O,""&amp;'Raw Data'!$B$1,'Raw Data'!$D:$D,"&lt;&gt;*ithdr*",'Raw Data'!$D:$D,"&lt;&gt;*ancel*",'Raw Data'!$P:$P,"--", 'Raw Data'!$K:$K, "*" &amp; MID($A42, 2, 4) &amp;"*")
+
COUNTIFS( 'Raw Data'!$AN:$AN,"&lt;=" &amp;DATE(LEFT($AV$3, 4), MONTH("1 " &amp; AM$6 &amp; " " &amp; LEFT($AV$3, 4)) + 1, 0 ), 'Raw Data'!$AN:$AN,"&gt;" &amp;DATE(LEFT($AV$3, 4), MONTH("1 " &amp; AM$6 &amp; " " &amp; LEFT($AV$3, 4)), 0 ), 'Raw Data'!$P:$P,""&amp;'Raw Data'!$B$1,'Raw Data'!$D:$D,"&lt;&gt;*ithdr*",'Raw Data'!$D:$D,"&lt;&gt;*ancel*", 'Raw Data'!$K:$K,  "*" &amp; MID($A42, 2, 4) &amp;"*")</f>
        <v>0</v>
      </c>
      <c r="AN42" s="117"/>
      <c r="AO42" s="117"/>
      <c r="AP42" s="123"/>
      <c r="AQ42" s="156">
        <f>COUNTIFS('Raw Data'!$AN:$AN,"&lt;=" &amp;DATE(LEFT($AV$3, 4), MONTH("1 " &amp; AQ$6 &amp; " " &amp; LEFT($AV$3, 4)) + 1, 0 ), 'Raw Data'!$AN:$AN,"&gt;" &amp;DATE(LEFT($AV$3, 4), MONTH("1 " &amp; AQ$6 &amp; " " &amp; LEFT($AV$3, 4)), 0 ), 'Raw Data'!$O:$O,""&amp;'Raw Data'!$B$1,'Raw Data'!$D:$D,"&lt;&gt;*ithdr*",'Raw Data'!$D:$D,"&lt;&gt;*ancel*",'Raw Data'!$P:$P,"--", 'Raw Data'!$K:$K, "*" &amp; MID($A42, 2, 4) &amp;"*")
+
COUNTIFS( 'Raw Data'!$AN:$AN,"&lt;=" &amp;DATE(LEFT($AV$3, 4), MONTH("1 " &amp; AQ$6 &amp; " " &amp; LEFT($AV$3, 4)) + 1, 0 ), 'Raw Data'!$AN:$AN,"&gt;" &amp;DATE(LEFT($AV$3, 4), MONTH("1 " &amp; AQ$6 &amp; " " &amp; LEFT($AV$3, 4)), 0 ), 'Raw Data'!$P:$P,""&amp;'Raw Data'!$B$1,'Raw Data'!$D:$D,"&lt;&gt;*ithdr*",'Raw Data'!$D:$D,"&lt;&gt;*ancel*", 'Raw Data'!$K:$K,  "*" &amp; MID($A42, 2, 4) &amp;"*")</f>
        <v>0</v>
      </c>
      <c r="AR42" s="117"/>
      <c r="AS42" s="117"/>
      <c r="AT42" s="123"/>
      <c r="AU42" s="156">
        <f>COUNTIFS('Raw Data'!$AN:$AN,"&lt;=" &amp;DATE(MID($AV$3, 15, 4), MONTH("1 " &amp; AU$6 &amp; " " &amp; MID($AV$3, 15, 4)) + 1, 0 ), 'Raw Data'!$AN:$AN,"&gt;" &amp;DATE(MID($AV$3, 15, 4), MONTH("1 " &amp; AU$6 &amp; " " &amp; MID($AV$3, 15, 4)), 0 ), 'Raw Data'!$O:$O,""&amp;'Raw Data'!$B$1,'Raw Data'!$D:$D,"&lt;&gt;*ithdr*",'Raw Data'!$D:$D,"&lt;&gt;*ancel*",'Raw Data'!$P:$P,"--", 'Raw Data'!$K:$K, "*" &amp; MID($A42, 2, 4) &amp;"*")
+
COUNTIFS( 'Raw Data'!$AN:$AN,"&lt;=" &amp;DATE(MID($AV$3, 15, 4), MONTH("1 " &amp; AU$6 &amp; " " &amp; MID($AV$3, 15, 4)) + 1, 0 ), 'Raw Data'!$AN:$AN,"&gt;" &amp;DATE(MID($AV$3, 15, 4), MONTH("1 " &amp; AU$6 &amp; " " &amp; MID($AV$3, 15, 4)), 0 ), 'Raw Data'!$P:$P,""&amp;'Raw Data'!$B$1,'Raw Data'!$D:$D,"&lt;&gt;*ithdr*",'Raw Data'!$D:$D,"&lt;&gt;*ancel*", 'Raw Data'!$K:$K,  "*" &amp; MID($A42, 2, 4) &amp;"*")</f>
        <v>0</v>
      </c>
      <c r="AV42" s="117"/>
      <c r="AW42" s="117"/>
      <c r="AX42" s="123"/>
      <c r="AY42" s="156">
        <f>COUNTIFS('Raw Data'!$AN:$AN,"&lt;=" &amp;DATE(MID($AV$3, 15, 4), MONTH("1 " &amp; AY$6 &amp; " " &amp; MID($AV$3, 15, 4)) + 1, 0 ), 'Raw Data'!$AN:$AN,"&gt;" &amp;DATE(MID($AV$3, 15, 4), MONTH("1 " &amp; AY$6 &amp; " " &amp; MID($AV$3, 15, 4)), 0 ), 'Raw Data'!$O:$O,""&amp;'Raw Data'!$B$1,'Raw Data'!$D:$D,"&lt;&gt;*ithdr*",'Raw Data'!$D:$D,"&lt;&gt;*ancel*",'Raw Data'!$P:$P,"--", 'Raw Data'!$K:$K, "*" &amp; MID($A42, 2, 4) &amp;"*")
+
COUNTIFS( 'Raw Data'!$AN:$AN,"&lt;=" &amp;DATE(MID($AV$3, 15, 4), MONTH("1 " &amp; AY$6 &amp; " " &amp; MID($AV$3, 15, 4)) + 1, 0 ), 'Raw Data'!$AN:$AN,"&gt;" &amp;DATE(MID($AV$3, 15, 4), MONTH("1 " &amp; AY$6 &amp; " " &amp; MID($AV$3, 15, 4)), 0 ), 'Raw Data'!$P:$P,""&amp;'Raw Data'!$B$1,'Raw Data'!$D:$D,"&lt;&gt;*ithdr*",'Raw Data'!$D:$D,"&lt;&gt;*ancel*", 'Raw Data'!$K:$K,  "*" &amp; MID($A42, 2, 4) &amp;"*")</f>
        <v>0</v>
      </c>
      <c r="AZ42" s="117"/>
      <c r="BA42" s="117"/>
      <c r="BB42" s="123"/>
      <c r="BC42" s="156">
        <f>COUNTIFS('Raw Data'!$AN:$AN,"&lt;=" &amp;DATE(MID($AV$3, 15, 4), MONTH("1 " &amp; BC$6 &amp; " " &amp; MID($AV$3, 15, 4)) + 1, 0 ), 'Raw Data'!$AN:$AN,"&gt;" &amp;DATE(MID($AV$3, 15, 4), MONTH("1 " &amp; BC$6 &amp; " " &amp; MID($AV$3, 15, 4)), 0 ), 'Raw Data'!$O:$O,""&amp;'Raw Data'!$B$1,'Raw Data'!$D:$D,"&lt;&gt;*ithdr*",'Raw Data'!$D:$D,"&lt;&gt;*ancel*",'Raw Data'!$P:$P,"--", 'Raw Data'!$K:$K, "*" &amp; MID($A42, 2, 4) &amp;"*")
+
COUNTIFS( 'Raw Data'!$AN:$AN,"&lt;=" &amp;DATE(MID($AV$3, 15, 4), MONTH("1 " &amp; BC$6 &amp; " " &amp; MID($AV$3, 15, 4)) + 1, 0 ), 'Raw Data'!$AN:$AN,"&gt;" &amp;DATE(MID($AV$3, 15, 4), MONTH("1 " &amp; BC$6 &amp; " " &amp; MID($AV$3, 15, 4)), 0 ), 'Raw Data'!$P:$P,""&amp;'Raw Data'!$B$1,'Raw Data'!$D:$D,"&lt;&gt;*ithdr*",'Raw Data'!$D:$D,"&lt;&gt;*ancel*", 'Raw Data'!$K:$K,  "*" &amp; MID($A42, 2, 4) &amp;"*")</f>
        <v>0</v>
      </c>
      <c r="BD42" s="117"/>
      <c r="BE42" s="117"/>
      <c r="BF42" s="123"/>
    </row>
    <row r="43" spans="1:58" ht="12.75" customHeight="1" x14ac:dyDescent="0.2">
      <c r="A43" s="157" t="s">
        <v>724</v>
      </c>
      <c r="B43" s="117"/>
      <c r="C43" s="117"/>
      <c r="D43" s="117"/>
      <c r="E43" s="117"/>
      <c r="F43" s="117"/>
      <c r="G43" s="117"/>
      <c r="H43" s="117"/>
      <c r="I43" s="117"/>
      <c r="J43" s="121"/>
      <c r="K43" s="156">
        <f>COUNTIFS('Raw Data'!$AN:$AN,"&lt;=" &amp;DATE(LEFT($AV$3, 4), MONTH("1 " &amp; K$6 &amp; " " &amp; LEFT($AV$3, 4)) + 1, 0 ), 'Raw Data'!$AN:$AN,"&gt;" &amp;DATE(LEFT($AV$3, 4), MONTH("1 " &amp; K$6 &amp; " " &amp; LEFT($AV$3, 4)), 0 ), 'Raw Data'!$O:$O,""&amp;'Raw Data'!$B$1,'Raw Data'!$D:$D,"&lt;&gt;*ithdr*",'Raw Data'!$D:$D,"&lt;&gt;*ancel*",'Raw Data'!$P:$P,"--", 'Raw Data'!$K:$K, "*" &amp; MID($A43, 2, 4) &amp;"*")
+
COUNTIFS( 'Raw Data'!$AN:$AN,"&lt;=" &amp;DATE(LEFT($AV$3, 4), MONTH("1 " &amp; K$6 &amp; " " &amp; LEFT($AV$3, 4)) + 1, 0 ), 'Raw Data'!$AN:$AN,"&gt;" &amp;DATE(LEFT($AV$3, 4), MONTH("1 " &amp; K$6 &amp; " " &amp; LEFT($AV$3, 4)), 0 ), 'Raw Data'!$P:$P,""&amp;'Raw Data'!$B$1,'Raw Data'!$D:$D,"&lt;&gt;*ithdr*",'Raw Data'!$D:$D,"&lt;&gt;*ancel*", 'Raw Data'!$K:$K,  "*" &amp; MID($A43, 2, 4) &amp;"*")</f>
        <v>0</v>
      </c>
      <c r="L43" s="117"/>
      <c r="M43" s="117"/>
      <c r="N43" s="123"/>
      <c r="O43" s="156">
        <f>COUNTIFS('Raw Data'!$AN:$AN,"&lt;=" &amp;DATE(LEFT($AV$3, 4), MONTH("1 " &amp; O$6 &amp; " " &amp; LEFT($AV$3, 4)) + 1, 0 ), 'Raw Data'!$AN:$AN,"&gt;" &amp;DATE(LEFT($AV$3, 4), MONTH("1 " &amp; O$6 &amp; " " &amp; LEFT($AV$3, 4)), 0 ), 'Raw Data'!$O:$O,""&amp;'Raw Data'!$B$1,'Raw Data'!$D:$D,"&lt;&gt;*ithdr*",'Raw Data'!$D:$D,"&lt;&gt;*ancel*",'Raw Data'!$P:$P,"--", 'Raw Data'!$K:$K, "*" &amp; MID($A43, 2, 4) &amp;"*")
+
COUNTIFS( 'Raw Data'!$AN:$AN,"&lt;=" &amp;DATE(LEFT($AV$3, 4), MONTH("1 " &amp; O$6 &amp; " " &amp; LEFT($AV$3, 4)) + 1, 0 ), 'Raw Data'!$AN:$AN,"&gt;" &amp;DATE(LEFT($AV$3, 4), MONTH("1 " &amp; O$6 &amp; " " &amp; LEFT($AV$3, 4)), 0 ), 'Raw Data'!$P:$P,""&amp;'Raw Data'!$B$1,'Raw Data'!$D:$D,"&lt;&gt;*ithdr*",'Raw Data'!$D:$D,"&lt;&gt;*ancel*", 'Raw Data'!$K:$K,  "*" &amp; MID($A43, 2, 4) &amp;"*")</f>
        <v>0</v>
      </c>
      <c r="P43" s="117"/>
      <c r="Q43" s="117"/>
      <c r="R43" s="123"/>
      <c r="S43" s="156">
        <f>COUNTIFS('Raw Data'!$AN:$AN,"&lt;=" &amp;DATE(LEFT($AV$3, 4), MONTH("1 " &amp; S$6 &amp; " " &amp; LEFT($AV$3, 4)) + 1, 0 ), 'Raw Data'!$AN:$AN,"&gt;" &amp;DATE(LEFT($AV$3, 4), MONTH("1 " &amp; S$6 &amp; " " &amp; LEFT($AV$3, 4)), 0 ), 'Raw Data'!$O:$O,""&amp;'Raw Data'!$B$1,'Raw Data'!$D:$D,"&lt;&gt;*ithdr*",'Raw Data'!$D:$D,"&lt;&gt;*ancel*",'Raw Data'!$P:$P,"--", 'Raw Data'!$K:$K, "*" &amp; MID($A43, 2, 4) &amp;"*")
+
COUNTIFS( 'Raw Data'!$AN:$AN,"&lt;=" &amp;DATE(LEFT($AV$3, 4), MONTH("1 " &amp; S$6 &amp; " " &amp; LEFT($AV$3, 4)) + 1, 0 ), 'Raw Data'!$AN:$AN,"&gt;" &amp;DATE(LEFT($AV$3, 4), MONTH("1 " &amp; S$6 &amp; " " &amp; LEFT($AV$3, 4)), 0 ), 'Raw Data'!$P:$P,""&amp;'Raw Data'!$B$1,'Raw Data'!$D:$D,"&lt;&gt;*ithdr*",'Raw Data'!$D:$D,"&lt;&gt;*ancel*", 'Raw Data'!$K:$K,  "*" &amp; MID($A43, 2, 4) &amp;"*")</f>
        <v>0</v>
      </c>
      <c r="T43" s="117"/>
      <c r="U43" s="117"/>
      <c r="V43" s="123"/>
      <c r="W43" s="156">
        <f>COUNTIFS('Raw Data'!$AN:$AN,"&lt;=" &amp;DATE(LEFT($AV$3, 4), MONTH("1 " &amp; W$6 &amp; " " &amp; LEFT($AV$3, 4)) + 1, 0 ), 'Raw Data'!$AN:$AN,"&gt;" &amp;DATE(LEFT($AV$3, 4), MONTH("1 " &amp; W$6 &amp; " " &amp; LEFT($AV$3, 4)), 0 ), 'Raw Data'!$O:$O,""&amp;'Raw Data'!$B$1,'Raw Data'!$D:$D,"&lt;&gt;*ithdr*",'Raw Data'!$D:$D,"&lt;&gt;*ancel*",'Raw Data'!$P:$P,"--", 'Raw Data'!$K:$K, "*" &amp; MID($A43, 2, 4) &amp;"*")
+
COUNTIFS( 'Raw Data'!$AN:$AN,"&lt;=" &amp;DATE(LEFT($AV$3, 4), MONTH("1 " &amp; W$6 &amp; " " &amp; LEFT($AV$3, 4)) + 1, 0 ), 'Raw Data'!$AN:$AN,"&gt;" &amp;DATE(LEFT($AV$3, 4), MONTH("1 " &amp; W$6 &amp; " " &amp; LEFT($AV$3, 4)), 0 ), 'Raw Data'!$P:$P,""&amp;'Raw Data'!$B$1,'Raw Data'!$D:$D,"&lt;&gt;*ithdr*",'Raw Data'!$D:$D,"&lt;&gt;*ancel*", 'Raw Data'!$K:$K,  "*" &amp; MID($A43, 2, 4) &amp;"*")</f>
        <v>0</v>
      </c>
      <c r="X43" s="117"/>
      <c r="Y43" s="117"/>
      <c r="Z43" s="123"/>
      <c r="AA43" s="156">
        <f>COUNTIFS('Raw Data'!$AN:$AN,"&lt;=" &amp;DATE(LEFT($AV$3, 4), MONTH("1 " &amp; AA$6 &amp; " " &amp; LEFT($AV$3, 4)) + 1, 0 ), 'Raw Data'!$AN:$AN,"&gt;" &amp;DATE(LEFT($AV$3, 4), MONTH("1 " &amp; AA$6 &amp; " " &amp; LEFT($AV$3, 4)), 0 ), 'Raw Data'!$O:$O,""&amp;'Raw Data'!$B$1,'Raw Data'!$D:$D,"&lt;&gt;*ithdr*",'Raw Data'!$D:$D,"&lt;&gt;*ancel*",'Raw Data'!$P:$P,"--", 'Raw Data'!$K:$K, "*" &amp; MID($A43, 2, 4) &amp;"*")
+
COUNTIFS( 'Raw Data'!$AN:$AN,"&lt;=" &amp;DATE(LEFT($AV$3, 4), MONTH("1 " &amp; AA$6 &amp; " " &amp; LEFT($AV$3, 4)) + 1, 0 ), 'Raw Data'!$AN:$AN,"&gt;" &amp;DATE(LEFT($AV$3, 4), MONTH("1 " &amp; AA$6 &amp; " " &amp; LEFT($AV$3, 4)), 0 ), 'Raw Data'!$P:$P,""&amp;'Raw Data'!$B$1,'Raw Data'!$D:$D,"&lt;&gt;*ithdr*",'Raw Data'!$D:$D,"&lt;&gt;*ancel*", 'Raw Data'!$K:$K,  "*" &amp; MID($A43, 2, 4) &amp;"*")</f>
        <v>0</v>
      </c>
      <c r="AB43" s="117"/>
      <c r="AC43" s="117"/>
      <c r="AD43" s="123"/>
      <c r="AE43" s="156">
        <f>COUNTIFS('Raw Data'!$AN:$AN,"&lt;=" &amp;DATE(LEFT($AV$3, 4), MONTH("1 " &amp; AE$6 &amp; " " &amp; LEFT($AV$3, 4)) + 1, 0 ), 'Raw Data'!$AN:$AN,"&gt;" &amp;DATE(LEFT($AV$3, 4), MONTH("1 " &amp; AE$6 &amp; " " &amp; LEFT($AV$3, 4)), 0 ), 'Raw Data'!$O:$O,""&amp;'Raw Data'!$B$1,'Raw Data'!$D:$D,"&lt;&gt;*ithdr*",'Raw Data'!$D:$D,"&lt;&gt;*ancel*",'Raw Data'!$P:$P,"--", 'Raw Data'!$K:$K, "*" &amp; MID($A43, 2, 4) &amp;"*")
+
COUNTIFS( 'Raw Data'!$AN:$AN,"&lt;=" &amp;DATE(LEFT($AV$3, 4), MONTH("1 " &amp; AE$6 &amp; " " &amp; LEFT($AV$3, 4)) + 1, 0 ), 'Raw Data'!$AN:$AN,"&gt;" &amp;DATE(LEFT($AV$3, 4), MONTH("1 " &amp; AE$6 &amp; " " &amp; LEFT($AV$3, 4)), 0 ), 'Raw Data'!$P:$P,""&amp;'Raw Data'!$B$1,'Raw Data'!$D:$D,"&lt;&gt;*ithdr*",'Raw Data'!$D:$D,"&lt;&gt;*ancel*", 'Raw Data'!$K:$K,  "*" &amp; MID($A43, 2, 4) &amp;"*")</f>
        <v>0</v>
      </c>
      <c r="AF43" s="117"/>
      <c r="AG43" s="117"/>
      <c r="AH43" s="123"/>
      <c r="AI43" s="156">
        <f>COUNTIFS('Raw Data'!$AN:$AN,"&lt;=" &amp;DATE(LEFT($AV$3, 4), MONTH("1 " &amp; AI$6 &amp; " " &amp; LEFT($AV$3, 4)) + 1, 0 ), 'Raw Data'!$AN:$AN,"&gt;" &amp;DATE(LEFT($AV$3, 4), MONTH("1 " &amp; AI$6 &amp; " " &amp; LEFT($AV$3, 4)), 0 ), 'Raw Data'!$O:$O,""&amp;'Raw Data'!$B$1,'Raw Data'!$D:$D,"&lt;&gt;*ithdr*",'Raw Data'!$D:$D,"&lt;&gt;*ancel*",'Raw Data'!$P:$P,"--", 'Raw Data'!$K:$K, "*" &amp; MID($A43, 2, 4) &amp;"*")
+
COUNTIFS( 'Raw Data'!$AN:$AN,"&lt;=" &amp;DATE(LEFT($AV$3, 4), MONTH("1 " &amp; AI$6 &amp; " " &amp; LEFT($AV$3, 4)) + 1, 0 ), 'Raw Data'!$AN:$AN,"&gt;" &amp;DATE(LEFT($AV$3, 4), MONTH("1 " &amp; AI$6 &amp; " " &amp; LEFT($AV$3, 4)), 0 ), 'Raw Data'!$P:$P,""&amp;'Raw Data'!$B$1,'Raw Data'!$D:$D,"&lt;&gt;*ithdr*",'Raw Data'!$D:$D,"&lt;&gt;*ancel*", 'Raw Data'!$K:$K,  "*" &amp; MID($A43, 2, 4) &amp;"*")</f>
        <v>0</v>
      </c>
      <c r="AJ43" s="117"/>
      <c r="AK43" s="117"/>
      <c r="AL43" s="123"/>
      <c r="AM43" s="156">
        <f>COUNTIFS('Raw Data'!$AN:$AN,"&lt;=" &amp;DATE(LEFT($AV$3, 4), MONTH("1 " &amp; AM$6 &amp; " " &amp; LEFT($AV$3, 4)) + 1, 0 ), 'Raw Data'!$AN:$AN,"&gt;" &amp;DATE(LEFT($AV$3, 4), MONTH("1 " &amp; AM$6 &amp; " " &amp; LEFT($AV$3, 4)), 0 ), 'Raw Data'!$O:$O,""&amp;'Raw Data'!$B$1,'Raw Data'!$D:$D,"&lt;&gt;*ithdr*",'Raw Data'!$D:$D,"&lt;&gt;*ancel*",'Raw Data'!$P:$P,"--", 'Raw Data'!$K:$K, "*" &amp; MID($A43, 2, 4) &amp;"*")
+
COUNTIFS( 'Raw Data'!$AN:$AN,"&lt;=" &amp;DATE(LEFT($AV$3, 4), MONTH("1 " &amp; AM$6 &amp; " " &amp; LEFT($AV$3, 4)) + 1, 0 ), 'Raw Data'!$AN:$AN,"&gt;" &amp;DATE(LEFT($AV$3, 4), MONTH("1 " &amp; AM$6 &amp; " " &amp; LEFT($AV$3, 4)), 0 ), 'Raw Data'!$P:$P,""&amp;'Raw Data'!$B$1,'Raw Data'!$D:$D,"&lt;&gt;*ithdr*",'Raw Data'!$D:$D,"&lt;&gt;*ancel*", 'Raw Data'!$K:$K,  "*" &amp; MID($A43, 2, 4) &amp;"*")</f>
        <v>0</v>
      </c>
      <c r="AN43" s="117"/>
      <c r="AO43" s="117"/>
      <c r="AP43" s="123"/>
      <c r="AQ43" s="156">
        <f>COUNTIFS('Raw Data'!$AN:$AN,"&lt;=" &amp;DATE(LEFT($AV$3, 4), MONTH("1 " &amp; AQ$6 &amp; " " &amp; LEFT($AV$3, 4)) + 1, 0 ), 'Raw Data'!$AN:$AN,"&gt;" &amp;DATE(LEFT($AV$3, 4), MONTH("1 " &amp; AQ$6 &amp; " " &amp; LEFT($AV$3, 4)), 0 ), 'Raw Data'!$O:$O,""&amp;'Raw Data'!$B$1,'Raw Data'!$D:$D,"&lt;&gt;*ithdr*",'Raw Data'!$D:$D,"&lt;&gt;*ancel*",'Raw Data'!$P:$P,"--", 'Raw Data'!$K:$K, "*" &amp; MID($A43, 2, 4) &amp;"*")
+
COUNTIFS( 'Raw Data'!$AN:$AN,"&lt;=" &amp;DATE(LEFT($AV$3, 4), MONTH("1 " &amp; AQ$6 &amp; " " &amp; LEFT($AV$3, 4)) + 1, 0 ), 'Raw Data'!$AN:$AN,"&gt;" &amp;DATE(LEFT($AV$3, 4), MONTH("1 " &amp; AQ$6 &amp; " " &amp; LEFT($AV$3, 4)), 0 ), 'Raw Data'!$P:$P,""&amp;'Raw Data'!$B$1,'Raw Data'!$D:$D,"&lt;&gt;*ithdr*",'Raw Data'!$D:$D,"&lt;&gt;*ancel*", 'Raw Data'!$K:$K,  "*" &amp; MID($A43, 2, 4) &amp;"*")</f>
        <v>0</v>
      </c>
      <c r="AR43" s="117"/>
      <c r="AS43" s="117"/>
      <c r="AT43" s="123"/>
      <c r="AU43" s="156">
        <f>COUNTIFS('Raw Data'!$AN:$AN,"&lt;=" &amp;DATE(MID($AV$3, 15, 4), MONTH("1 " &amp; AU$6 &amp; " " &amp; MID($AV$3, 15, 4)) + 1, 0 ), 'Raw Data'!$AN:$AN,"&gt;" &amp;DATE(MID($AV$3, 15, 4), MONTH("1 " &amp; AU$6 &amp; " " &amp; MID($AV$3, 15, 4)), 0 ), 'Raw Data'!$O:$O,""&amp;'Raw Data'!$B$1,'Raw Data'!$D:$D,"&lt;&gt;*ithdr*",'Raw Data'!$D:$D,"&lt;&gt;*ancel*",'Raw Data'!$P:$P,"--", 'Raw Data'!$K:$K, "*" &amp; MID($A43, 2, 4) &amp;"*")
+
COUNTIFS( 'Raw Data'!$AN:$AN,"&lt;=" &amp;DATE(MID($AV$3, 15, 4), MONTH("1 " &amp; AU$6 &amp; " " &amp; MID($AV$3, 15, 4)) + 1, 0 ), 'Raw Data'!$AN:$AN,"&gt;" &amp;DATE(MID($AV$3, 15, 4), MONTH("1 " &amp; AU$6 &amp; " " &amp; MID($AV$3, 15, 4)), 0 ), 'Raw Data'!$P:$P,""&amp;'Raw Data'!$B$1,'Raw Data'!$D:$D,"&lt;&gt;*ithdr*",'Raw Data'!$D:$D,"&lt;&gt;*ancel*", 'Raw Data'!$K:$K,  "*" &amp; MID($A43, 2, 4) &amp;"*")</f>
        <v>0</v>
      </c>
      <c r="AV43" s="117"/>
      <c r="AW43" s="117"/>
      <c r="AX43" s="123"/>
      <c r="AY43" s="156">
        <f>COUNTIFS('Raw Data'!$AN:$AN,"&lt;=" &amp;DATE(MID($AV$3, 15, 4), MONTH("1 " &amp; AY$6 &amp; " " &amp; MID($AV$3, 15, 4)) + 1, 0 ), 'Raw Data'!$AN:$AN,"&gt;" &amp;DATE(MID($AV$3, 15, 4), MONTH("1 " &amp; AY$6 &amp; " " &amp; MID($AV$3, 15, 4)), 0 ), 'Raw Data'!$O:$O,""&amp;'Raw Data'!$B$1,'Raw Data'!$D:$D,"&lt;&gt;*ithdr*",'Raw Data'!$D:$D,"&lt;&gt;*ancel*",'Raw Data'!$P:$P,"--", 'Raw Data'!$K:$K, "*" &amp; MID($A43, 2, 4) &amp;"*")
+
COUNTIFS( 'Raw Data'!$AN:$AN,"&lt;=" &amp;DATE(MID($AV$3, 15, 4), MONTH("1 " &amp; AY$6 &amp; " " &amp; MID($AV$3, 15, 4)) + 1, 0 ), 'Raw Data'!$AN:$AN,"&gt;" &amp;DATE(MID($AV$3, 15, 4), MONTH("1 " &amp; AY$6 &amp; " " &amp; MID($AV$3, 15, 4)), 0 ), 'Raw Data'!$P:$P,""&amp;'Raw Data'!$B$1,'Raw Data'!$D:$D,"&lt;&gt;*ithdr*",'Raw Data'!$D:$D,"&lt;&gt;*ancel*", 'Raw Data'!$K:$K,  "*" &amp; MID($A43, 2, 4) &amp;"*")</f>
        <v>0</v>
      </c>
      <c r="AZ43" s="117"/>
      <c r="BA43" s="117"/>
      <c r="BB43" s="123"/>
      <c r="BC43" s="156">
        <f>COUNTIFS('Raw Data'!$AN:$AN,"&lt;=" &amp;DATE(MID($AV$3, 15, 4), MONTH("1 " &amp; BC$6 &amp; " " &amp; MID($AV$3, 15, 4)) + 1, 0 ), 'Raw Data'!$AN:$AN,"&gt;" &amp;DATE(MID($AV$3, 15, 4), MONTH("1 " &amp; BC$6 &amp; " " &amp; MID($AV$3, 15, 4)), 0 ), 'Raw Data'!$O:$O,""&amp;'Raw Data'!$B$1,'Raw Data'!$D:$D,"&lt;&gt;*ithdr*",'Raw Data'!$D:$D,"&lt;&gt;*ancel*",'Raw Data'!$P:$P,"--", 'Raw Data'!$K:$K, "*" &amp; MID($A43, 2, 4) &amp;"*")
+
COUNTIFS( 'Raw Data'!$AN:$AN,"&lt;=" &amp;DATE(MID($AV$3, 15, 4), MONTH("1 " &amp; BC$6 &amp; " " &amp; MID($AV$3, 15, 4)) + 1, 0 ), 'Raw Data'!$AN:$AN,"&gt;" &amp;DATE(MID($AV$3, 15, 4), MONTH("1 " &amp; BC$6 &amp; " " &amp; MID($AV$3, 15, 4)), 0 ), 'Raw Data'!$P:$P,""&amp;'Raw Data'!$B$1,'Raw Data'!$D:$D,"&lt;&gt;*ithdr*",'Raw Data'!$D:$D,"&lt;&gt;*ancel*", 'Raw Data'!$K:$K,  "*" &amp; MID($A43, 2, 4) &amp;"*")</f>
        <v>0</v>
      </c>
      <c r="BD43" s="117"/>
      <c r="BE43" s="117"/>
      <c r="BF43" s="123"/>
    </row>
    <row r="44" spans="1:58" ht="12.75" customHeight="1" x14ac:dyDescent="0.2">
      <c r="A44" s="157" t="s">
        <v>266</v>
      </c>
      <c r="B44" s="117"/>
      <c r="C44" s="117"/>
      <c r="D44" s="117"/>
      <c r="E44" s="117"/>
      <c r="F44" s="117"/>
      <c r="G44" s="117"/>
      <c r="H44" s="117"/>
      <c r="I44" s="117"/>
      <c r="J44" s="121"/>
      <c r="K44" s="156">
        <f>COUNTIFS('Raw Data'!$AN:$AN,"&lt;=" &amp;DATE(LEFT($AV$3, 4), MONTH("1 " &amp; K$6 &amp; " " &amp; LEFT($AV$3, 4)) + 1, 0 ), 'Raw Data'!$AN:$AN,"&gt;" &amp;DATE(LEFT($AV$3, 4), MONTH("1 " &amp; K$6 &amp; " " &amp; LEFT($AV$3, 4)), 0 ), 'Raw Data'!$O:$O,""&amp;'Raw Data'!$B$1,'Raw Data'!$D:$D,"&lt;&gt;*ithdr*",'Raw Data'!$D:$D,"&lt;&gt;*ancel*",'Raw Data'!$P:$P,"--", 'Raw Data'!$K:$K, "*" &amp; MID($A44, 2, 4) &amp;"*")
+
COUNTIFS( 'Raw Data'!$AN:$AN,"&lt;=" &amp;DATE(LEFT($AV$3, 4), MONTH("1 " &amp; K$6 &amp; " " &amp; LEFT($AV$3, 4)) + 1, 0 ), 'Raw Data'!$AN:$AN,"&gt;" &amp;DATE(LEFT($AV$3, 4), MONTH("1 " &amp; K$6 &amp; " " &amp; LEFT($AV$3, 4)), 0 ), 'Raw Data'!$P:$P,""&amp;'Raw Data'!$B$1,'Raw Data'!$D:$D,"&lt;&gt;*ithdr*",'Raw Data'!$D:$D,"&lt;&gt;*ancel*", 'Raw Data'!$K:$K,  "*" &amp; MID($A44, 2, 4) &amp;"*")</f>
        <v>0</v>
      </c>
      <c r="L44" s="117"/>
      <c r="M44" s="117"/>
      <c r="N44" s="123"/>
      <c r="O44" s="156">
        <f>COUNTIFS('Raw Data'!$AN:$AN,"&lt;=" &amp;DATE(LEFT($AV$3, 4), MONTH("1 " &amp; O$6 &amp; " " &amp; LEFT($AV$3, 4)) + 1, 0 ), 'Raw Data'!$AN:$AN,"&gt;" &amp;DATE(LEFT($AV$3, 4), MONTH("1 " &amp; O$6 &amp; " " &amp; LEFT($AV$3, 4)), 0 ), 'Raw Data'!$O:$O,""&amp;'Raw Data'!$B$1,'Raw Data'!$D:$D,"&lt;&gt;*ithdr*",'Raw Data'!$D:$D,"&lt;&gt;*ancel*",'Raw Data'!$P:$P,"--", 'Raw Data'!$K:$K, "*" &amp; MID($A44, 2, 4) &amp;"*")
+
COUNTIFS( 'Raw Data'!$AN:$AN,"&lt;=" &amp;DATE(LEFT($AV$3, 4), MONTH("1 " &amp; O$6 &amp; " " &amp; LEFT($AV$3, 4)) + 1, 0 ), 'Raw Data'!$AN:$AN,"&gt;" &amp;DATE(LEFT($AV$3, 4), MONTH("1 " &amp; O$6 &amp; " " &amp; LEFT($AV$3, 4)), 0 ), 'Raw Data'!$P:$P,""&amp;'Raw Data'!$B$1,'Raw Data'!$D:$D,"&lt;&gt;*ithdr*",'Raw Data'!$D:$D,"&lt;&gt;*ancel*", 'Raw Data'!$K:$K,  "*" &amp; MID($A44, 2, 4) &amp;"*")</f>
        <v>0</v>
      </c>
      <c r="P44" s="117"/>
      <c r="Q44" s="117"/>
      <c r="R44" s="123"/>
      <c r="S44" s="156">
        <f>COUNTIFS('Raw Data'!$AN:$AN,"&lt;=" &amp;DATE(LEFT($AV$3, 4), MONTH("1 " &amp; S$6 &amp; " " &amp; LEFT($AV$3, 4)) + 1, 0 ), 'Raw Data'!$AN:$AN,"&gt;" &amp;DATE(LEFT($AV$3, 4), MONTH("1 " &amp; S$6 &amp; " " &amp; LEFT($AV$3, 4)), 0 ), 'Raw Data'!$O:$O,""&amp;'Raw Data'!$B$1,'Raw Data'!$D:$D,"&lt;&gt;*ithdr*",'Raw Data'!$D:$D,"&lt;&gt;*ancel*",'Raw Data'!$P:$P,"--", 'Raw Data'!$K:$K, "*" &amp; MID($A44, 2, 4) &amp;"*")
+
COUNTIFS( 'Raw Data'!$AN:$AN,"&lt;=" &amp;DATE(LEFT($AV$3, 4), MONTH("1 " &amp; S$6 &amp; " " &amp; LEFT($AV$3, 4)) + 1, 0 ), 'Raw Data'!$AN:$AN,"&gt;" &amp;DATE(LEFT($AV$3, 4), MONTH("1 " &amp; S$6 &amp; " " &amp; LEFT($AV$3, 4)), 0 ), 'Raw Data'!$P:$P,""&amp;'Raw Data'!$B$1,'Raw Data'!$D:$D,"&lt;&gt;*ithdr*",'Raw Data'!$D:$D,"&lt;&gt;*ancel*", 'Raw Data'!$K:$K,  "*" &amp; MID($A44, 2, 4) &amp;"*")</f>
        <v>0</v>
      </c>
      <c r="T44" s="117"/>
      <c r="U44" s="117"/>
      <c r="V44" s="123"/>
      <c r="W44" s="156">
        <f>COUNTIFS('Raw Data'!$AN:$AN,"&lt;=" &amp;DATE(LEFT($AV$3, 4), MONTH("1 " &amp; W$6 &amp; " " &amp; LEFT($AV$3, 4)) + 1, 0 ), 'Raw Data'!$AN:$AN,"&gt;" &amp;DATE(LEFT($AV$3, 4), MONTH("1 " &amp; W$6 &amp; " " &amp; LEFT($AV$3, 4)), 0 ), 'Raw Data'!$O:$O,""&amp;'Raw Data'!$B$1,'Raw Data'!$D:$D,"&lt;&gt;*ithdr*",'Raw Data'!$D:$D,"&lt;&gt;*ancel*",'Raw Data'!$P:$P,"--", 'Raw Data'!$K:$K, "*" &amp; MID($A44, 2, 4) &amp;"*")
+
COUNTIFS( 'Raw Data'!$AN:$AN,"&lt;=" &amp;DATE(LEFT($AV$3, 4), MONTH("1 " &amp; W$6 &amp; " " &amp; LEFT($AV$3, 4)) + 1, 0 ), 'Raw Data'!$AN:$AN,"&gt;" &amp;DATE(LEFT($AV$3, 4), MONTH("1 " &amp; W$6 &amp; " " &amp; LEFT($AV$3, 4)), 0 ), 'Raw Data'!$P:$P,""&amp;'Raw Data'!$B$1,'Raw Data'!$D:$D,"&lt;&gt;*ithdr*",'Raw Data'!$D:$D,"&lt;&gt;*ancel*", 'Raw Data'!$K:$K,  "*" &amp; MID($A44, 2, 4) &amp;"*")</f>
        <v>0</v>
      </c>
      <c r="X44" s="117"/>
      <c r="Y44" s="117"/>
      <c r="Z44" s="123"/>
      <c r="AA44" s="156">
        <f>COUNTIFS('Raw Data'!$AN:$AN,"&lt;=" &amp;DATE(LEFT($AV$3, 4), MONTH("1 " &amp; AA$6 &amp; " " &amp; LEFT($AV$3, 4)) + 1, 0 ), 'Raw Data'!$AN:$AN,"&gt;" &amp;DATE(LEFT($AV$3, 4), MONTH("1 " &amp; AA$6 &amp; " " &amp; LEFT($AV$3, 4)), 0 ), 'Raw Data'!$O:$O,""&amp;'Raw Data'!$B$1,'Raw Data'!$D:$D,"&lt;&gt;*ithdr*",'Raw Data'!$D:$D,"&lt;&gt;*ancel*",'Raw Data'!$P:$P,"--", 'Raw Data'!$K:$K, "*" &amp; MID($A44, 2, 4) &amp;"*")
+
COUNTIFS( 'Raw Data'!$AN:$AN,"&lt;=" &amp;DATE(LEFT($AV$3, 4), MONTH("1 " &amp; AA$6 &amp; " " &amp; LEFT($AV$3, 4)) + 1, 0 ), 'Raw Data'!$AN:$AN,"&gt;" &amp;DATE(LEFT($AV$3, 4), MONTH("1 " &amp; AA$6 &amp; " " &amp; LEFT($AV$3, 4)), 0 ), 'Raw Data'!$P:$P,""&amp;'Raw Data'!$B$1,'Raw Data'!$D:$D,"&lt;&gt;*ithdr*",'Raw Data'!$D:$D,"&lt;&gt;*ancel*", 'Raw Data'!$K:$K,  "*" &amp; MID($A44, 2, 4) &amp;"*")</f>
        <v>0</v>
      </c>
      <c r="AB44" s="117"/>
      <c r="AC44" s="117"/>
      <c r="AD44" s="123"/>
      <c r="AE44" s="156">
        <f>COUNTIFS('Raw Data'!$AN:$AN,"&lt;=" &amp;DATE(LEFT($AV$3, 4), MONTH("1 " &amp; AE$6 &amp; " " &amp; LEFT($AV$3, 4)) + 1, 0 ), 'Raw Data'!$AN:$AN,"&gt;" &amp;DATE(LEFT($AV$3, 4), MONTH("1 " &amp; AE$6 &amp; " " &amp; LEFT($AV$3, 4)), 0 ), 'Raw Data'!$O:$O,""&amp;'Raw Data'!$B$1,'Raw Data'!$D:$D,"&lt;&gt;*ithdr*",'Raw Data'!$D:$D,"&lt;&gt;*ancel*",'Raw Data'!$P:$P,"--", 'Raw Data'!$K:$K, "*" &amp; MID($A44, 2, 4) &amp;"*")
+
COUNTIFS( 'Raw Data'!$AN:$AN,"&lt;=" &amp;DATE(LEFT($AV$3, 4), MONTH("1 " &amp; AE$6 &amp; " " &amp; LEFT($AV$3, 4)) + 1, 0 ), 'Raw Data'!$AN:$AN,"&gt;" &amp;DATE(LEFT($AV$3, 4), MONTH("1 " &amp; AE$6 &amp; " " &amp; LEFT($AV$3, 4)), 0 ), 'Raw Data'!$P:$P,""&amp;'Raw Data'!$B$1,'Raw Data'!$D:$D,"&lt;&gt;*ithdr*",'Raw Data'!$D:$D,"&lt;&gt;*ancel*", 'Raw Data'!$K:$K,  "*" &amp; MID($A44, 2, 4) &amp;"*")</f>
        <v>0</v>
      </c>
      <c r="AF44" s="117"/>
      <c r="AG44" s="117"/>
      <c r="AH44" s="123"/>
      <c r="AI44" s="156">
        <f>COUNTIFS('Raw Data'!$AN:$AN,"&lt;=" &amp;DATE(LEFT($AV$3, 4), MONTH("1 " &amp; AI$6 &amp; " " &amp; LEFT($AV$3, 4)) + 1, 0 ), 'Raw Data'!$AN:$AN,"&gt;" &amp;DATE(LEFT($AV$3, 4), MONTH("1 " &amp; AI$6 &amp; " " &amp; LEFT($AV$3, 4)), 0 ), 'Raw Data'!$O:$O,""&amp;'Raw Data'!$B$1,'Raw Data'!$D:$D,"&lt;&gt;*ithdr*",'Raw Data'!$D:$D,"&lt;&gt;*ancel*",'Raw Data'!$P:$P,"--", 'Raw Data'!$K:$K, "*" &amp; MID($A44, 2, 4) &amp;"*")
+
COUNTIFS( 'Raw Data'!$AN:$AN,"&lt;=" &amp;DATE(LEFT($AV$3, 4), MONTH("1 " &amp; AI$6 &amp; " " &amp; LEFT($AV$3, 4)) + 1, 0 ), 'Raw Data'!$AN:$AN,"&gt;" &amp;DATE(LEFT($AV$3, 4), MONTH("1 " &amp; AI$6 &amp; " " &amp; LEFT($AV$3, 4)), 0 ), 'Raw Data'!$P:$P,""&amp;'Raw Data'!$B$1,'Raw Data'!$D:$D,"&lt;&gt;*ithdr*",'Raw Data'!$D:$D,"&lt;&gt;*ancel*", 'Raw Data'!$K:$K,  "*" &amp; MID($A44, 2, 4) &amp;"*")</f>
        <v>0</v>
      </c>
      <c r="AJ44" s="117"/>
      <c r="AK44" s="117"/>
      <c r="AL44" s="123"/>
      <c r="AM44" s="156">
        <f>COUNTIFS('Raw Data'!$AN:$AN,"&lt;=" &amp;DATE(LEFT($AV$3, 4), MONTH("1 " &amp; AM$6 &amp; " " &amp; LEFT($AV$3, 4)) + 1, 0 ), 'Raw Data'!$AN:$AN,"&gt;" &amp;DATE(LEFT($AV$3, 4), MONTH("1 " &amp; AM$6 &amp; " " &amp; LEFT($AV$3, 4)), 0 ), 'Raw Data'!$O:$O,""&amp;'Raw Data'!$B$1,'Raw Data'!$D:$D,"&lt;&gt;*ithdr*",'Raw Data'!$D:$D,"&lt;&gt;*ancel*",'Raw Data'!$P:$P,"--", 'Raw Data'!$K:$K, "*" &amp; MID($A44, 2, 4) &amp;"*")
+
COUNTIFS( 'Raw Data'!$AN:$AN,"&lt;=" &amp;DATE(LEFT($AV$3, 4), MONTH("1 " &amp; AM$6 &amp; " " &amp; LEFT($AV$3, 4)) + 1, 0 ), 'Raw Data'!$AN:$AN,"&gt;" &amp;DATE(LEFT($AV$3, 4), MONTH("1 " &amp; AM$6 &amp; " " &amp; LEFT($AV$3, 4)), 0 ), 'Raw Data'!$P:$P,""&amp;'Raw Data'!$B$1,'Raw Data'!$D:$D,"&lt;&gt;*ithdr*",'Raw Data'!$D:$D,"&lt;&gt;*ancel*", 'Raw Data'!$K:$K,  "*" &amp; MID($A44, 2, 4) &amp;"*")</f>
        <v>0</v>
      </c>
      <c r="AN44" s="117"/>
      <c r="AO44" s="117"/>
      <c r="AP44" s="123"/>
      <c r="AQ44" s="156">
        <f>COUNTIFS('Raw Data'!$AN:$AN,"&lt;=" &amp;DATE(LEFT($AV$3, 4), MONTH("1 " &amp; AQ$6 &amp; " " &amp; LEFT($AV$3, 4)) + 1, 0 ), 'Raw Data'!$AN:$AN,"&gt;" &amp;DATE(LEFT($AV$3, 4), MONTH("1 " &amp; AQ$6 &amp; " " &amp; LEFT($AV$3, 4)), 0 ), 'Raw Data'!$O:$O,""&amp;'Raw Data'!$B$1,'Raw Data'!$D:$D,"&lt;&gt;*ithdr*",'Raw Data'!$D:$D,"&lt;&gt;*ancel*",'Raw Data'!$P:$P,"--", 'Raw Data'!$K:$K, "*" &amp; MID($A44, 2, 4) &amp;"*")
+
COUNTIFS( 'Raw Data'!$AN:$AN,"&lt;=" &amp;DATE(LEFT($AV$3, 4), MONTH("1 " &amp; AQ$6 &amp; " " &amp; LEFT($AV$3, 4)) + 1, 0 ), 'Raw Data'!$AN:$AN,"&gt;" &amp;DATE(LEFT($AV$3, 4), MONTH("1 " &amp; AQ$6 &amp; " " &amp; LEFT($AV$3, 4)), 0 ), 'Raw Data'!$P:$P,""&amp;'Raw Data'!$B$1,'Raw Data'!$D:$D,"&lt;&gt;*ithdr*",'Raw Data'!$D:$D,"&lt;&gt;*ancel*", 'Raw Data'!$K:$K,  "*" &amp; MID($A44, 2, 4) &amp;"*")</f>
        <v>0</v>
      </c>
      <c r="AR44" s="117"/>
      <c r="AS44" s="117"/>
      <c r="AT44" s="123"/>
      <c r="AU44" s="156">
        <f>COUNTIFS('Raw Data'!$AN:$AN,"&lt;=" &amp;DATE(MID($AV$3, 15, 4), MONTH("1 " &amp; AU$6 &amp; " " &amp; MID($AV$3, 15, 4)) + 1, 0 ), 'Raw Data'!$AN:$AN,"&gt;" &amp;DATE(MID($AV$3, 15, 4), MONTH("1 " &amp; AU$6 &amp; " " &amp; MID($AV$3, 15, 4)), 0 ), 'Raw Data'!$O:$O,""&amp;'Raw Data'!$B$1,'Raw Data'!$D:$D,"&lt;&gt;*ithdr*",'Raw Data'!$D:$D,"&lt;&gt;*ancel*",'Raw Data'!$P:$P,"--", 'Raw Data'!$K:$K, "*" &amp; MID($A44, 2, 4) &amp;"*")
+
COUNTIFS( 'Raw Data'!$AN:$AN,"&lt;=" &amp;DATE(MID($AV$3, 15, 4), MONTH("1 " &amp; AU$6 &amp; " " &amp; MID($AV$3, 15, 4)) + 1, 0 ), 'Raw Data'!$AN:$AN,"&gt;" &amp;DATE(MID($AV$3, 15, 4), MONTH("1 " &amp; AU$6 &amp; " " &amp; MID($AV$3, 15, 4)), 0 ), 'Raw Data'!$P:$P,""&amp;'Raw Data'!$B$1,'Raw Data'!$D:$D,"&lt;&gt;*ithdr*",'Raw Data'!$D:$D,"&lt;&gt;*ancel*", 'Raw Data'!$K:$K,  "*" &amp; MID($A44, 2, 4) &amp;"*")</f>
        <v>0</v>
      </c>
      <c r="AV44" s="117"/>
      <c r="AW44" s="117"/>
      <c r="AX44" s="123"/>
      <c r="AY44" s="156">
        <f>COUNTIFS('Raw Data'!$AN:$AN,"&lt;=" &amp;DATE(MID($AV$3, 15, 4), MONTH("1 " &amp; AY$6 &amp; " " &amp; MID($AV$3, 15, 4)) + 1, 0 ), 'Raw Data'!$AN:$AN,"&gt;" &amp;DATE(MID($AV$3, 15, 4), MONTH("1 " &amp; AY$6 &amp; " " &amp; MID($AV$3, 15, 4)), 0 ), 'Raw Data'!$O:$O,""&amp;'Raw Data'!$B$1,'Raw Data'!$D:$D,"&lt;&gt;*ithdr*",'Raw Data'!$D:$D,"&lt;&gt;*ancel*",'Raw Data'!$P:$P,"--", 'Raw Data'!$K:$K, "*" &amp; MID($A44, 2, 4) &amp;"*")
+
COUNTIFS( 'Raw Data'!$AN:$AN,"&lt;=" &amp;DATE(MID($AV$3, 15, 4), MONTH("1 " &amp; AY$6 &amp; " " &amp; MID($AV$3, 15, 4)) + 1, 0 ), 'Raw Data'!$AN:$AN,"&gt;" &amp;DATE(MID($AV$3, 15, 4), MONTH("1 " &amp; AY$6 &amp; " " &amp; MID($AV$3, 15, 4)), 0 ), 'Raw Data'!$P:$P,""&amp;'Raw Data'!$B$1,'Raw Data'!$D:$D,"&lt;&gt;*ithdr*",'Raw Data'!$D:$D,"&lt;&gt;*ancel*", 'Raw Data'!$K:$K,  "*" &amp; MID($A44, 2, 4) &amp;"*")</f>
        <v>0</v>
      </c>
      <c r="AZ44" s="117"/>
      <c r="BA44" s="117"/>
      <c r="BB44" s="123"/>
      <c r="BC44" s="156">
        <f>COUNTIFS('Raw Data'!$AN:$AN,"&lt;=" &amp;DATE(MID($AV$3, 15, 4), MONTH("1 " &amp; BC$6 &amp; " " &amp; MID($AV$3, 15, 4)) + 1, 0 ), 'Raw Data'!$AN:$AN,"&gt;" &amp;DATE(MID($AV$3, 15, 4), MONTH("1 " &amp; BC$6 &amp; " " &amp; MID($AV$3, 15, 4)), 0 ), 'Raw Data'!$O:$O,""&amp;'Raw Data'!$B$1,'Raw Data'!$D:$D,"&lt;&gt;*ithdr*",'Raw Data'!$D:$D,"&lt;&gt;*ancel*",'Raw Data'!$P:$P,"--", 'Raw Data'!$K:$K, "*" &amp; MID($A44, 2, 4) &amp;"*")
+
COUNTIFS( 'Raw Data'!$AN:$AN,"&lt;=" &amp;DATE(MID($AV$3, 15, 4), MONTH("1 " &amp; BC$6 &amp; " " &amp; MID($AV$3, 15, 4)) + 1, 0 ), 'Raw Data'!$AN:$AN,"&gt;" &amp;DATE(MID($AV$3, 15, 4), MONTH("1 " &amp; BC$6 &amp; " " &amp; MID($AV$3, 15, 4)), 0 ), 'Raw Data'!$P:$P,""&amp;'Raw Data'!$B$1,'Raw Data'!$D:$D,"&lt;&gt;*ithdr*",'Raw Data'!$D:$D,"&lt;&gt;*ancel*", 'Raw Data'!$K:$K,  "*" &amp; MID($A44, 2, 4) &amp;"*")</f>
        <v>0</v>
      </c>
      <c r="BD44" s="117"/>
      <c r="BE44" s="117"/>
      <c r="BF44" s="123"/>
    </row>
    <row r="45" spans="1:58" ht="12.75" customHeight="1" x14ac:dyDescent="0.2">
      <c r="A45" s="157" t="s">
        <v>261</v>
      </c>
      <c r="B45" s="117"/>
      <c r="C45" s="117"/>
      <c r="D45" s="117"/>
      <c r="E45" s="117"/>
      <c r="F45" s="117"/>
      <c r="G45" s="117"/>
      <c r="H45" s="117"/>
      <c r="I45" s="117"/>
      <c r="J45" s="121"/>
      <c r="K45" s="156">
        <f>COUNTIFS('Raw Data'!$AN:$AN,"&lt;=" &amp;DATE(LEFT($AV$3, 4), MONTH("1 " &amp; K$6 &amp; " " &amp; LEFT($AV$3, 4)) + 1, 0 ), 'Raw Data'!$AN:$AN,"&gt;" &amp;DATE(LEFT($AV$3, 4), MONTH("1 " &amp; K$6 &amp; " " &amp; LEFT($AV$3, 4)), 0 ), 'Raw Data'!$O:$O,""&amp;'Raw Data'!$B$1,'Raw Data'!$D:$D,"&lt;&gt;*ithdr*",'Raw Data'!$D:$D,"&lt;&gt;*ancel*",'Raw Data'!$P:$P,"--", 'Raw Data'!$K:$K, "*" &amp; MID($A45, 2, 4) &amp;"*")
+
COUNTIFS( 'Raw Data'!$AN:$AN,"&lt;=" &amp;DATE(LEFT($AV$3, 4), MONTH("1 " &amp; K$6 &amp; " " &amp; LEFT($AV$3, 4)) + 1, 0 ), 'Raw Data'!$AN:$AN,"&gt;" &amp;DATE(LEFT($AV$3, 4), MONTH("1 " &amp; K$6 &amp; " " &amp; LEFT($AV$3, 4)), 0 ), 'Raw Data'!$P:$P,""&amp;'Raw Data'!$B$1,'Raw Data'!$D:$D,"&lt;&gt;*ithdr*",'Raw Data'!$D:$D,"&lt;&gt;*ancel*", 'Raw Data'!$K:$K,  "*" &amp; MID($A45, 2, 4) &amp;"*")</f>
        <v>0</v>
      </c>
      <c r="L45" s="117"/>
      <c r="M45" s="117"/>
      <c r="N45" s="123"/>
      <c r="O45" s="156">
        <f>COUNTIFS('Raw Data'!$AN:$AN,"&lt;=" &amp;DATE(LEFT($AV$3, 4), MONTH("1 " &amp; O$6 &amp; " " &amp; LEFT($AV$3, 4)) + 1, 0 ), 'Raw Data'!$AN:$AN,"&gt;" &amp;DATE(LEFT($AV$3, 4), MONTH("1 " &amp; O$6 &amp; " " &amp; LEFT($AV$3, 4)), 0 ), 'Raw Data'!$O:$O,""&amp;'Raw Data'!$B$1,'Raw Data'!$D:$D,"&lt;&gt;*ithdr*",'Raw Data'!$D:$D,"&lt;&gt;*ancel*",'Raw Data'!$P:$P,"--", 'Raw Data'!$K:$K, "*" &amp; MID($A45, 2, 4) &amp;"*")
+
COUNTIFS( 'Raw Data'!$AN:$AN,"&lt;=" &amp;DATE(LEFT($AV$3, 4), MONTH("1 " &amp; O$6 &amp; " " &amp; LEFT($AV$3, 4)) + 1, 0 ), 'Raw Data'!$AN:$AN,"&gt;" &amp;DATE(LEFT($AV$3, 4), MONTH("1 " &amp; O$6 &amp; " " &amp; LEFT($AV$3, 4)), 0 ), 'Raw Data'!$P:$P,""&amp;'Raw Data'!$B$1,'Raw Data'!$D:$D,"&lt;&gt;*ithdr*",'Raw Data'!$D:$D,"&lt;&gt;*ancel*", 'Raw Data'!$K:$K,  "*" &amp; MID($A45, 2, 4) &amp;"*")</f>
        <v>0</v>
      </c>
      <c r="P45" s="117"/>
      <c r="Q45" s="117"/>
      <c r="R45" s="123"/>
      <c r="S45" s="156">
        <f>COUNTIFS('Raw Data'!$AN:$AN,"&lt;=" &amp;DATE(LEFT($AV$3, 4), MONTH("1 " &amp; S$6 &amp; " " &amp; LEFT($AV$3, 4)) + 1, 0 ), 'Raw Data'!$AN:$AN,"&gt;" &amp;DATE(LEFT($AV$3, 4), MONTH("1 " &amp; S$6 &amp; " " &amp; LEFT($AV$3, 4)), 0 ), 'Raw Data'!$O:$O,""&amp;'Raw Data'!$B$1,'Raw Data'!$D:$D,"&lt;&gt;*ithdr*",'Raw Data'!$D:$D,"&lt;&gt;*ancel*",'Raw Data'!$P:$P,"--", 'Raw Data'!$K:$K, "*" &amp; MID($A45, 2, 4) &amp;"*")
+
COUNTIFS( 'Raw Data'!$AN:$AN,"&lt;=" &amp;DATE(LEFT($AV$3, 4), MONTH("1 " &amp; S$6 &amp; " " &amp; LEFT($AV$3, 4)) + 1, 0 ), 'Raw Data'!$AN:$AN,"&gt;" &amp;DATE(LEFT($AV$3, 4), MONTH("1 " &amp; S$6 &amp; " " &amp; LEFT($AV$3, 4)), 0 ), 'Raw Data'!$P:$P,""&amp;'Raw Data'!$B$1,'Raw Data'!$D:$D,"&lt;&gt;*ithdr*",'Raw Data'!$D:$D,"&lt;&gt;*ancel*", 'Raw Data'!$K:$K,  "*" &amp; MID($A45, 2, 4) &amp;"*")</f>
        <v>0</v>
      </c>
      <c r="T45" s="117"/>
      <c r="U45" s="117"/>
      <c r="V45" s="123"/>
      <c r="W45" s="156">
        <f>COUNTIFS('Raw Data'!$AN:$AN,"&lt;=" &amp;DATE(LEFT($AV$3, 4), MONTH("1 " &amp; W$6 &amp; " " &amp; LEFT($AV$3, 4)) + 1, 0 ), 'Raw Data'!$AN:$AN,"&gt;" &amp;DATE(LEFT($AV$3, 4), MONTH("1 " &amp; W$6 &amp; " " &amp; LEFT($AV$3, 4)), 0 ), 'Raw Data'!$O:$O,""&amp;'Raw Data'!$B$1,'Raw Data'!$D:$D,"&lt;&gt;*ithdr*",'Raw Data'!$D:$D,"&lt;&gt;*ancel*",'Raw Data'!$P:$P,"--", 'Raw Data'!$K:$K, "*" &amp; MID($A45, 2, 4) &amp;"*")
+
COUNTIFS( 'Raw Data'!$AN:$AN,"&lt;=" &amp;DATE(LEFT($AV$3, 4), MONTH("1 " &amp; W$6 &amp; " " &amp; LEFT($AV$3, 4)) + 1, 0 ), 'Raw Data'!$AN:$AN,"&gt;" &amp;DATE(LEFT($AV$3, 4), MONTH("1 " &amp; W$6 &amp; " " &amp; LEFT($AV$3, 4)), 0 ), 'Raw Data'!$P:$P,""&amp;'Raw Data'!$B$1,'Raw Data'!$D:$D,"&lt;&gt;*ithdr*",'Raw Data'!$D:$D,"&lt;&gt;*ancel*", 'Raw Data'!$K:$K,  "*" &amp; MID($A45, 2, 4) &amp;"*")</f>
        <v>0</v>
      </c>
      <c r="X45" s="117"/>
      <c r="Y45" s="117"/>
      <c r="Z45" s="123"/>
      <c r="AA45" s="156">
        <f>COUNTIFS('Raw Data'!$AN:$AN,"&lt;=" &amp;DATE(LEFT($AV$3, 4), MONTH("1 " &amp; AA$6 &amp; " " &amp; LEFT($AV$3, 4)) + 1, 0 ), 'Raw Data'!$AN:$AN,"&gt;" &amp;DATE(LEFT($AV$3, 4), MONTH("1 " &amp; AA$6 &amp; " " &amp; LEFT($AV$3, 4)), 0 ), 'Raw Data'!$O:$O,""&amp;'Raw Data'!$B$1,'Raw Data'!$D:$D,"&lt;&gt;*ithdr*",'Raw Data'!$D:$D,"&lt;&gt;*ancel*",'Raw Data'!$P:$P,"--", 'Raw Data'!$K:$K, "*" &amp; MID($A45, 2, 4) &amp;"*")
+
COUNTIFS( 'Raw Data'!$AN:$AN,"&lt;=" &amp;DATE(LEFT($AV$3, 4), MONTH("1 " &amp; AA$6 &amp; " " &amp; LEFT($AV$3, 4)) + 1, 0 ), 'Raw Data'!$AN:$AN,"&gt;" &amp;DATE(LEFT($AV$3, 4), MONTH("1 " &amp; AA$6 &amp; " " &amp; LEFT($AV$3, 4)), 0 ), 'Raw Data'!$P:$P,""&amp;'Raw Data'!$B$1,'Raw Data'!$D:$D,"&lt;&gt;*ithdr*",'Raw Data'!$D:$D,"&lt;&gt;*ancel*", 'Raw Data'!$K:$K,  "*" &amp; MID($A45, 2, 4) &amp;"*")</f>
        <v>0</v>
      </c>
      <c r="AB45" s="117"/>
      <c r="AC45" s="117"/>
      <c r="AD45" s="123"/>
      <c r="AE45" s="156">
        <f>COUNTIFS('Raw Data'!$AN:$AN,"&lt;=" &amp;DATE(LEFT($AV$3, 4), MONTH("1 " &amp; AE$6 &amp; " " &amp; LEFT($AV$3, 4)) + 1, 0 ), 'Raw Data'!$AN:$AN,"&gt;" &amp;DATE(LEFT($AV$3, 4), MONTH("1 " &amp; AE$6 &amp; " " &amp; LEFT($AV$3, 4)), 0 ), 'Raw Data'!$O:$O,""&amp;'Raw Data'!$B$1,'Raw Data'!$D:$D,"&lt;&gt;*ithdr*",'Raw Data'!$D:$D,"&lt;&gt;*ancel*",'Raw Data'!$P:$P,"--", 'Raw Data'!$K:$K, "*" &amp; MID($A45, 2, 4) &amp;"*")
+
COUNTIFS( 'Raw Data'!$AN:$AN,"&lt;=" &amp;DATE(LEFT($AV$3, 4), MONTH("1 " &amp; AE$6 &amp; " " &amp; LEFT($AV$3, 4)) + 1, 0 ), 'Raw Data'!$AN:$AN,"&gt;" &amp;DATE(LEFT($AV$3, 4), MONTH("1 " &amp; AE$6 &amp; " " &amp; LEFT($AV$3, 4)), 0 ), 'Raw Data'!$P:$P,""&amp;'Raw Data'!$B$1,'Raw Data'!$D:$D,"&lt;&gt;*ithdr*",'Raw Data'!$D:$D,"&lt;&gt;*ancel*", 'Raw Data'!$K:$K,  "*" &amp; MID($A45, 2, 4) &amp;"*")</f>
        <v>0</v>
      </c>
      <c r="AF45" s="117"/>
      <c r="AG45" s="117"/>
      <c r="AH45" s="123"/>
      <c r="AI45" s="156">
        <f>COUNTIFS('Raw Data'!$AN:$AN,"&lt;=" &amp;DATE(LEFT($AV$3, 4), MONTH("1 " &amp; AI$6 &amp; " " &amp; LEFT($AV$3, 4)) + 1, 0 ), 'Raw Data'!$AN:$AN,"&gt;" &amp;DATE(LEFT($AV$3, 4), MONTH("1 " &amp; AI$6 &amp; " " &amp; LEFT($AV$3, 4)), 0 ), 'Raw Data'!$O:$O,""&amp;'Raw Data'!$B$1,'Raw Data'!$D:$D,"&lt;&gt;*ithdr*",'Raw Data'!$D:$D,"&lt;&gt;*ancel*",'Raw Data'!$P:$P,"--", 'Raw Data'!$K:$K, "*" &amp; MID($A45, 2, 4) &amp;"*")
+
COUNTIFS( 'Raw Data'!$AN:$AN,"&lt;=" &amp;DATE(LEFT($AV$3, 4), MONTH("1 " &amp; AI$6 &amp; " " &amp; LEFT($AV$3, 4)) + 1, 0 ), 'Raw Data'!$AN:$AN,"&gt;" &amp;DATE(LEFT($AV$3, 4), MONTH("1 " &amp; AI$6 &amp; " " &amp; LEFT($AV$3, 4)), 0 ), 'Raw Data'!$P:$P,""&amp;'Raw Data'!$B$1,'Raw Data'!$D:$D,"&lt;&gt;*ithdr*",'Raw Data'!$D:$D,"&lt;&gt;*ancel*", 'Raw Data'!$K:$K,  "*" &amp; MID($A45, 2, 4) &amp;"*")</f>
        <v>0</v>
      </c>
      <c r="AJ45" s="117"/>
      <c r="AK45" s="117"/>
      <c r="AL45" s="123"/>
      <c r="AM45" s="156">
        <f>COUNTIFS('Raw Data'!$AN:$AN,"&lt;=" &amp;DATE(LEFT($AV$3, 4), MONTH("1 " &amp; AM$6 &amp; " " &amp; LEFT($AV$3, 4)) + 1, 0 ), 'Raw Data'!$AN:$AN,"&gt;" &amp;DATE(LEFT($AV$3, 4), MONTH("1 " &amp; AM$6 &amp; " " &amp; LEFT($AV$3, 4)), 0 ), 'Raw Data'!$O:$O,""&amp;'Raw Data'!$B$1,'Raw Data'!$D:$D,"&lt;&gt;*ithdr*",'Raw Data'!$D:$D,"&lt;&gt;*ancel*",'Raw Data'!$P:$P,"--", 'Raw Data'!$K:$K, "*" &amp; MID($A45, 2, 4) &amp;"*")
+
COUNTIFS( 'Raw Data'!$AN:$AN,"&lt;=" &amp;DATE(LEFT($AV$3, 4), MONTH("1 " &amp; AM$6 &amp; " " &amp; LEFT($AV$3, 4)) + 1, 0 ), 'Raw Data'!$AN:$AN,"&gt;" &amp;DATE(LEFT($AV$3, 4), MONTH("1 " &amp; AM$6 &amp; " " &amp; LEFT($AV$3, 4)), 0 ), 'Raw Data'!$P:$P,""&amp;'Raw Data'!$B$1,'Raw Data'!$D:$D,"&lt;&gt;*ithdr*",'Raw Data'!$D:$D,"&lt;&gt;*ancel*", 'Raw Data'!$K:$K,  "*" &amp; MID($A45, 2, 4) &amp;"*")</f>
        <v>0</v>
      </c>
      <c r="AN45" s="117"/>
      <c r="AO45" s="117"/>
      <c r="AP45" s="123"/>
      <c r="AQ45" s="156">
        <f>COUNTIFS('Raw Data'!$AN:$AN,"&lt;=" &amp;DATE(LEFT($AV$3, 4), MONTH("1 " &amp; AQ$6 &amp; " " &amp; LEFT($AV$3, 4)) + 1, 0 ), 'Raw Data'!$AN:$AN,"&gt;" &amp;DATE(LEFT($AV$3, 4), MONTH("1 " &amp; AQ$6 &amp; " " &amp; LEFT($AV$3, 4)), 0 ), 'Raw Data'!$O:$O,""&amp;'Raw Data'!$B$1,'Raw Data'!$D:$D,"&lt;&gt;*ithdr*",'Raw Data'!$D:$D,"&lt;&gt;*ancel*",'Raw Data'!$P:$P,"--", 'Raw Data'!$K:$K, "*" &amp; MID($A45, 2, 4) &amp;"*")
+
COUNTIFS( 'Raw Data'!$AN:$AN,"&lt;=" &amp;DATE(LEFT($AV$3, 4), MONTH("1 " &amp; AQ$6 &amp; " " &amp; LEFT($AV$3, 4)) + 1, 0 ), 'Raw Data'!$AN:$AN,"&gt;" &amp;DATE(LEFT($AV$3, 4), MONTH("1 " &amp; AQ$6 &amp; " " &amp; LEFT($AV$3, 4)), 0 ), 'Raw Data'!$P:$P,""&amp;'Raw Data'!$B$1,'Raw Data'!$D:$D,"&lt;&gt;*ithdr*",'Raw Data'!$D:$D,"&lt;&gt;*ancel*", 'Raw Data'!$K:$K,  "*" &amp; MID($A45, 2, 4) &amp;"*")</f>
        <v>0</v>
      </c>
      <c r="AR45" s="117"/>
      <c r="AS45" s="117"/>
      <c r="AT45" s="123"/>
      <c r="AU45" s="156">
        <f>COUNTIFS('Raw Data'!$AN:$AN,"&lt;=" &amp;DATE(MID($AV$3, 15, 4), MONTH("1 " &amp; AU$6 &amp; " " &amp; MID($AV$3, 15, 4)) + 1, 0 ), 'Raw Data'!$AN:$AN,"&gt;" &amp;DATE(MID($AV$3, 15, 4), MONTH("1 " &amp; AU$6 &amp; " " &amp; MID($AV$3, 15, 4)), 0 ), 'Raw Data'!$O:$O,""&amp;'Raw Data'!$B$1,'Raw Data'!$D:$D,"&lt;&gt;*ithdr*",'Raw Data'!$D:$D,"&lt;&gt;*ancel*",'Raw Data'!$P:$P,"--", 'Raw Data'!$K:$K, "*" &amp; MID($A45, 2, 4) &amp;"*")
+
COUNTIFS( 'Raw Data'!$AN:$AN,"&lt;=" &amp;DATE(MID($AV$3, 15, 4), MONTH("1 " &amp; AU$6 &amp; " " &amp; MID($AV$3, 15, 4)) + 1, 0 ), 'Raw Data'!$AN:$AN,"&gt;" &amp;DATE(MID($AV$3, 15, 4), MONTH("1 " &amp; AU$6 &amp; " " &amp; MID($AV$3, 15, 4)), 0 ), 'Raw Data'!$P:$P,""&amp;'Raw Data'!$B$1,'Raw Data'!$D:$D,"&lt;&gt;*ithdr*",'Raw Data'!$D:$D,"&lt;&gt;*ancel*", 'Raw Data'!$K:$K,  "*" &amp; MID($A45, 2, 4) &amp;"*")</f>
        <v>0</v>
      </c>
      <c r="AV45" s="117"/>
      <c r="AW45" s="117"/>
      <c r="AX45" s="123"/>
      <c r="AY45" s="156">
        <f>COUNTIFS('Raw Data'!$AN:$AN,"&lt;=" &amp;DATE(MID($AV$3, 15, 4), MONTH("1 " &amp; AY$6 &amp; " " &amp; MID($AV$3, 15, 4)) + 1, 0 ), 'Raw Data'!$AN:$AN,"&gt;" &amp;DATE(MID($AV$3, 15, 4), MONTH("1 " &amp; AY$6 &amp; " " &amp; MID($AV$3, 15, 4)), 0 ), 'Raw Data'!$O:$O,""&amp;'Raw Data'!$B$1,'Raw Data'!$D:$D,"&lt;&gt;*ithdr*",'Raw Data'!$D:$D,"&lt;&gt;*ancel*",'Raw Data'!$P:$P,"--", 'Raw Data'!$K:$K, "*" &amp; MID($A45, 2, 4) &amp;"*")
+
COUNTIFS( 'Raw Data'!$AN:$AN,"&lt;=" &amp;DATE(MID($AV$3, 15, 4), MONTH("1 " &amp; AY$6 &amp; " " &amp; MID($AV$3, 15, 4)) + 1, 0 ), 'Raw Data'!$AN:$AN,"&gt;" &amp;DATE(MID($AV$3, 15, 4), MONTH("1 " &amp; AY$6 &amp; " " &amp; MID($AV$3, 15, 4)), 0 ), 'Raw Data'!$P:$P,""&amp;'Raw Data'!$B$1,'Raw Data'!$D:$D,"&lt;&gt;*ithdr*",'Raw Data'!$D:$D,"&lt;&gt;*ancel*", 'Raw Data'!$K:$K,  "*" &amp; MID($A45, 2, 4) &amp;"*")</f>
        <v>0</v>
      </c>
      <c r="AZ45" s="117"/>
      <c r="BA45" s="117"/>
      <c r="BB45" s="123"/>
      <c r="BC45" s="156">
        <f>COUNTIFS('Raw Data'!$AN:$AN,"&lt;=" &amp;DATE(MID($AV$3, 15, 4), MONTH("1 " &amp; BC$6 &amp; " " &amp; MID($AV$3, 15, 4)) + 1, 0 ), 'Raw Data'!$AN:$AN,"&gt;" &amp;DATE(MID($AV$3, 15, 4), MONTH("1 " &amp; BC$6 &amp; " " &amp; MID($AV$3, 15, 4)), 0 ), 'Raw Data'!$O:$O,""&amp;'Raw Data'!$B$1,'Raw Data'!$D:$D,"&lt;&gt;*ithdr*",'Raw Data'!$D:$D,"&lt;&gt;*ancel*",'Raw Data'!$P:$P,"--", 'Raw Data'!$K:$K, "*" &amp; MID($A45, 2, 4) &amp;"*")
+
COUNTIFS( 'Raw Data'!$AN:$AN,"&lt;=" &amp;DATE(MID($AV$3, 15, 4), MONTH("1 " &amp; BC$6 &amp; " " &amp; MID($AV$3, 15, 4)) + 1, 0 ), 'Raw Data'!$AN:$AN,"&gt;" &amp;DATE(MID($AV$3, 15, 4), MONTH("1 " &amp; BC$6 &amp; " " &amp; MID($AV$3, 15, 4)), 0 ), 'Raw Data'!$P:$P,""&amp;'Raw Data'!$B$1,'Raw Data'!$D:$D,"&lt;&gt;*ithdr*",'Raw Data'!$D:$D,"&lt;&gt;*ancel*", 'Raw Data'!$K:$K,  "*" &amp; MID($A45, 2, 4) &amp;"*")</f>
        <v>0</v>
      </c>
      <c r="BD45" s="117"/>
      <c r="BE45" s="117"/>
      <c r="BF45" s="123"/>
    </row>
    <row r="46" spans="1:58" ht="12.75" customHeight="1" x14ac:dyDescent="0.2">
      <c r="A46" s="157" t="s">
        <v>263</v>
      </c>
      <c r="B46" s="117"/>
      <c r="C46" s="117"/>
      <c r="D46" s="117"/>
      <c r="E46" s="117"/>
      <c r="F46" s="117"/>
      <c r="G46" s="117"/>
      <c r="H46" s="117"/>
      <c r="I46" s="117"/>
      <c r="J46" s="121"/>
      <c r="K46" s="156">
        <f>COUNTIFS('Raw Data'!$AN:$AN,"&lt;=" &amp;DATE(LEFT($AV$3, 4), MONTH("1 " &amp; K$6 &amp; " " &amp; LEFT($AV$3, 4)) + 1, 0 ), 'Raw Data'!$AN:$AN,"&gt;" &amp;DATE(LEFT($AV$3, 4), MONTH("1 " &amp; K$6 &amp; " " &amp; LEFT($AV$3, 4)), 0 ), 'Raw Data'!$O:$O,""&amp;'Raw Data'!$B$1,'Raw Data'!$D:$D,"&lt;&gt;*ithdr*",'Raw Data'!$D:$D,"&lt;&gt;*ancel*",'Raw Data'!$P:$P,"--", 'Raw Data'!$K:$K, "*" &amp; MID($A46, 2, 4) &amp;"*")
+
COUNTIFS( 'Raw Data'!$AN:$AN,"&lt;=" &amp;DATE(LEFT($AV$3, 4), MONTH("1 " &amp; K$6 &amp; " " &amp; LEFT($AV$3, 4)) + 1, 0 ), 'Raw Data'!$AN:$AN,"&gt;" &amp;DATE(LEFT($AV$3, 4), MONTH("1 " &amp; K$6 &amp; " " &amp; LEFT($AV$3, 4)), 0 ), 'Raw Data'!$P:$P,""&amp;'Raw Data'!$B$1,'Raw Data'!$D:$D,"&lt;&gt;*ithdr*",'Raw Data'!$D:$D,"&lt;&gt;*ancel*", 'Raw Data'!$K:$K,  "*" &amp; MID($A46, 2, 4) &amp;"*")</f>
        <v>0</v>
      </c>
      <c r="L46" s="117"/>
      <c r="M46" s="117"/>
      <c r="N46" s="123"/>
      <c r="O46" s="156">
        <f>COUNTIFS('Raw Data'!$AN:$AN,"&lt;=" &amp;DATE(LEFT($AV$3, 4), MONTH("1 " &amp; O$6 &amp; " " &amp; LEFT($AV$3, 4)) + 1, 0 ), 'Raw Data'!$AN:$AN,"&gt;" &amp;DATE(LEFT($AV$3, 4), MONTH("1 " &amp; O$6 &amp; " " &amp; LEFT($AV$3, 4)), 0 ), 'Raw Data'!$O:$O,""&amp;'Raw Data'!$B$1,'Raw Data'!$D:$D,"&lt;&gt;*ithdr*",'Raw Data'!$D:$D,"&lt;&gt;*ancel*",'Raw Data'!$P:$P,"--", 'Raw Data'!$K:$K, "*" &amp; MID($A46, 2, 4) &amp;"*")
+
COUNTIFS( 'Raw Data'!$AN:$AN,"&lt;=" &amp;DATE(LEFT($AV$3, 4), MONTH("1 " &amp; O$6 &amp; " " &amp; LEFT($AV$3, 4)) + 1, 0 ), 'Raw Data'!$AN:$AN,"&gt;" &amp;DATE(LEFT($AV$3, 4), MONTH("1 " &amp; O$6 &amp; " " &amp; LEFT($AV$3, 4)), 0 ), 'Raw Data'!$P:$P,""&amp;'Raw Data'!$B$1,'Raw Data'!$D:$D,"&lt;&gt;*ithdr*",'Raw Data'!$D:$D,"&lt;&gt;*ancel*", 'Raw Data'!$K:$K,  "*" &amp; MID($A46, 2, 4) &amp;"*")</f>
        <v>0</v>
      </c>
      <c r="P46" s="117"/>
      <c r="Q46" s="117"/>
      <c r="R46" s="123"/>
      <c r="S46" s="156">
        <f>COUNTIFS('Raw Data'!$AN:$AN,"&lt;=" &amp;DATE(LEFT($AV$3, 4), MONTH("1 " &amp; S$6 &amp; " " &amp; LEFT($AV$3, 4)) + 1, 0 ), 'Raw Data'!$AN:$AN,"&gt;" &amp;DATE(LEFT($AV$3, 4), MONTH("1 " &amp; S$6 &amp; " " &amp; LEFT($AV$3, 4)), 0 ), 'Raw Data'!$O:$O,""&amp;'Raw Data'!$B$1,'Raw Data'!$D:$D,"&lt;&gt;*ithdr*",'Raw Data'!$D:$D,"&lt;&gt;*ancel*",'Raw Data'!$P:$P,"--", 'Raw Data'!$K:$K, "*" &amp; MID($A46, 2, 4) &amp;"*")
+
COUNTIFS( 'Raw Data'!$AN:$AN,"&lt;=" &amp;DATE(LEFT($AV$3, 4), MONTH("1 " &amp; S$6 &amp; " " &amp; LEFT($AV$3, 4)) + 1, 0 ), 'Raw Data'!$AN:$AN,"&gt;" &amp;DATE(LEFT($AV$3, 4), MONTH("1 " &amp; S$6 &amp; " " &amp; LEFT($AV$3, 4)), 0 ), 'Raw Data'!$P:$P,""&amp;'Raw Data'!$B$1,'Raw Data'!$D:$D,"&lt;&gt;*ithdr*",'Raw Data'!$D:$D,"&lt;&gt;*ancel*", 'Raw Data'!$K:$K,  "*" &amp; MID($A46, 2, 4) &amp;"*")</f>
        <v>0</v>
      </c>
      <c r="T46" s="117"/>
      <c r="U46" s="117"/>
      <c r="V46" s="123"/>
      <c r="W46" s="156">
        <f>COUNTIFS('Raw Data'!$AN:$AN,"&lt;=" &amp;DATE(LEFT($AV$3, 4), MONTH("1 " &amp; W$6 &amp; " " &amp; LEFT($AV$3, 4)) + 1, 0 ), 'Raw Data'!$AN:$AN,"&gt;" &amp;DATE(LEFT($AV$3, 4), MONTH("1 " &amp; W$6 &amp; " " &amp; LEFT($AV$3, 4)), 0 ), 'Raw Data'!$O:$O,""&amp;'Raw Data'!$B$1,'Raw Data'!$D:$D,"&lt;&gt;*ithdr*",'Raw Data'!$D:$D,"&lt;&gt;*ancel*",'Raw Data'!$P:$P,"--", 'Raw Data'!$K:$K, "*" &amp; MID($A46, 2, 4) &amp;"*")
+
COUNTIFS( 'Raw Data'!$AN:$AN,"&lt;=" &amp;DATE(LEFT($AV$3, 4), MONTH("1 " &amp; W$6 &amp; " " &amp; LEFT($AV$3, 4)) + 1, 0 ), 'Raw Data'!$AN:$AN,"&gt;" &amp;DATE(LEFT($AV$3, 4), MONTH("1 " &amp; W$6 &amp; " " &amp; LEFT($AV$3, 4)), 0 ), 'Raw Data'!$P:$P,""&amp;'Raw Data'!$B$1,'Raw Data'!$D:$D,"&lt;&gt;*ithdr*",'Raw Data'!$D:$D,"&lt;&gt;*ancel*", 'Raw Data'!$K:$K,  "*" &amp; MID($A46, 2, 4) &amp;"*")</f>
        <v>0</v>
      </c>
      <c r="X46" s="117"/>
      <c r="Y46" s="117"/>
      <c r="Z46" s="123"/>
      <c r="AA46" s="156">
        <f>COUNTIFS('Raw Data'!$AN:$AN,"&lt;=" &amp;DATE(LEFT($AV$3, 4), MONTH("1 " &amp; AA$6 &amp; " " &amp; LEFT($AV$3, 4)) + 1, 0 ), 'Raw Data'!$AN:$AN,"&gt;" &amp;DATE(LEFT($AV$3, 4), MONTH("1 " &amp; AA$6 &amp; " " &amp; LEFT($AV$3, 4)), 0 ), 'Raw Data'!$O:$O,""&amp;'Raw Data'!$B$1,'Raw Data'!$D:$D,"&lt;&gt;*ithdr*",'Raw Data'!$D:$D,"&lt;&gt;*ancel*",'Raw Data'!$P:$P,"--", 'Raw Data'!$K:$K, "*" &amp; MID($A46, 2, 4) &amp;"*")
+
COUNTIFS( 'Raw Data'!$AN:$AN,"&lt;=" &amp;DATE(LEFT($AV$3, 4), MONTH("1 " &amp; AA$6 &amp; " " &amp; LEFT($AV$3, 4)) + 1, 0 ), 'Raw Data'!$AN:$AN,"&gt;" &amp;DATE(LEFT($AV$3, 4), MONTH("1 " &amp; AA$6 &amp; " " &amp; LEFT($AV$3, 4)), 0 ), 'Raw Data'!$P:$P,""&amp;'Raw Data'!$B$1,'Raw Data'!$D:$D,"&lt;&gt;*ithdr*",'Raw Data'!$D:$D,"&lt;&gt;*ancel*", 'Raw Data'!$K:$K,  "*" &amp; MID($A46, 2, 4) &amp;"*")</f>
        <v>0</v>
      </c>
      <c r="AB46" s="117"/>
      <c r="AC46" s="117"/>
      <c r="AD46" s="123"/>
      <c r="AE46" s="156">
        <f>COUNTIFS('Raw Data'!$AN:$AN,"&lt;=" &amp;DATE(LEFT($AV$3, 4), MONTH("1 " &amp; AE$6 &amp; " " &amp; LEFT($AV$3, 4)) + 1, 0 ), 'Raw Data'!$AN:$AN,"&gt;" &amp;DATE(LEFT($AV$3, 4), MONTH("1 " &amp; AE$6 &amp; " " &amp; LEFT($AV$3, 4)), 0 ), 'Raw Data'!$O:$O,""&amp;'Raw Data'!$B$1,'Raw Data'!$D:$D,"&lt;&gt;*ithdr*",'Raw Data'!$D:$D,"&lt;&gt;*ancel*",'Raw Data'!$P:$P,"--", 'Raw Data'!$K:$K, "*" &amp; MID($A46, 2, 4) &amp;"*")
+
COUNTIFS( 'Raw Data'!$AN:$AN,"&lt;=" &amp;DATE(LEFT($AV$3, 4), MONTH("1 " &amp; AE$6 &amp; " " &amp; LEFT($AV$3, 4)) + 1, 0 ), 'Raw Data'!$AN:$AN,"&gt;" &amp;DATE(LEFT($AV$3, 4), MONTH("1 " &amp; AE$6 &amp; " " &amp; LEFT($AV$3, 4)), 0 ), 'Raw Data'!$P:$P,""&amp;'Raw Data'!$B$1,'Raw Data'!$D:$D,"&lt;&gt;*ithdr*",'Raw Data'!$D:$D,"&lt;&gt;*ancel*", 'Raw Data'!$K:$K,  "*" &amp; MID($A46, 2, 4) &amp;"*")</f>
        <v>0</v>
      </c>
      <c r="AF46" s="117"/>
      <c r="AG46" s="117"/>
      <c r="AH46" s="123"/>
      <c r="AI46" s="156">
        <f>COUNTIFS('Raw Data'!$AN:$AN,"&lt;=" &amp;DATE(LEFT($AV$3, 4), MONTH("1 " &amp; AI$6 &amp; " " &amp; LEFT($AV$3, 4)) + 1, 0 ), 'Raw Data'!$AN:$AN,"&gt;" &amp;DATE(LEFT($AV$3, 4), MONTH("1 " &amp; AI$6 &amp; " " &amp; LEFT($AV$3, 4)), 0 ), 'Raw Data'!$O:$O,""&amp;'Raw Data'!$B$1,'Raw Data'!$D:$D,"&lt;&gt;*ithdr*",'Raw Data'!$D:$D,"&lt;&gt;*ancel*",'Raw Data'!$P:$P,"--", 'Raw Data'!$K:$K, "*" &amp; MID($A46, 2, 4) &amp;"*")
+
COUNTIFS( 'Raw Data'!$AN:$AN,"&lt;=" &amp;DATE(LEFT($AV$3, 4), MONTH("1 " &amp; AI$6 &amp; " " &amp; LEFT($AV$3, 4)) + 1, 0 ), 'Raw Data'!$AN:$AN,"&gt;" &amp;DATE(LEFT($AV$3, 4), MONTH("1 " &amp; AI$6 &amp; " " &amp; LEFT($AV$3, 4)), 0 ), 'Raw Data'!$P:$P,""&amp;'Raw Data'!$B$1,'Raw Data'!$D:$D,"&lt;&gt;*ithdr*",'Raw Data'!$D:$D,"&lt;&gt;*ancel*", 'Raw Data'!$K:$K,  "*" &amp; MID($A46, 2, 4) &amp;"*")</f>
        <v>0</v>
      </c>
      <c r="AJ46" s="117"/>
      <c r="AK46" s="117"/>
      <c r="AL46" s="123"/>
      <c r="AM46" s="156">
        <f>COUNTIFS('Raw Data'!$AN:$AN,"&lt;=" &amp;DATE(LEFT($AV$3, 4), MONTH("1 " &amp; AM$6 &amp; " " &amp; LEFT($AV$3, 4)) + 1, 0 ), 'Raw Data'!$AN:$AN,"&gt;" &amp;DATE(LEFT($AV$3, 4), MONTH("1 " &amp; AM$6 &amp; " " &amp; LEFT($AV$3, 4)), 0 ), 'Raw Data'!$O:$O,""&amp;'Raw Data'!$B$1,'Raw Data'!$D:$D,"&lt;&gt;*ithdr*",'Raw Data'!$D:$D,"&lt;&gt;*ancel*",'Raw Data'!$P:$P,"--", 'Raw Data'!$K:$K, "*" &amp; MID($A46, 2, 4) &amp;"*")
+
COUNTIFS( 'Raw Data'!$AN:$AN,"&lt;=" &amp;DATE(LEFT($AV$3, 4), MONTH("1 " &amp; AM$6 &amp; " " &amp; LEFT($AV$3, 4)) + 1, 0 ), 'Raw Data'!$AN:$AN,"&gt;" &amp;DATE(LEFT($AV$3, 4), MONTH("1 " &amp; AM$6 &amp; " " &amp; LEFT($AV$3, 4)), 0 ), 'Raw Data'!$P:$P,""&amp;'Raw Data'!$B$1,'Raw Data'!$D:$D,"&lt;&gt;*ithdr*",'Raw Data'!$D:$D,"&lt;&gt;*ancel*", 'Raw Data'!$K:$K,  "*" &amp; MID($A46, 2, 4) &amp;"*")</f>
        <v>0</v>
      </c>
      <c r="AN46" s="117"/>
      <c r="AO46" s="117"/>
      <c r="AP46" s="123"/>
      <c r="AQ46" s="156">
        <f>COUNTIFS('Raw Data'!$AN:$AN,"&lt;=" &amp;DATE(LEFT($AV$3, 4), MONTH("1 " &amp; AQ$6 &amp; " " &amp; LEFT($AV$3, 4)) + 1, 0 ), 'Raw Data'!$AN:$AN,"&gt;" &amp;DATE(LEFT($AV$3, 4), MONTH("1 " &amp; AQ$6 &amp; " " &amp; LEFT($AV$3, 4)), 0 ), 'Raw Data'!$O:$O,""&amp;'Raw Data'!$B$1,'Raw Data'!$D:$D,"&lt;&gt;*ithdr*",'Raw Data'!$D:$D,"&lt;&gt;*ancel*",'Raw Data'!$P:$P,"--", 'Raw Data'!$K:$K, "*" &amp; MID($A46, 2, 4) &amp;"*")
+
COUNTIFS( 'Raw Data'!$AN:$AN,"&lt;=" &amp;DATE(LEFT($AV$3, 4), MONTH("1 " &amp; AQ$6 &amp; " " &amp; LEFT($AV$3, 4)) + 1, 0 ), 'Raw Data'!$AN:$AN,"&gt;" &amp;DATE(LEFT($AV$3, 4), MONTH("1 " &amp; AQ$6 &amp; " " &amp; LEFT($AV$3, 4)), 0 ), 'Raw Data'!$P:$P,""&amp;'Raw Data'!$B$1,'Raw Data'!$D:$D,"&lt;&gt;*ithdr*",'Raw Data'!$D:$D,"&lt;&gt;*ancel*", 'Raw Data'!$K:$K,  "*" &amp; MID($A46, 2, 4) &amp;"*")</f>
        <v>0</v>
      </c>
      <c r="AR46" s="117"/>
      <c r="AS46" s="117"/>
      <c r="AT46" s="123"/>
      <c r="AU46" s="156">
        <f>COUNTIFS('Raw Data'!$AN:$AN,"&lt;=" &amp;DATE(MID($AV$3, 15, 4), MONTH("1 " &amp; AU$6 &amp; " " &amp; MID($AV$3, 15, 4)) + 1, 0 ), 'Raw Data'!$AN:$AN,"&gt;" &amp;DATE(MID($AV$3, 15, 4), MONTH("1 " &amp; AU$6 &amp; " " &amp; MID($AV$3, 15, 4)), 0 ), 'Raw Data'!$O:$O,""&amp;'Raw Data'!$B$1,'Raw Data'!$D:$D,"&lt;&gt;*ithdr*",'Raw Data'!$D:$D,"&lt;&gt;*ancel*",'Raw Data'!$P:$P,"--", 'Raw Data'!$K:$K, "*" &amp; MID($A46, 2, 4) &amp;"*")
+
COUNTIFS( 'Raw Data'!$AN:$AN,"&lt;=" &amp;DATE(MID($AV$3, 15, 4), MONTH("1 " &amp; AU$6 &amp; " " &amp; MID($AV$3, 15, 4)) + 1, 0 ), 'Raw Data'!$AN:$AN,"&gt;" &amp;DATE(MID($AV$3, 15, 4), MONTH("1 " &amp; AU$6 &amp; " " &amp; MID($AV$3, 15, 4)), 0 ), 'Raw Data'!$P:$P,""&amp;'Raw Data'!$B$1,'Raw Data'!$D:$D,"&lt;&gt;*ithdr*",'Raw Data'!$D:$D,"&lt;&gt;*ancel*", 'Raw Data'!$K:$K,  "*" &amp; MID($A46, 2, 4) &amp;"*")</f>
        <v>0</v>
      </c>
      <c r="AV46" s="117"/>
      <c r="AW46" s="117"/>
      <c r="AX46" s="123"/>
      <c r="AY46" s="156">
        <f>COUNTIFS('Raw Data'!$AN:$AN,"&lt;=" &amp;DATE(MID($AV$3, 15, 4), MONTH("1 " &amp; AY$6 &amp; " " &amp; MID($AV$3, 15, 4)) + 1, 0 ), 'Raw Data'!$AN:$AN,"&gt;" &amp;DATE(MID($AV$3, 15, 4), MONTH("1 " &amp; AY$6 &amp; " " &amp; MID($AV$3, 15, 4)), 0 ), 'Raw Data'!$O:$O,""&amp;'Raw Data'!$B$1,'Raw Data'!$D:$D,"&lt;&gt;*ithdr*",'Raw Data'!$D:$D,"&lt;&gt;*ancel*",'Raw Data'!$P:$P,"--", 'Raw Data'!$K:$K, "*" &amp; MID($A46, 2, 4) &amp;"*")
+
COUNTIFS( 'Raw Data'!$AN:$AN,"&lt;=" &amp;DATE(MID($AV$3, 15, 4), MONTH("1 " &amp; AY$6 &amp; " " &amp; MID($AV$3, 15, 4)) + 1, 0 ), 'Raw Data'!$AN:$AN,"&gt;" &amp;DATE(MID($AV$3, 15, 4), MONTH("1 " &amp; AY$6 &amp; " " &amp; MID($AV$3, 15, 4)), 0 ), 'Raw Data'!$P:$P,""&amp;'Raw Data'!$B$1,'Raw Data'!$D:$D,"&lt;&gt;*ithdr*",'Raw Data'!$D:$D,"&lt;&gt;*ancel*", 'Raw Data'!$K:$K,  "*" &amp; MID($A46, 2, 4) &amp;"*")</f>
        <v>0</v>
      </c>
      <c r="AZ46" s="117"/>
      <c r="BA46" s="117"/>
      <c r="BB46" s="123"/>
      <c r="BC46" s="156">
        <f>COUNTIFS('Raw Data'!$AN:$AN,"&lt;=" &amp;DATE(MID($AV$3, 15, 4), MONTH("1 " &amp; BC$6 &amp; " " &amp; MID($AV$3, 15, 4)) + 1, 0 ), 'Raw Data'!$AN:$AN,"&gt;" &amp;DATE(MID($AV$3, 15, 4), MONTH("1 " &amp; BC$6 &amp; " " &amp; MID($AV$3, 15, 4)), 0 ), 'Raw Data'!$O:$O,""&amp;'Raw Data'!$B$1,'Raw Data'!$D:$D,"&lt;&gt;*ithdr*",'Raw Data'!$D:$D,"&lt;&gt;*ancel*",'Raw Data'!$P:$P,"--", 'Raw Data'!$K:$K, "*" &amp; MID($A46, 2, 4) &amp;"*")
+
COUNTIFS( 'Raw Data'!$AN:$AN,"&lt;=" &amp;DATE(MID($AV$3, 15, 4), MONTH("1 " &amp; BC$6 &amp; " " &amp; MID($AV$3, 15, 4)) + 1, 0 ), 'Raw Data'!$AN:$AN,"&gt;" &amp;DATE(MID($AV$3, 15, 4), MONTH("1 " &amp; BC$6 &amp; " " &amp; MID($AV$3, 15, 4)), 0 ), 'Raw Data'!$P:$P,""&amp;'Raw Data'!$B$1,'Raw Data'!$D:$D,"&lt;&gt;*ithdr*",'Raw Data'!$D:$D,"&lt;&gt;*ancel*", 'Raw Data'!$K:$K,  "*" &amp; MID($A46, 2, 4) &amp;"*")</f>
        <v>0</v>
      </c>
      <c r="BD46" s="117"/>
      <c r="BE46" s="117"/>
      <c r="BF46" s="123"/>
    </row>
    <row r="47" spans="1:58" ht="12.75" customHeight="1" x14ac:dyDescent="0.2">
      <c r="A47" s="157" t="s">
        <v>258</v>
      </c>
      <c r="B47" s="117"/>
      <c r="C47" s="117"/>
      <c r="D47" s="117"/>
      <c r="E47" s="117"/>
      <c r="F47" s="117"/>
      <c r="G47" s="117"/>
      <c r="H47" s="117"/>
      <c r="I47" s="117"/>
      <c r="J47" s="121"/>
      <c r="K47" s="156">
        <f>COUNTIFS('Raw Data'!$AN:$AN,"&lt;=" &amp;DATE(LEFT($AV$3, 4), MONTH("1 " &amp; K$6 &amp; " " &amp; LEFT($AV$3, 4)) + 1, 0 ), 'Raw Data'!$AN:$AN,"&gt;" &amp;DATE(LEFT($AV$3, 4), MONTH("1 " &amp; K$6 &amp; " " &amp; LEFT($AV$3, 4)), 0 ), 'Raw Data'!$O:$O,""&amp;'Raw Data'!$B$1,'Raw Data'!$D:$D,"&lt;&gt;*ithdr*",'Raw Data'!$D:$D,"&lt;&gt;*ancel*",'Raw Data'!$P:$P,"--", 'Raw Data'!$K:$K, "*" &amp; MID($A47, 2, 4) &amp;"*")
+
COUNTIFS( 'Raw Data'!$AN:$AN,"&lt;=" &amp;DATE(LEFT($AV$3, 4), MONTH("1 " &amp; K$6 &amp; " " &amp; LEFT($AV$3, 4)) + 1, 0 ), 'Raw Data'!$AN:$AN,"&gt;" &amp;DATE(LEFT($AV$3, 4), MONTH("1 " &amp; K$6 &amp; " " &amp; LEFT($AV$3, 4)), 0 ), 'Raw Data'!$P:$P,""&amp;'Raw Data'!$B$1,'Raw Data'!$D:$D,"&lt;&gt;*ithdr*",'Raw Data'!$D:$D,"&lt;&gt;*ancel*", 'Raw Data'!$K:$K,  "*" &amp; MID($A47, 2, 4) &amp;"*")</f>
        <v>0</v>
      </c>
      <c r="L47" s="117"/>
      <c r="M47" s="117"/>
      <c r="N47" s="123"/>
      <c r="O47" s="156">
        <f>COUNTIFS('Raw Data'!$AN:$AN,"&lt;=" &amp;DATE(LEFT($AV$3, 4), MONTH("1 " &amp; O$6 &amp; " " &amp; LEFT($AV$3, 4)) + 1, 0 ), 'Raw Data'!$AN:$AN,"&gt;" &amp;DATE(LEFT($AV$3, 4), MONTH("1 " &amp; O$6 &amp; " " &amp; LEFT($AV$3, 4)), 0 ), 'Raw Data'!$O:$O,""&amp;'Raw Data'!$B$1,'Raw Data'!$D:$D,"&lt;&gt;*ithdr*",'Raw Data'!$D:$D,"&lt;&gt;*ancel*",'Raw Data'!$P:$P,"--", 'Raw Data'!$K:$K, "*" &amp; MID($A47, 2, 4) &amp;"*")
+
COUNTIFS( 'Raw Data'!$AN:$AN,"&lt;=" &amp;DATE(LEFT($AV$3, 4), MONTH("1 " &amp; O$6 &amp; " " &amp; LEFT($AV$3, 4)) + 1, 0 ), 'Raw Data'!$AN:$AN,"&gt;" &amp;DATE(LEFT($AV$3, 4), MONTH("1 " &amp; O$6 &amp; " " &amp; LEFT($AV$3, 4)), 0 ), 'Raw Data'!$P:$P,""&amp;'Raw Data'!$B$1,'Raw Data'!$D:$D,"&lt;&gt;*ithdr*",'Raw Data'!$D:$D,"&lt;&gt;*ancel*", 'Raw Data'!$K:$K,  "*" &amp; MID($A47, 2, 4) &amp;"*")</f>
        <v>0</v>
      </c>
      <c r="P47" s="117"/>
      <c r="Q47" s="117"/>
      <c r="R47" s="123"/>
      <c r="S47" s="156">
        <f>COUNTIFS('Raw Data'!$AN:$AN,"&lt;=" &amp;DATE(LEFT($AV$3, 4), MONTH("1 " &amp; S$6 &amp; " " &amp; LEFT($AV$3, 4)) + 1, 0 ), 'Raw Data'!$AN:$AN,"&gt;" &amp;DATE(LEFT($AV$3, 4), MONTH("1 " &amp; S$6 &amp; " " &amp; LEFT($AV$3, 4)), 0 ), 'Raw Data'!$O:$O,""&amp;'Raw Data'!$B$1,'Raw Data'!$D:$D,"&lt;&gt;*ithdr*",'Raw Data'!$D:$D,"&lt;&gt;*ancel*",'Raw Data'!$P:$P,"--", 'Raw Data'!$K:$K, "*" &amp; MID($A47, 2, 4) &amp;"*")
+
COUNTIFS( 'Raw Data'!$AN:$AN,"&lt;=" &amp;DATE(LEFT($AV$3, 4), MONTH("1 " &amp; S$6 &amp; " " &amp; LEFT($AV$3, 4)) + 1, 0 ), 'Raw Data'!$AN:$AN,"&gt;" &amp;DATE(LEFT($AV$3, 4), MONTH("1 " &amp; S$6 &amp; " " &amp; LEFT($AV$3, 4)), 0 ), 'Raw Data'!$P:$P,""&amp;'Raw Data'!$B$1,'Raw Data'!$D:$D,"&lt;&gt;*ithdr*",'Raw Data'!$D:$D,"&lt;&gt;*ancel*", 'Raw Data'!$K:$K,  "*" &amp; MID($A47, 2, 4) &amp;"*")</f>
        <v>0</v>
      </c>
      <c r="T47" s="117"/>
      <c r="U47" s="117"/>
      <c r="V47" s="123"/>
      <c r="W47" s="156">
        <f>COUNTIFS('Raw Data'!$AN:$AN,"&lt;=" &amp;DATE(LEFT($AV$3, 4), MONTH("1 " &amp; W$6 &amp; " " &amp; LEFT($AV$3, 4)) + 1, 0 ), 'Raw Data'!$AN:$AN,"&gt;" &amp;DATE(LEFT($AV$3, 4), MONTH("1 " &amp; W$6 &amp; " " &amp; LEFT($AV$3, 4)), 0 ), 'Raw Data'!$O:$O,""&amp;'Raw Data'!$B$1,'Raw Data'!$D:$D,"&lt;&gt;*ithdr*",'Raw Data'!$D:$D,"&lt;&gt;*ancel*",'Raw Data'!$P:$P,"--", 'Raw Data'!$K:$K, "*" &amp; MID($A47, 2, 4) &amp;"*")
+
COUNTIFS( 'Raw Data'!$AN:$AN,"&lt;=" &amp;DATE(LEFT($AV$3, 4), MONTH("1 " &amp; W$6 &amp; " " &amp; LEFT($AV$3, 4)) + 1, 0 ), 'Raw Data'!$AN:$AN,"&gt;" &amp;DATE(LEFT($AV$3, 4), MONTH("1 " &amp; W$6 &amp; " " &amp; LEFT($AV$3, 4)), 0 ), 'Raw Data'!$P:$P,""&amp;'Raw Data'!$B$1,'Raw Data'!$D:$D,"&lt;&gt;*ithdr*",'Raw Data'!$D:$D,"&lt;&gt;*ancel*", 'Raw Data'!$K:$K,  "*" &amp; MID($A47, 2, 4) &amp;"*")</f>
        <v>0</v>
      </c>
      <c r="X47" s="117"/>
      <c r="Y47" s="117"/>
      <c r="Z47" s="123"/>
      <c r="AA47" s="156">
        <f>COUNTIFS('Raw Data'!$AN:$AN,"&lt;=" &amp;DATE(LEFT($AV$3, 4), MONTH("1 " &amp; AA$6 &amp; " " &amp; LEFT($AV$3, 4)) + 1, 0 ), 'Raw Data'!$AN:$AN,"&gt;" &amp;DATE(LEFT($AV$3, 4), MONTH("1 " &amp; AA$6 &amp; " " &amp; LEFT($AV$3, 4)), 0 ), 'Raw Data'!$O:$O,""&amp;'Raw Data'!$B$1,'Raw Data'!$D:$D,"&lt;&gt;*ithdr*",'Raw Data'!$D:$D,"&lt;&gt;*ancel*",'Raw Data'!$P:$P,"--", 'Raw Data'!$K:$K, "*" &amp; MID($A47, 2, 4) &amp;"*")
+
COUNTIFS( 'Raw Data'!$AN:$AN,"&lt;=" &amp;DATE(LEFT($AV$3, 4), MONTH("1 " &amp; AA$6 &amp; " " &amp; LEFT($AV$3, 4)) + 1, 0 ), 'Raw Data'!$AN:$AN,"&gt;" &amp;DATE(LEFT($AV$3, 4), MONTH("1 " &amp; AA$6 &amp; " " &amp; LEFT($AV$3, 4)), 0 ), 'Raw Data'!$P:$P,""&amp;'Raw Data'!$B$1,'Raw Data'!$D:$D,"&lt;&gt;*ithdr*",'Raw Data'!$D:$D,"&lt;&gt;*ancel*", 'Raw Data'!$K:$K,  "*" &amp; MID($A47, 2, 4) &amp;"*")</f>
        <v>0</v>
      </c>
      <c r="AB47" s="117"/>
      <c r="AC47" s="117"/>
      <c r="AD47" s="123"/>
      <c r="AE47" s="156">
        <f>COUNTIFS('Raw Data'!$AN:$AN,"&lt;=" &amp;DATE(LEFT($AV$3, 4), MONTH("1 " &amp; AE$6 &amp; " " &amp; LEFT($AV$3, 4)) + 1, 0 ), 'Raw Data'!$AN:$AN,"&gt;" &amp;DATE(LEFT($AV$3, 4), MONTH("1 " &amp; AE$6 &amp; " " &amp; LEFT($AV$3, 4)), 0 ), 'Raw Data'!$O:$O,""&amp;'Raw Data'!$B$1,'Raw Data'!$D:$D,"&lt;&gt;*ithdr*",'Raw Data'!$D:$D,"&lt;&gt;*ancel*",'Raw Data'!$P:$P,"--", 'Raw Data'!$K:$K, "*" &amp; MID($A47, 2, 4) &amp;"*")
+
COUNTIFS( 'Raw Data'!$AN:$AN,"&lt;=" &amp;DATE(LEFT($AV$3, 4), MONTH("1 " &amp; AE$6 &amp; " " &amp; LEFT($AV$3, 4)) + 1, 0 ), 'Raw Data'!$AN:$AN,"&gt;" &amp;DATE(LEFT($AV$3, 4), MONTH("1 " &amp; AE$6 &amp; " " &amp; LEFT($AV$3, 4)), 0 ), 'Raw Data'!$P:$P,""&amp;'Raw Data'!$B$1,'Raw Data'!$D:$D,"&lt;&gt;*ithdr*",'Raw Data'!$D:$D,"&lt;&gt;*ancel*", 'Raw Data'!$K:$K,  "*" &amp; MID($A47, 2, 4) &amp;"*")</f>
        <v>0</v>
      </c>
      <c r="AF47" s="117"/>
      <c r="AG47" s="117"/>
      <c r="AH47" s="123"/>
      <c r="AI47" s="156">
        <f>COUNTIFS('Raw Data'!$AN:$AN,"&lt;=" &amp;DATE(LEFT($AV$3, 4), MONTH("1 " &amp; AI$6 &amp; " " &amp; LEFT($AV$3, 4)) + 1, 0 ), 'Raw Data'!$AN:$AN,"&gt;" &amp;DATE(LEFT($AV$3, 4), MONTH("1 " &amp; AI$6 &amp; " " &amp; LEFT($AV$3, 4)), 0 ), 'Raw Data'!$O:$O,""&amp;'Raw Data'!$B$1,'Raw Data'!$D:$D,"&lt;&gt;*ithdr*",'Raw Data'!$D:$D,"&lt;&gt;*ancel*",'Raw Data'!$P:$P,"--", 'Raw Data'!$K:$K, "*" &amp; MID($A47, 2, 4) &amp;"*")
+
COUNTIFS( 'Raw Data'!$AN:$AN,"&lt;=" &amp;DATE(LEFT($AV$3, 4), MONTH("1 " &amp; AI$6 &amp; " " &amp; LEFT($AV$3, 4)) + 1, 0 ), 'Raw Data'!$AN:$AN,"&gt;" &amp;DATE(LEFT($AV$3, 4), MONTH("1 " &amp; AI$6 &amp; " " &amp; LEFT($AV$3, 4)), 0 ), 'Raw Data'!$P:$P,""&amp;'Raw Data'!$B$1,'Raw Data'!$D:$D,"&lt;&gt;*ithdr*",'Raw Data'!$D:$D,"&lt;&gt;*ancel*", 'Raw Data'!$K:$K,  "*" &amp; MID($A47, 2, 4) &amp;"*")</f>
        <v>0</v>
      </c>
      <c r="AJ47" s="117"/>
      <c r="AK47" s="117"/>
      <c r="AL47" s="123"/>
      <c r="AM47" s="156">
        <f>COUNTIFS('Raw Data'!$AN:$AN,"&lt;=" &amp;DATE(LEFT($AV$3, 4), MONTH("1 " &amp; AM$6 &amp; " " &amp; LEFT($AV$3, 4)) + 1, 0 ), 'Raw Data'!$AN:$AN,"&gt;" &amp;DATE(LEFT($AV$3, 4), MONTH("1 " &amp; AM$6 &amp; " " &amp; LEFT($AV$3, 4)), 0 ), 'Raw Data'!$O:$O,""&amp;'Raw Data'!$B$1,'Raw Data'!$D:$D,"&lt;&gt;*ithdr*",'Raw Data'!$D:$D,"&lt;&gt;*ancel*",'Raw Data'!$P:$P,"--", 'Raw Data'!$K:$K, "*" &amp; MID($A47, 2, 4) &amp;"*")
+
COUNTIFS( 'Raw Data'!$AN:$AN,"&lt;=" &amp;DATE(LEFT($AV$3, 4), MONTH("1 " &amp; AM$6 &amp; " " &amp; LEFT($AV$3, 4)) + 1, 0 ), 'Raw Data'!$AN:$AN,"&gt;" &amp;DATE(LEFT($AV$3, 4), MONTH("1 " &amp; AM$6 &amp; " " &amp; LEFT($AV$3, 4)), 0 ), 'Raw Data'!$P:$P,""&amp;'Raw Data'!$B$1,'Raw Data'!$D:$D,"&lt;&gt;*ithdr*",'Raw Data'!$D:$D,"&lt;&gt;*ancel*", 'Raw Data'!$K:$K,  "*" &amp; MID($A47, 2, 4) &amp;"*")</f>
        <v>0</v>
      </c>
      <c r="AN47" s="117"/>
      <c r="AO47" s="117"/>
      <c r="AP47" s="123"/>
      <c r="AQ47" s="156">
        <f>COUNTIFS('Raw Data'!$AN:$AN,"&lt;=" &amp;DATE(LEFT($AV$3, 4), MONTH("1 " &amp; AQ$6 &amp; " " &amp; LEFT($AV$3, 4)) + 1, 0 ), 'Raw Data'!$AN:$AN,"&gt;" &amp;DATE(LEFT($AV$3, 4), MONTH("1 " &amp; AQ$6 &amp; " " &amp; LEFT($AV$3, 4)), 0 ), 'Raw Data'!$O:$O,""&amp;'Raw Data'!$B$1,'Raw Data'!$D:$D,"&lt;&gt;*ithdr*",'Raw Data'!$D:$D,"&lt;&gt;*ancel*",'Raw Data'!$P:$P,"--", 'Raw Data'!$K:$K, "*" &amp; MID($A47, 2, 4) &amp;"*")
+
COUNTIFS( 'Raw Data'!$AN:$AN,"&lt;=" &amp;DATE(LEFT($AV$3, 4), MONTH("1 " &amp; AQ$6 &amp; " " &amp; LEFT($AV$3, 4)) + 1, 0 ), 'Raw Data'!$AN:$AN,"&gt;" &amp;DATE(LEFT($AV$3, 4), MONTH("1 " &amp; AQ$6 &amp; " " &amp; LEFT($AV$3, 4)), 0 ), 'Raw Data'!$P:$P,""&amp;'Raw Data'!$B$1,'Raw Data'!$D:$D,"&lt;&gt;*ithdr*",'Raw Data'!$D:$D,"&lt;&gt;*ancel*", 'Raw Data'!$K:$K,  "*" &amp; MID($A47, 2, 4) &amp;"*")</f>
        <v>0</v>
      </c>
      <c r="AR47" s="117"/>
      <c r="AS47" s="117"/>
      <c r="AT47" s="123"/>
      <c r="AU47" s="156">
        <f>COUNTIFS('Raw Data'!$AN:$AN,"&lt;=" &amp;DATE(MID($AV$3, 15, 4), MONTH("1 " &amp; AU$6 &amp; " " &amp; MID($AV$3, 15, 4)) + 1, 0 ), 'Raw Data'!$AN:$AN,"&gt;" &amp;DATE(MID($AV$3, 15, 4), MONTH("1 " &amp; AU$6 &amp; " " &amp; MID($AV$3, 15, 4)), 0 ), 'Raw Data'!$O:$O,""&amp;'Raw Data'!$B$1,'Raw Data'!$D:$D,"&lt;&gt;*ithdr*",'Raw Data'!$D:$D,"&lt;&gt;*ancel*",'Raw Data'!$P:$P,"--", 'Raw Data'!$K:$K, "*" &amp; MID($A47, 2, 4) &amp;"*")
+
COUNTIFS( 'Raw Data'!$AN:$AN,"&lt;=" &amp;DATE(MID($AV$3, 15, 4), MONTH("1 " &amp; AU$6 &amp; " " &amp; MID($AV$3, 15, 4)) + 1, 0 ), 'Raw Data'!$AN:$AN,"&gt;" &amp;DATE(MID($AV$3, 15, 4), MONTH("1 " &amp; AU$6 &amp; " " &amp; MID($AV$3, 15, 4)), 0 ), 'Raw Data'!$P:$P,""&amp;'Raw Data'!$B$1,'Raw Data'!$D:$D,"&lt;&gt;*ithdr*",'Raw Data'!$D:$D,"&lt;&gt;*ancel*", 'Raw Data'!$K:$K,  "*" &amp; MID($A47, 2, 4) &amp;"*")</f>
        <v>0</v>
      </c>
      <c r="AV47" s="117"/>
      <c r="AW47" s="117"/>
      <c r="AX47" s="123"/>
      <c r="AY47" s="156">
        <f>COUNTIFS('Raw Data'!$AN:$AN,"&lt;=" &amp;DATE(MID($AV$3, 15, 4), MONTH("1 " &amp; AY$6 &amp; " " &amp; MID($AV$3, 15, 4)) + 1, 0 ), 'Raw Data'!$AN:$AN,"&gt;" &amp;DATE(MID($AV$3, 15, 4), MONTH("1 " &amp; AY$6 &amp; " " &amp; MID($AV$3, 15, 4)), 0 ), 'Raw Data'!$O:$O,""&amp;'Raw Data'!$B$1,'Raw Data'!$D:$D,"&lt;&gt;*ithdr*",'Raw Data'!$D:$D,"&lt;&gt;*ancel*",'Raw Data'!$P:$P,"--", 'Raw Data'!$K:$K, "*" &amp; MID($A47, 2, 4) &amp;"*")
+
COUNTIFS( 'Raw Data'!$AN:$AN,"&lt;=" &amp;DATE(MID($AV$3, 15, 4), MONTH("1 " &amp; AY$6 &amp; " " &amp; MID($AV$3, 15, 4)) + 1, 0 ), 'Raw Data'!$AN:$AN,"&gt;" &amp;DATE(MID($AV$3, 15, 4), MONTH("1 " &amp; AY$6 &amp; " " &amp; MID($AV$3, 15, 4)), 0 ), 'Raw Data'!$P:$P,""&amp;'Raw Data'!$B$1,'Raw Data'!$D:$D,"&lt;&gt;*ithdr*",'Raw Data'!$D:$D,"&lt;&gt;*ancel*", 'Raw Data'!$K:$K,  "*" &amp; MID($A47, 2, 4) &amp;"*")</f>
        <v>0</v>
      </c>
      <c r="AZ47" s="117"/>
      <c r="BA47" s="117"/>
      <c r="BB47" s="123"/>
      <c r="BC47" s="156">
        <f>COUNTIFS('Raw Data'!$AN:$AN,"&lt;=" &amp;DATE(MID($AV$3, 15, 4), MONTH("1 " &amp; BC$6 &amp; " " &amp; MID($AV$3, 15, 4)) + 1, 0 ), 'Raw Data'!$AN:$AN,"&gt;" &amp;DATE(MID($AV$3, 15, 4), MONTH("1 " &amp; BC$6 &amp; " " &amp; MID($AV$3, 15, 4)), 0 ), 'Raw Data'!$O:$O,""&amp;'Raw Data'!$B$1,'Raw Data'!$D:$D,"&lt;&gt;*ithdr*",'Raw Data'!$D:$D,"&lt;&gt;*ancel*",'Raw Data'!$P:$P,"--", 'Raw Data'!$K:$K, "*" &amp; MID($A47, 2, 4) &amp;"*")
+
COUNTIFS( 'Raw Data'!$AN:$AN,"&lt;=" &amp;DATE(MID($AV$3, 15, 4), MONTH("1 " &amp; BC$6 &amp; " " &amp; MID($AV$3, 15, 4)) + 1, 0 ), 'Raw Data'!$AN:$AN,"&gt;" &amp;DATE(MID($AV$3, 15, 4), MONTH("1 " &amp; BC$6 &amp; " " &amp; MID($AV$3, 15, 4)), 0 ), 'Raw Data'!$P:$P,""&amp;'Raw Data'!$B$1,'Raw Data'!$D:$D,"&lt;&gt;*ithdr*",'Raw Data'!$D:$D,"&lt;&gt;*ancel*", 'Raw Data'!$K:$K,  "*" &amp; MID($A47, 2, 4) &amp;"*")</f>
        <v>0</v>
      </c>
      <c r="BD47" s="117"/>
      <c r="BE47" s="117"/>
      <c r="BF47" s="123"/>
    </row>
    <row r="48" spans="1:58" ht="12.75" customHeight="1" x14ac:dyDescent="0.2">
      <c r="A48" s="157" t="s">
        <v>219</v>
      </c>
      <c r="B48" s="117"/>
      <c r="C48" s="117"/>
      <c r="D48" s="117"/>
      <c r="E48" s="117"/>
      <c r="F48" s="117"/>
      <c r="G48" s="117"/>
      <c r="H48" s="117"/>
      <c r="I48" s="117"/>
      <c r="J48" s="121"/>
      <c r="K48" s="156">
        <f>COUNTIFS('Raw Data'!$AN:$AN,"&lt;=" &amp;DATE(LEFT($AV$3, 4), MONTH("1 " &amp; K$6 &amp; " " &amp; LEFT($AV$3, 4)) + 1, 0 ), 'Raw Data'!$AN:$AN,"&gt;" &amp;DATE(LEFT($AV$3, 4), MONTH("1 " &amp; K$6 &amp; " " &amp; LEFT($AV$3, 4)), 0 ), 'Raw Data'!$O:$O,""&amp;'Raw Data'!$B$1,'Raw Data'!$D:$D,"&lt;&gt;*ithdr*",'Raw Data'!$D:$D,"&lt;&gt;*ancel*",'Raw Data'!$P:$P,"--", 'Raw Data'!$K:$K, "*" &amp; MID($A48, 2, 4) &amp;"*")
+
COUNTIFS( 'Raw Data'!$AN:$AN,"&lt;=" &amp;DATE(LEFT($AV$3, 4), MONTH("1 " &amp; K$6 &amp; " " &amp; LEFT($AV$3, 4)) + 1, 0 ), 'Raw Data'!$AN:$AN,"&gt;" &amp;DATE(LEFT($AV$3, 4), MONTH("1 " &amp; K$6 &amp; " " &amp; LEFT($AV$3, 4)), 0 ), 'Raw Data'!$P:$P,""&amp;'Raw Data'!$B$1,'Raw Data'!$D:$D,"&lt;&gt;*ithdr*",'Raw Data'!$D:$D,"&lt;&gt;*ancel*", 'Raw Data'!$K:$K,  "*" &amp; MID($A48, 2, 4) &amp;"*")</f>
        <v>0</v>
      </c>
      <c r="L48" s="117"/>
      <c r="M48" s="117"/>
      <c r="N48" s="123"/>
      <c r="O48" s="156">
        <f>COUNTIFS('Raw Data'!$AN:$AN,"&lt;=" &amp;DATE(LEFT($AV$3, 4), MONTH("1 " &amp; O$6 &amp; " " &amp; LEFT($AV$3, 4)) + 1, 0 ), 'Raw Data'!$AN:$AN,"&gt;" &amp;DATE(LEFT($AV$3, 4), MONTH("1 " &amp; O$6 &amp; " " &amp; LEFT($AV$3, 4)), 0 ), 'Raw Data'!$O:$O,""&amp;'Raw Data'!$B$1,'Raw Data'!$D:$D,"&lt;&gt;*ithdr*",'Raw Data'!$D:$D,"&lt;&gt;*ancel*",'Raw Data'!$P:$P,"--", 'Raw Data'!$K:$K, "*" &amp; MID($A48, 2, 4) &amp;"*")
+
COUNTIFS( 'Raw Data'!$AN:$AN,"&lt;=" &amp;DATE(LEFT($AV$3, 4), MONTH("1 " &amp; O$6 &amp; " " &amp; LEFT($AV$3, 4)) + 1, 0 ), 'Raw Data'!$AN:$AN,"&gt;" &amp;DATE(LEFT($AV$3, 4), MONTH("1 " &amp; O$6 &amp; " " &amp; LEFT($AV$3, 4)), 0 ), 'Raw Data'!$P:$P,""&amp;'Raw Data'!$B$1,'Raw Data'!$D:$D,"&lt;&gt;*ithdr*",'Raw Data'!$D:$D,"&lt;&gt;*ancel*", 'Raw Data'!$K:$K,  "*" &amp; MID($A48, 2, 4) &amp;"*")</f>
        <v>0</v>
      </c>
      <c r="P48" s="117"/>
      <c r="Q48" s="117"/>
      <c r="R48" s="123"/>
      <c r="S48" s="156">
        <f>COUNTIFS('Raw Data'!$AN:$AN,"&lt;=" &amp;DATE(LEFT($AV$3, 4), MONTH("1 " &amp; S$6 &amp; " " &amp; LEFT($AV$3, 4)) + 1, 0 ), 'Raw Data'!$AN:$AN,"&gt;" &amp;DATE(LEFT($AV$3, 4), MONTH("1 " &amp; S$6 &amp; " " &amp; LEFT($AV$3, 4)), 0 ), 'Raw Data'!$O:$O,""&amp;'Raw Data'!$B$1,'Raw Data'!$D:$D,"&lt;&gt;*ithdr*",'Raw Data'!$D:$D,"&lt;&gt;*ancel*",'Raw Data'!$P:$P,"--", 'Raw Data'!$K:$K, "*" &amp; MID($A48, 2, 4) &amp;"*")
+
COUNTIFS( 'Raw Data'!$AN:$AN,"&lt;=" &amp;DATE(LEFT($AV$3, 4), MONTH("1 " &amp; S$6 &amp; " " &amp; LEFT($AV$3, 4)) + 1, 0 ), 'Raw Data'!$AN:$AN,"&gt;" &amp;DATE(LEFT($AV$3, 4), MONTH("1 " &amp; S$6 &amp; " " &amp; LEFT($AV$3, 4)), 0 ), 'Raw Data'!$P:$P,""&amp;'Raw Data'!$B$1,'Raw Data'!$D:$D,"&lt;&gt;*ithdr*",'Raw Data'!$D:$D,"&lt;&gt;*ancel*", 'Raw Data'!$K:$K,  "*" &amp; MID($A48, 2, 4) &amp;"*")</f>
        <v>0</v>
      </c>
      <c r="T48" s="117"/>
      <c r="U48" s="117"/>
      <c r="V48" s="123"/>
      <c r="W48" s="156">
        <f>COUNTIFS('Raw Data'!$AN:$AN,"&lt;=" &amp;DATE(LEFT($AV$3, 4), MONTH("1 " &amp; W$6 &amp; " " &amp; LEFT($AV$3, 4)) + 1, 0 ), 'Raw Data'!$AN:$AN,"&gt;" &amp;DATE(LEFT($AV$3, 4), MONTH("1 " &amp; W$6 &amp; " " &amp; LEFT($AV$3, 4)), 0 ), 'Raw Data'!$O:$O,""&amp;'Raw Data'!$B$1,'Raw Data'!$D:$D,"&lt;&gt;*ithdr*",'Raw Data'!$D:$D,"&lt;&gt;*ancel*",'Raw Data'!$P:$P,"--", 'Raw Data'!$K:$K, "*" &amp; MID($A48, 2, 4) &amp;"*")
+
COUNTIFS( 'Raw Data'!$AN:$AN,"&lt;=" &amp;DATE(LEFT($AV$3, 4), MONTH("1 " &amp; W$6 &amp; " " &amp; LEFT($AV$3, 4)) + 1, 0 ), 'Raw Data'!$AN:$AN,"&gt;" &amp;DATE(LEFT($AV$3, 4), MONTH("1 " &amp; W$6 &amp; " " &amp; LEFT($AV$3, 4)), 0 ), 'Raw Data'!$P:$P,""&amp;'Raw Data'!$B$1,'Raw Data'!$D:$D,"&lt;&gt;*ithdr*",'Raw Data'!$D:$D,"&lt;&gt;*ancel*", 'Raw Data'!$K:$K,  "*" &amp; MID($A48, 2, 4) &amp;"*")</f>
        <v>0</v>
      </c>
      <c r="X48" s="117"/>
      <c r="Y48" s="117"/>
      <c r="Z48" s="123"/>
      <c r="AA48" s="156">
        <f>COUNTIFS('Raw Data'!$AN:$AN,"&lt;=" &amp;DATE(LEFT($AV$3, 4), MONTH("1 " &amp; AA$6 &amp; " " &amp; LEFT($AV$3, 4)) + 1, 0 ), 'Raw Data'!$AN:$AN,"&gt;" &amp;DATE(LEFT($AV$3, 4), MONTH("1 " &amp; AA$6 &amp; " " &amp; LEFT($AV$3, 4)), 0 ), 'Raw Data'!$O:$O,""&amp;'Raw Data'!$B$1,'Raw Data'!$D:$D,"&lt;&gt;*ithdr*",'Raw Data'!$D:$D,"&lt;&gt;*ancel*",'Raw Data'!$P:$P,"--", 'Raw Data'!$K:$K, "*" &amp; MID($A48, 2, 4) &amp;"*")
+
COUNTIFS( 'Raw Data'!$AN:$AN,"&lt;=" &amp;DATE(LEFT($AV$3, 4), MONTH("1 " &amp; AA$6 &amp; " " &amp; LEFT($AV$3, 4)) + 1, 0 ), 'Raw Data'!$AN:$AN,"&gt;" &amp;DATE(LEFT($AV$3, 4), MONTH("1 " &amp; AA$6 &amp; " " &amp; LEFT($AV$3, 4)), 0 ), 'Raw Data'!$P:$P,""&amp;'Raw Data'!$B$1,'Raw Data'!$D:$D,"&lt;&gt;*ithdr*",'Raw Data'!$D:$D,"&lt;&gt;*ancel*", 'Raw Data'!$K:$K,  "*" &amp; MID($A48, 2, 4) &amp;"*")</f>
        <v>0</v>
      </c>
      <c r="AB48" s="117"/>
      <c r="AC48" s="117"/>
      <c r="AD48" s="123"/>
      <c r="AE48" s="156">
        <f>COUNTIFS('Raw Data'!$AN:$AN,"&lt;=" &amp;DATE(LEFT($AV$3, 4), MONTH("1 " &amp; AE$6 &amp; " " &amp; LEFT($AV$3, 4)) + 1, 0 ), 'Raw Data'!$AN:$AN,"&gt;" &amp;DATE(LEFT($AV$3, 4), MONTH("1 " &amp; AE$6 &amp; " " &amp; LEFT($AV$3, 4)), 0 ), 'Raw Data'!$O:$O,""&amp;'Raw Data'!$B$1,'Raw Data'!$D:$D,"&lt;&gt;*ithdr*",'Raw Data'!$D:$D,"&lt;&gt;*ancel*",'Raw Data'!$P:$P,"--", 'Raw Data'!$K:$K, "*" &amp; MID($A48, 2, 4) &amp;"*")
+
COUNTIFS( 'Raw Data'!$AN:$AN,"&lt;=" &amp;DATE(LEFT($AV$3, 4), MONTH("1 " &amp; AE$6 &amp; " " &amp; LEFT($AV$3, 4)) + 1, 0 ), 'Raw Data'!$AN:$AN,"&gt;" &amp;DATE(LEFT($AV$3, 4), MONTH("1 " &amp; AE$6 &amp; " " &amp; LEFT($AV$3, 4)), 0 ), 'Raw Data'!$P:$P,""&amp;'Raw Data'!$B$1,'Raw Data'!$D:$D,"&lt;&gt;*ithdr*",'Raw Data'!$D:$D,"&lt;&gt;*ancel*", 'Raw Data'!$K:$K,  "*" &amp; MID($A48, 2, 4) &amp;"*")</f>
        <v>0</v>
      </c>
      <c r="AF48" s="117"/>
      <c r="AG48" s="117"/>
      <c r="AH48" s="123"/>
      <c r="AI48" s="156">
        <f>COUNTIFS('Raw Data'!$AN:$AN,"&lt;=" &amp;DATE(LEFT($AV$3, 4), MONTH("1 " &amp; AI$6 &amp; " " &amp; LEFT($AV$3, 4)) + 1, 0 ), 'Raw Data'!$AN:$AN,"&gt;" &amp;DATE(LEFT($AV$3, 4), MONTH("1 " &amp; AI$6 &amp; " " &amp; LEFT($AV$3, 4)), 0 ), 'Raw Data'!$O:$O,""&amp;'Raw Data'!$B$1,'Raw Data'!$D:$D,"&lt;&gt;*ithdr*",'Raw Data'!$D:$D,"&lt;&gt;*ancel*",'Raw Data'!$P:$P,"--", 'Raw Data'!$K:$K, "*" &amp; MID($A48, 2, 4) &amp;"*")
+
COUNTIFS( 'Raw Data'!$AN:$AN,"&lt;=" &amp;DATE(LEFT($AV$3, 4), MONTH("1 " &amp; AI$6 &amp; " " &amp; LEFT($AV$3, 4)) + 1, 0 ), 'Raw Data'!$AN:$AN,"&gt;" &amp;DATE(LEFT($AV$3, 4), MONTH("1 " &amp; AI$6 &amp; " " &amp; LEFT($AV$3, 4)), 0 ), 'Raw Data'!$P:$P,""&amp;'Raw Data'!$B$1,'Raw Data'!$D:$D,"&lt;&gt;*ithdr*",'Raw Data'!$D:$D,"&lt;&gt;*ancel*", 'Raw Data'!$K:$K,  "*" &amp; MID($A48, 2, 4) &amp;"*")</f>
        <v>0</v>
      </c>
      <c r="AJ48" s="117"/>
      <c r="AK48" s="117"/>
      <c r="AL48" s="123"/>
      <c r="AM48" s="156">
        <f>COUNTIFS('Raw Data'!$AN:$AN,"&lt;=" &amp;DATE(LEFT($AV$3, 4), MONTH("1 " &amp; AM$6 &amp; " " &amp; LEFT($AV$3, 4)) + 1, 0 ), 'Raw Data'!$AN:$AN,"&gt;" &amp;DATE(LEFT($AV$3, 4), MONTH("1 " &amp; AM$6 &amp; " " &amp; LEFT($AV$3, 4)), 0 ), 'Raw Data'!$O:$O,""&amp;'Raw Data'!$B$1,'Raw Data'!$D:$D,"&lt;&gt;*ithdr*",'Raw Data'!$D:$D,"&lt;&gt;*ancel*",'Raw Data'!$P:$P,"--", 'Raw Data'!$K:$K, "*" &amp; MID($A48, 2, 4) &amp;"*")
+
COUNTIFS( 'Raw Data'!$AN:$AN,"&lt;=" &amp;DATE(LEFT($AV$3, 4), MONTH("1 " &amp; AM$6 &amp; " " &amp; LEFT($AV$3, 4)) + 1, 0 ), 'Raw Data'!$AN:$AN,"&gt;" &amp;DATE(LEFT($AV$3, 4), MONTH("1 " &amp; AM$6 &amp; " " &amp; LEFT($AV$3, 4)), 0 ), 'Raw Data'!$P:$P,""&amp;'Raw Data'!$B$1,'Raw Data'!$D:$D,"&lt;&gt;*ithdr*",'Raw Data'!$D:$D,"&lt;&gt;*ancel*", 'Raw Data'!$K:$K,  "*" &amp; MID($A48, 2, 4) &amp;"*")</f>
        <v>0</v>
      </c>
      <c r="AN48" s="117"/>
      <c r="AO48" s="117"/>
      <c r="AP48" s="123"/>
      <c r="AQ48" s="156">
        <f>COUNTIFS('Raw Data'!$AN:$AN,"&lt;=" &amp;DATE(LEFT($AV$3, 4), MONTH("1 " &amp; AQ$6 &amp; " " &amp; LEFT($AV$3, 4)) + 1, 0 ), 'Raw Data'!$AN:$AN,"&gt;" &amp;DATE(LEFT($AV$3, 4), MONTH("1 " &amp; AQ$6 &amp; " " &amp; LEFT($AV$3, 4)), 0 ), 'Raw Data'!$O:$O,""&amp;'Raw Data'!$B$1,'Raw Data'!$D:$D,"&lt;&gt;*ithdr*",'Raw Data'!$D:$D,"&lt;&gt;*ancel*",'Raw Data'!$P:$P,"--", 'Raw Data'!$K:$K, "*" &amp; MID($A48, 2, 4) &amp;"*")
+
COUNTIFS( 'Raw Data'!$AN:$AN,"&lt;=" &amp;DATE(LEFT($AV$3, 4), MONTH("1 " &amp; AQ$6 &amp; " " &amp; LEFT($AV$3, 4)) + 1, 0 ), 'Raw Data'!$AN:$AN,"&gt;" &amp;DATE(LEFT($AV$3, 4), MONTH("1 " &amp; AQ$6 &amp; " " &amp; LEFT($AV$3, 4)), 0 ), 'Raw Data'!$P:$P,""&amp;'Raw Data'!$B$1,'Raw Data'!$D:$D,"&lt;&gt;*ithdr*",'Raw Data'!$D:$D,"&lt;&gt;*ancel*", 'Raw Data'!$K:$K,  "*" &amp; MID($A48, 2, 4) &amp;"*")</f>
        <v>0</v>
      </c>
      <c r="AR48" s="117"/>
      <c r="AS48" s="117"/>
      <c r="AT48" s="123"/>
      <c r="AU48" s="156">
        <f>COUNTIFS('Raw Data'!$AN:$AN,"&lt;=" &amp;DATE(MID($AV$3, 15, 4), MONTH("1 " &amp; AU$6 &amp; " " &amp; MID($AV$3, 15, 4)) + 1, 0 ), 'Raw Data'!$AN:$AN,"&gt;" &amp;DATE(MID($AV$3, 15, 4), MONTH("1 " &amp; AU$6 &amp; " " &amp; MID($AV$3, 15, 4)), 0 ), 'Raw Data'!$O:$O,""&amp;'Raw Data'!$B$1,'Raw Data'!$D:$D,"&lt;&gt;*ithdr*",'Raw Data'!$D:$D,"&lt;&gt;*ancel*",'Raw Data'!$P:$P,"--", 'Raw Data'!$K:$K, "*" &amp; MID($A48, 2, 4) &amp;"*")
+
COUNTIFS( 'Raw Data'!$AN:$AN,"&lt;=" &amp;DATE(MID($AV$3, 15, 4), MONTH("1 " &amp; AU$6 &amp; " " &amp; MID($AV$3, 15, 4)) + 1, 0 ), 'Raw Data'!$AN:$AN,"&gt;" &amp;DATE(MID($AV$3, 15, 4), MONTH("1 " &amp; AU$6 &amp; " " &amp; MID($AV$3, 15, 4)), 0 ), 'Raw Data'!$P:$P,""&amp;'Raw Data'!$B$1,'Raw Data'!$D:$D,"&lt;&gt;*ithdr*",'Raw Data'!$D:$D,"&lt;&gt;*ancel*", 'Raw Data'!$K:$K,  "*" &amp; MID($A48, 2, 4) &amp;"*")</f>
        <v>0</v>
      </c>
      <c r="AV48" s="117"/>
      <c r="AW48" s="117"/>
      <c r="AX48" s="123"/>
      <c r="AY48" s="156">
        <f>COUNTIFS('Raw Data'!$AN:$AN,"&lt;=" &amp;DATE(MID($AV$3, 15, 4), MONTH("1 " &amp; AY$6 &amp; " " &amp; MID($AV$3, 15, 4)) + 1, 0 ), 'Raw Data'!$AN:$AN,"&gt;" &amp;DATE(MID($AV$3, 15, 4), MONTH("1 " &amp; AY$6 &amp; " " &amp; MID($AV$3, 15, 4)), 0 ), 'Raw Data'!$O:$O,""&amp;'Raw Data'!$B$1,'Raw Data'!$D:$D,"&lt;&gt;*ithdr*",'Raw Data'!$D:$D,"&lt;&gt;*ancel*",'Raw Data'!$P:$P,"--", 'Raw Data'!$K:$K, "*" &amp; MID($A48, 2, 4) &amp;"*")
+
COUNTIFS( 'Raw Data'!$AN:$AN,"&lt;=" &amp;DATE(MID($AV$3, 15, 4), MONTH("1 " &amp; AY$6 &amp; " " &amp; MID($AV$3, 15, 4)) + 1, 0 ), 'Raw Data'!$AN:$AN,"&gt;" &amp;DATE(MID($AV$3, 15, 4), MONTH("1 " &amp; AY$6 &amp; " " &amp; MID($AV$3, 15, 4)), 0 ), 'Raw Data'!$P:$P,""&amp;'Raw Data'!$B$1,'Raw Data'!$D:$D,"&lt;&gt;*ithdr*",'Raw Data'!$D:$D,"&lt;&gt;*ancel*", 'Raw Data'!$K:$K,  "*" &amp; MID($A48, 2, 4) &amp;"*")</f>
        <v>0</v>
      </c>
      <c r="AZ48" s="117"/>
      <c r="BA48" s="117"/>
      <c r="BB48" s="123"/>
      <c r="BC48" s="156">
        <f>COUNTIFS('Raw Data'!$AN:$AN,"&lt;=" &amp;DATE(MID($AV$3, 15, 4), MONTH("1 " &amp; BC$6 &amp; " " &amp; MID($AV$3, 15, 4)) + 1, 0 ), 'Raw Data'!$AN:$AN,"&gt;" &amp;DATE(MID($AV$3, 15, 4), MONTH("1 " &amp; BC$6 &amp; " " &amp; MID($AV$3, 15, 4)), 0 ), 'Raw Data'!$O:$O,""&amp;'Raw Data'!$B$1,'Raw Data'!$D:$D,"&lt;&gt;*ithdr*",'Raw Data'!$D:$D,"&lt;&gt;*ancel*",'Raw Data'!$P:$P,"--", 'Raw Data'!$K:$K, "*" &amp; MID($A48, 2, 4) &amp;"*")
+
COUNTIFS( 'Raw Data'!$AN:$AN,"&lt;=" &amp;DATE(MID($AV$3, 15, 4), MONTH("1 " &amp; BC$6 &amp; " " &amp; MID($AV$3, 15, 4)) + 1, 0 ), 'Raw Data'!$AN:$AN,"&gt;" &amp;DATE(MID($AV$3, 15, 4), MONTH("1 " &amp; BC$6 &amp; " " &amp; MID($AV$3, 15, 4)), 0 ), 'Raw Data'!$P:$P,""&amp;'Raw Data'!$B$1,'Raw Data'!$D:$D,"&lt;&gt;*ithdr*",'Raw Data'!$D:$D,"&lt;&gt;*ancel*", 'Raw Data'!$K:$K,  "*" &amp; MID($A48, 2, 4) &amp;"*")</f>
        <v>0</v>
      </c>
      <c r="BD48" s="117"/>
      <c r="BE48" s="117"/>
      <c r="BF48" s="123"/>
    </row>
    <row r="49" spans="1:58" ht="12.75" customHeight="1" x14ac:dyDescent="0.2">
      <c r="A49" s="157" t="s">
        <v>217</v>
      </c>
      <c r="B49" s="117"/>
      <c r="C49" s="117"/>
      <c r="D49" s="117"/>
      <c r="E49" s="117"/>
      <c r="F49" s="117"/>
      <c r="G49" s="117"/>
      <c r="H49" s="117"/>
      <c r="I49" s="117"/>
      <c r="J49" s="121"/>
      <c r="K49" s="156">
        <f>COUNTIFS('Raw Data'!$AN:$AN,"&lt;=" &amp;DATE(LEFT($AV$3, 4), MONTH("1 " &amp; K$6 &amp; " " &amp; LEFT($AV$3, 4)) + 1, 0 ), 'Raw Data'!$AN:$AN,"&gt;" &amp;DATE(LEFT($AV$3, 4), MONTH("1 " &amp; K$6 &amp; " " &amp; LEFT($AV$3, 4)), 0 ), 'Raw Data'!$O:$O,""&amp;'Raw Data'!$B$1,'Raw Data'!$D:$D,"&lt;&gt;*ithdr*",'Raw Data'!$D:$D,"&lt;&gt;*ancel*",'Raw Data'!$P:$P,"--", 'Raw Data'!$K:$K, "*" &amp; MID($A49, 2, 4) &amp;"*")
+
COUNTIFS( 'Raw Data'!$AN:$AN,"&lt;=" &amp;DATE(LEFT($AV$3, 4), MONTH("1 " &amp; K$6 &amp; " " &amp; LEFT($AV$3, 4)) + 1, 0 ), 'Raw Data'!$AN:$AN,"&gt;" &amp;DATE(LEFT($AV$3, 4), MONTH("1 " &amp; K$6 &amp; " " &amp; LEFT($AV$3, 4)), 0 ), 'Raw Data'!$P:$P,""&amp;'Raw Data'!$B$1,'Raw Data'!$D:$D,"&lt;&gt;*ithdr*",'Raw Data'!$D:$D,"&lt;&gt;*ancel*", 'Raw Data'!$K:$K,  "*" &amp; MID($A49, 2, 4) &amp;"*")</f>
        <v>0</v>
      </c>
      <c r="L49" s="117"/>
      <c r="M49" s="117"/>
      <c r="N49" s="123"/>
      <c r="O49" s="156">
        <f>COUNTIFS('Raw Data'!$AN:$AN,"&lt;=" &amp;DATE(LEFT($AV$3, 4), MONTH("1 " &amp; O$6 &amp; " " &amp; LEFT($AV$3, 4)) + 1, 0 ), 'Raw Data'!$AN:$AN,"&gt;" &amp;DATE(LEFT($AV$3, 4), MONTH("1 " &amp; O$6 &amp; " " &amp; LEFT($AV$3, 4)), 0 ), 'Raw Data'!$O:$O,""&amp;'Raw Data'!$B$1,'Raw Data'!$D:$D,"&lt;&gt;*ithdr*",'Raw Data'!$D:$D,"&lt;&gt;*ancel*",'Raw Data'!$P:$P,"--", 'Raw Data'!$K:$K, "*" &amp; MID($A49, 2, 4) &amp;"*")
+
COUNTIFS( 'Raw Data'!$AN:$AN,"&lt;=" &amp;DATE(LEFT($AV$3, 4), MONTH("1 " &amp; O$6 &amp; " " &amp; LEFT($AV$3, 4)) + 1, 0 ), 'Raw Data'!$AN:$AN,"&gt;" &amp;DATE(LEFT($AV$3, 4), MONTH("1 " &amp; O$6 &amp; " " &amp; LEFT($AV$3, 4)), 0 ), 'Raw Data'!$P:$P,""&amp;'Raw Data'!$B$1,'Raw Data'!$D:$D,"&lt;&gt;*ithdr*",'Raw Data'!$D:$D,"&lt;&gt;*ancel*", 'Raw Data'!$K:$K,  "*" &amp; MID($A49, 2, 4) &amp;"*")</f>
        <v>0</v>
      </c>
      <c r="P49" s="117"/>
      <c r="Q49" s="117"/>
      <c r="R49" s="123"/>
      <c r="S49" s="156">
        <f>COUNTIFS('Raw Data'!$AN:$AN,"&lt;=" &amp;DATE(LEFT($AV$3, 4), MONTH("1 " &amp; S$6 &amp; " " &amp; LEFT($AV$3, 4)) + 1, 0 ), 'Raw Data'!$AN:$AN,"&gt;" &amp;DATE(LEFT($AV$3, 4), MONTH("1 " &amp; S$6 &amp; " " &amp; LEFT($AV$3, 4)), 0 ), 'Raw Data'!$O:$O,""&amp;'Raw Data'!$B$1,'Raw Data'!$D:$D,"&lt;&gt;*ithdr*",'Raw Data'!$D:$D,"&lt;&gt;*ancel*",'Raw Data'!$P:$P,"--", 'Raw Data'!$K:$K, "*" &amp; MID($A49, 2, 4) &amp;"*")
+
COUNTIFS( 'Raw Data'!$AN:$AN,"&lt;=" &amp;DATE(LEFT($AV$3, 4), MONTH("1 " &amp; S$6 &amp; " " &amp; LEFT($AV$3, 4)) + 1, 0 ), 'Raw Data'!$AN:$AN,"&gt;" &amp;DATE(LEFT($AV$3, 4), MONTH("1 " &amp; S$6 &amp; " " &amp; LEFT($AV$3, 4)), 0 ), 'Raw Data'!$P:$P,""&amp;'Raw Data'!$B$1,'Raw Data'!$D:$D,"&lt;&gt;*ithdr*",'Raw Data'!$D:$D,"&lt;&gt;*ancel*", 'Raw Data'!$K:$K,  "*" &amp; MID($A49, 2, 4) &amp;"*")</f>
        <v>0</v>
      </c>
      <c r="T49" s="117"/>
      <c r="U49" s="117"/>
      <c r="V49" s="123"/>
      <c r="W49" s="156">
        <f>COUNTIFS('Raw Data'!$AN:$AN,"&lt;=" &amp;DATE(LEFT($AV$3, 4), MONTH("1 " &amp; W$6 &amp; " " &amp; LEFT($AV$3, 4)) + 1, 0 ), 'Raw Data'!$AN:$AN,"&gt;" &amp;DATE(LEFT($AV$3, 4), MONTH("1 " &amp; W$6 &amp; " " &amp; LEFT($AV$3, 4)), 0 ), 'Raw Data'!$O:$O,""&amp;'Raw Data'!$B$1,'Raw Data'!$D:$D,"&lt;&gt;*ithdr*",'Raw Data'!$D:$D,"&lt;&gt;*ancel*",'Raw Data'!$P:$P,"--", 'Raw Data'!$K:$K, "*" &amp; MID($A49, 2, 4) &amp;"*")
+
COUNTIFS( 'Raw Data'!$AN:$AN,"&lt;=" &amp;DATE(LEFT($AV$3, 4), MONTH("1 " &amp; W$6 &amp; " " &amp; LEFT($AV$3, 4)) + 1, 0 ), 'Raw Data'!$AN:$AN,"&gt;" &amp;DATE(LEFT($AV$3, 4), MONTH("1 " &amp; W$6 &amp; " " &amp; LEFT($AV$3, 4)), 0 ), 'Raw Data'!$P:$P,""&amp;'Raw Data'!$B$1,'Raw Data'!$D:$D,"&lt;&gt;*ithdr*",'Raw Data'!$D:$D,"&lt;&gt;*ancel*", 'Raw Data'!$K:$K,  "*" &amp; MID($A49, 2, 4) &amp;"*")</f>
        <v>0</v>
      </c>
      <c r="X49" s="117"/>
      <c r="Y49" s="117"/>
      <c r="Z49" s="123"/>
      <c r="AA49" s="156">
        <f>COUNTIFS('Raw Data'!$AN:$AN,"&lt;=" &amp;DATE(LEFT($AV$3, 4), MONTH("1 " &amp; AA$6 &amp; " " &amp; LEFT($AV$3, 4)) + 1, 0 ), 'Raw Data'!$AN:$AN,"&gt;" &amp;DATE(LEFT($AV$3, 4), MONTH("1 " &amp; AA$6 &amp; " " &amp; LEFT($AV$3, 4)), 0 ), 'Raw Data'!$O:$O,""&amp;'Raw Data'!$B$1,'Raw Data'!$D:$D,"&lt;&gt;*ithdr*",'Raw Data'!$D:$D,"&lt;&gt;*ancel*",'Raw Data'!$P:$P,"--", 'Raw Data'!$K:$K, "*" &amp; MID($A49, 2, 4) &amp;"*")
+
COUNTIFS( 'Raw Data'!$AN:$AN,"&lt;=" &amp;DATE(LEFT($AV$3, 4), MONTH("1 " &amp; AA$6 &amp; " " &amp; LEFT($AV$3, 4)) + 1, 0 ), 'Raw Data'!$AN:$AN,"&gt;" &amp;DATE(LEFT($AV$3, 4), MONTH("1 " &amp; AA$6 &amp; " " &amp; LEFT($AV$3, 4)), 0 ), 'Raw Data'!$P:$P,""&amp;'Raw Data'!$B$1,'Raw Data'!$D:$D,"&lt;&gt;*ithdr*",'Raw Data'!$D:$D,"&lt;&gt;*ancel*", 'Raw Data'!$K:$K,  "*" &amp; MID($A49, 2, 4) &amp;"*")</f>
        <v>0</v>
      </c>
      <c r="AB49" s="117"/>
      <c r="AC49" s="117"/>
      <c r="AD49" s="123"/>
      <c r="AE49" s="156">
        <f>COUNTIFS('Raw Data'!$AN:$AN,"&lt;=" &amp;DATE(LEFT($AV$3, 4), MONTH("1 " &amp; AE$6 &amp; " " &amp; LEFT($AV$3, 4)) + 1, 0 ), 'Raw Data'!$AN:$AN,"&gt;" &amp;DATE(LEFT($AV$3, 4), MONTH("1 " &amp; AE$6 &amp; " " &amp; LEFT($AV$3, 4)), 0 ), 'Raw Data'!$O:$O,""&amp;'Raw Data'!$B$1,'Raw Data'!$D:$D,"&lt;&gt;*ithdr*",'Raw Data'!$D:$D,"&lt;&gt;*ancel*",'Raw Data'!$P:$P,"--", 'Raw Data'!$K:$K, "*" &amp; MID($A49, 2, 4) &amp;"*")
+
COUNTIFS( 'Raw Data'!$AN:$AN,"&lt;=" &amp;DATE(LEFT($AV$3, 4), MONTH("1 " &amp; AE$6 &amp; " " &amp; LEFT($AV$3, 4)) + 1, 0 ), 'Raw Data'!$AN:$AN,"&gt;" &amp;DATE(LEFT($AV$3, 4), MONTH("1 " &amp; AE$6 &amp; " " &amp; LEFT($AV$3, 4)), 0 ), 'Raw Data'!$P:$P,""&amp;'Raw Data'!$B$1,'Raw Data'!$D:$D,"&lt;&gt;*ithdr*",'Raw Data'!$D:$D,"&lt;&gt;*ancel*", 'Raw Data'!$K:$K,  "*" &amp; MID($A49, 2, 4) &amp;"*")</f>
        <v>0</v>
      </c>
      <c r="AF49" s="117"/>
      <c r="AG49" s="117"/>
      <c r="AH49" s="123"/>
      <c r="AI49" s="156">
        <f>COUNTIFS('Raw Data'!$AN:$AN,"&lt;=" &amp;DATE(LEFT($AV$3, 4), MONTH("1 " &amp; AI$6 &amp; " " &amp; LEFT($AV$3, 4)) + 1, 0 ), 'Raw Data'!$AN:$AN,"&gt;" &amp;DATE(LEFT($AV$3, 4), MONTH("1 " &amp; AI$6 &amp; " " &amp; LEFT($AV$3, 4)), 0 ), 'Raw Data'!$O:$O,""&amp;'Raw Data'!$B$1,'Raw Data'!$D:$D,"&lt;&gt;*ithdr*",'Raw Data'!$D:$D,"&lt;&gt;*ancel*",'Raw Data'!$P:$P,"--", 'Raw Data'!$K:$K, "*" &amp; MID($A49, 2, 4) &amp;"*")
+
COUNTIFS( 'Raw Data'!$AN:$AN,"&lt;=" &amp;DATE(LEFT($AV$3, 4), MONTH("1 " &amp; AI$6 &amp; " " &amp; LEFT($AV$3, 4)) + 1, 0 ), 'Raw Data'!$AN:$AN,"&gt;" &amp;DATE(LEFT($AV$3, 4), MONTH("1 " &amp; AI$6 &amp; " " &amp; LEFT($AV$3, 4)), 0 ), 'Raw Data'!$P:$P,""&amp;'Raw Data'!$B$1,'Raw Data'!$D:$D,"&lt;&gt;*ithdr*",'Raw Data'!$D:$D,"&lt;&gt;*ancel*", 'Raw Data'!$K:$K,  "*" &amp; MID($A49, 2, 4) &amp;"*")</f>
        <v>0</v>
      </c>
      <c r="AJ49" s="117"/>
      <c r="AK49" s="117"/>
      <c r="AL49" s="123"/>
      <c r="AM49" s="156">
        <f>COUNTIFS('Raw Data'!$AN:$AN,"&lt;=" &amp;DATE(LEFT($AV$3, 4), MONTH("1 " &amp; AM$6 &amp; " " &amp; LEFT($AV$3, 4)) + 1, 0 ), 'Raw Data'!$AN:$AN,"&gt;" &amp;DATE(LEFT($AV$3, 4), MONTH("1 " &amp; AM$6 &amp; " " &amp; LEFT($AV$3, 4)), 0 ), 'Raw Data'!$O:$O,""&amp;'Raw Data'!$B$1,'Raw Data'!$D:$D,"&lt;&gt;*ithdr*",'Raw Data'!$D:$D,"&lt;&gt;*ancel*",'Raw Data'!$P:$P,"--", 'Raw Data'!$K:$K, "*" &amp; MID($A49, 2, 4) &amp;"*")
+
COUNTIFS( 'Raw Data'!$AN:$AN,"&lt;=" &amp;DATE(LEFT($AV$3, 4), MONTH("1 " &amp; AM$6 &amp; " " &amp; LEFT($AV$3, 4)) + 1, 0 ), 'Raw Data'!$AN:$AN,"&gt;" &amp;DATE(LEFT($AV$3, 4), MONTH("1 " &amp; AM$6 &amp; " " &amp; LEFT($AV$3, 4)), 0 ), 'Raw Data'!$P:$P,""&amp;'Raw Data'!$B$1,'Raw Data'!$D:$D,"&lt;&gt;*ithdr*",'Raw Data'!$D:$D,"&lt;&gt;*ancel*", 'Raw Data'!$K:$K,  "*" &amp; MID($A49, 2, 4) &amp;"*")</f>
        <v>0</v>
      </c>
      <c r="AN49" s="117"/>
      <c r="AO49" s="117"/>
      <c r="AP49" s="123"/>
      <c r="AQ49" s="156">
        <f>COUNTIFS('Raw Data'!$AN:$AN,"&lt;=" &amp;DATE(LEFT($AV$3, 4), MONTH("1 " &amp; AQ$6 &amp; " " &amp; LEFT($AV$3, 4)) + 1, 0 ), 'Raw Data'!$AN:$AN,"&gt;" &amp;DATE(LEFT($AV$3, 4), MONTH("1 " &amp; AQ$6 &amp; " " &amp; LEFT($AV$3, 4)), 0 ), 'Raw Data'!$O:$O,""&amp;'Raw Data'!$B$1,'Raw Data'!$D:$D,"&lt;&gt;*ithdr*",'Raw Data'!$D:$D,"&lt;&gt;*ancel*",'Raw Data'!$P:$P,"--", 'Raw Data'!$K:$K, "*" &amp; MID($A49, 2, 4) &amp;"*")
+
COUNTIFS( 'Raw Data'!$AN:$AN,"&lt;=" &amp;DATE(LEFT($AV$3, 4), MONTH("1 " &amp; AQ$6 &amp; " " &amp; LEFT($AV$3, 4)) + 1, 0 ), 'Raw Data'!$AN:$AN,"&gt;" &amp;DATE(LEFT($AV$3, 4), MONTH("1 " &amp; AQ$6 &amp; " " &amp; LEFT($AV$3, 4)), 0 ), 'Raw Data'!$P:$P,""&amp;'Raw Data'!$B$1,'Raw Data'!$D:$D,"&lt;&gt;*ithdr*",'Raw Data'!$D:$D,"&lt;&gt;*ancel*", 'Raw Data'!$K:$K,  "*" &amp; MID($A49, 2, 4) &amp;"*")</f>
        <v>0</v>
      </c>
      <c r="AR49" s="117"/>
      <c r="AS49" s="117"/>
      <c r="AT49" s="123"/>
      <c r="AU49" s="156">
        <f>COUNTIFS('Raw Data'!$AN:$AN,"&lt;=" &amp;DATE(MID($AV$3, 15, 4), MONTH("1 " &amp; AU$6 &amp; " " &amp; MID($AV$3, 15, 4)) + 1, 0 ), 'Raw Data'!$AN:$AN,"&gt;" &amp;DATE(MID($AV$3, 15, 4), MONTH("1 " &amp; AU$6 &amp; " " &amp; MID($AV$3, 15, 4)), 0 ), 'Raw Data'!$O:$O,""&amp;'Raw Data'!$B$1,'Raw Data'!$D:$D,"&lt;&gt;*ithdr*",'Raw Data'!$D:$D,"&lt;&gt;*ancel*",'Raw Data'!$P:$P,"--", 'Raw Data'!$K:$K, "*" &amp; MID($A49, 2, 4) &amp;"*")
+
COUNTIFS( 'Raw Data'!$AN:$AN,"&lt;=" &amp;DATE(MID($AV$3, 15, 4), MONTH("1 " &amp; AU$6 &amp; " " &amp; MID($AV$3, 15, 4)) + 1, 0 ), 'Raw Data'!$AN:$AN,"&gt;" &amp;DATE(MID($AV$3, 15, 4), MONTH("1 " &amp; AU$6 &amp; " " &amp; MID($AV$3, 15, 4)), 0 ), 'Raw Data'!$P:$P,""&amp;'Raw Data'!$B$1,'Raw Data'!$D:$D,"&lt;&gt;*ithdr*",'Raw Data'!$D:$D,"&lt;&gt;*ancel*", 'Raw Data'!$K:$K,  "*" &amp; MID($A49, 2, 4) &amp;"*")</f>
        <v>0</v>
      </c>
      <c r="AV49" s="117"/>
      <c r="AW49" s="117"/>
      <c r="AX49" s="123"/>
      <c r="AY49" s="156">
        <f>COUNTIFS('Raw Data'!$AN:$AN,"&lt;=" &amp;DATE(MID($AV$3, 15, 4), MONTH("1 " &amp; AY$6 &amp; " " &amp; MID($AV$3, 15, 4)) + 1, 0 ), 'Raw Data'!$AN:$AN,"&gt;" &amp;DATE(MID($AV$3, 15, 4), MONTH("1 " &amp; AY$6 &amp; " " &amp; MID($AV$3, 15, 4)), 0 ), 'Raw Data'!$O:$O,""&amp;'Raw Data'!$B$1,'Raw Data'!$D:$D,"&lt;&gt;*ithdr*",'Raw Data'!$D:$D,"&lt;&gt;*ancel*",'Raw Data'!$P:$P,"--", 'Raw Data'!$K:$K, "*" &amp; MID($A49, 2, 4) &amp;"*")
+
COUNTIFS( 'Raw Data'!$AN:$AN,"&lt;=" &amp;DATE(MID($AV$3, 15, 4), MONTH("1 " &amp; AY$6 &amp; " " &amp; MID($AV$3, 15, 4)) + 1, 0 ), 'Raw Data'!$AN:$AN,"&gt;" &amp;DATE(MID($AV$3, 15, 4), MONTH("1 " &amp; AY$6 &amp; " " &amp; MID($AV$3, 15, 4)), 0 ), 'Raw Data'!$P:$P,""&amp;'Raw Data'!$B$1,'Raw Data'!$D:$D,"&lt;&gt;*ithdr*",'Raw Data'!$D:$D,"&lt;&gt;*ancel*", 'Raw Data'!$K:$K,  "*" &amp; MID($A49, 2, 4) &amp;"*")</f>
        <v>0</v>
      </c>
      <c r="AZ49" s="117"/>
      <c r="BA49" s="117"/>
      <c r="BB49" s="123"/>
      <c r="BC49" s="156">
        <f>COUNTIFS('Raw Data'!$AN:$AN,"&lt;=" &amp;DATE(MID($AV$3, 15, 4), MONTH("1 " &amp; BC$6 &amp; " " &amp; MID($AV$3, 15, 4)) + 1, 0 ), 'Raw Data'!$AN:$AN,"&gt;" &amp;DATE(MID($AV$3, 15, 4), MONTH("1 " &amp; BC$6 &amp; " " &amp; MID($AV$3, 15, 4)), 0 ), 'Raw Data'!$O:$O,""&amp;'Raw Data'!$B$1,'Raw Data'!$D:$D,"&lt;&gt;*ithdr*",'Raw Data'!$D:$D,"&lt;&gt;*ancel*",'Raw Data'!$P:$P,"--", 'Raw Data'!$K:$K, "*" &amp; MID($A49, 2, 4) &amp;"*")
+
COUNTIFS( 'Raw Data'!$AN:$AN,"&lt;=" &amp;DATE(MID($AV$3, 15, 4), MONTH("1 " &amp; BC$6 &amp; " " &amp; MID($AV$3, 15, 4)) + 1, 0 ), 'Raw Data'!$AN:$AN,"&gt;" &amp;DATE(MID($AV$3, 15, 4), MONTH("1 " &amp; BC$6 &amp; " " &amp; MID($AV$3, 15, 4)), 0 ), 'Raw Data'!$P:$P,""&amp;'Raw Data'!$B$1,'Raw Data'!$D:$D,"&lt;&gt;*ithdr*",'Raw Data'!$D:$D,"&lt;&gt;*ancel*", 'Raw Data'!$K:$K,  "*" &amp; MID($A49, 2, 4) &amp;"*")</f>
        <v>0</v>
      </c>
      <c r="BD49" s="117"/>
      <c r="BE49" s="117"/>
      <c r="BF49" s="123"/>
    </row>
    <row r="50" spans="1:58" ht="12.75" customHeight="1" x14ac:dyDescent="0.2">
      <c r="A50" s="120" t="s">
        <v>726</v>
      </c>
      <c r="B50" s="117"/>
      <c r="C50" s="117"/>
      <c r="D50" s="117"/>
      <c r="E50" s="117"/>
      <c r="F50" s="117"/>
      <c r="G50" s="117"/>
      <c r="H50" s="117"/>
      <c r="I50" s="117"/>
      <c r="J50" s="123"/>
      <c r="K50" s="156">
        <f>(  COUNTIFS('Raw Data'!$P:$P, 'Raw Data'!$B$1, 'Raw Data'!$AL:$AL, "&gt;=" &amp; DATE(YEAR("" &amp; LEFT($AV$3, 10)),MONTH("1 " &amp; 'Stats (B)'!K$6 &amp;" 2014"), 1), 'Raw Data'!$AL:$AL, "&lt;" &amp; DATE(YEAR("" &amp; LEFT($AV$3, 10)),MONTH("1 " &amp; 'Stats (B)'!K$6 &amp;" 2014") + 1, 1), 'Raw Data'!$C:$C, "*ead*", 'Raw Data'!$D:$D, "&lt;&gt;" &amp; "*ancel*", 'Raw Data'!$D:$D, "&lt;&gt;" &amp; "*ithdraw*" ) )
+
(  COUNTIFS('Raw Data'!$O:$O, 'Raw Data'!$B$1, 'Raw Data'!$P:$P, "--", 'Raw Data'!$AL:$AL, "&gt;=" &amp; DATE(YEAR("" &amp; LEFT($AV$3, 10)),MONTH("1 " &amp; 'Stats (B)'!K$6 &amp;" 2014"), 1), 'Raw Data'!$AL:$AL, "&lt;" &amp; DATE(YEAR("" &amp; LEFT($AV$3, 10)),MONTH("1 " &amp; 'Stats (B)'!K$6 &amp;" 2014") + 1, 1), 'Raw Data'!$C:$C, "*ead*", 'Raw Data'!$D:$D, "&lt;&gt;" &amp; "*ancel*", 'Raw Data'!$D:$D, "&lt;&gt;" &amp; "*ithdraw*" ) )</f>
        <v>0</v>
      </c>
      <c r="L50" s="117"/>
      <c r="M50" s="117"/>
      <c r="N50" s="123"/>
      <c r="O50" s="156">
        <f>(  COUNTIFS('Raw Data'!$P:$P, 'Raw Data'!$B$1, 'Raw Data'!$AL:$AL, "&gt;=" &amp; DATE(YEAR("" &amp; LEFT($AV$3, 10)),MONTH("1 " &amp; 'Stats (B)'!O$6 &amp;" 2014"), 1), 'Raw Data'!$AL:$AL, "&lt;" &amp; DATE(YEAR("" &amp; LEFT($AV$3, 10)),MONTH("1 " &amp; 'Stats (B)'!O$6 &amp;" 2014") + 1, 1), 'Raw Data'!$C:$C, "*ead*", 'Raw Data'!$D:$D, "&lt;&gt;" &amp; "*ancel*", 'Raw Data'!$D:$D, "&lt;&gt;" &amp; "*ithdraw*" ) )
+
(  COUNTIFS('Raw Data'!$O:$O, 'Raw Data'!$B$1, 'Raw Data'!$P:$P, "--", 'Raw Data'!$AL:$AL, "&gt;=" &amp; DATE(YEAR("" &amp; LEFT($AV$3, 10)),MONTH("1 " &amp; 'Stats (B)'!O$6 &amp;" 2014"), 1), 'Raw Data'!$AL:$AL, "&lt;" &amp; DATE(YEAR("" &amp; LEFT($AV$3, 10)),MONTH("1 " &amp; 'Stats (B)'!O$6 &amp;" 2014") + 1, 1), 'Raw Data'!$C:$C, "*ead*", 'Raw Data'!$D:$D, "&lt;&gt;" &amp; "*ancel*", 'Raw Data'!$D:$D, "&lt;&gt;" &amp; "*ithdraw*" ) )</f>
        <v>0</v>
      </c>
      <c r="P50" s="117"/>
      <c r="Q50" s="117"/>
      <c r="R50" s="123"/>
      <c r="S50" s="156">
        <f>(  COUNTIFS('Raw Data'!$P:$P, 'Raw Data'!$B$1, 'Raw Data'!$AL:$AL, "&gt;=" &amp; DATE(YEAR("" &amp; LEFT($AV$3, 10)),MONTH("1 " &amp; 'Stats (B)'!S$6 &amp;" 2014"), 1), 'Raw Data'!$AL:$AL, "&lt;" &amp; DATE(YEAR("" &amp; LEFT($AV$3, 10)),MONTH("1 " &amp; 'Stats (B)'!S$6 &amp;" 2014") + 1, 1), 'Raw Data'!$C:$C, "*ead*", 'Raw Data'!$D:$D, "&lt;&gt;" &amp; "*ancel*", 'Raw Data'!$D:$D, "&lt;&gt;" &amp; "*ithdraw*" ) )
+
(  COUNTIFS('Raw Data'!$O:$O, 'Raw Data'!$B$1, 'Raw Data'!$P:$P, "--", 'Raw Data'!$AL:$AL, "&gt;=" &amp; DATE(YEAR("" &amp; LEFT($AV$3, 10)),MONTH("1 " &amp; 'Stats (B)'!S$6 &amp;" 2014"), 1), 'Raw Data'!$AL:$AL, "&lt;" &amp; DATE(YEAR("" &amp; LEFT($AV$3, 10)),MONTH("1 " &amp; 'Stats (B)'!S$6 &amp;" 2014") + 1, 1), 'Raw Data'!$C:$C, "*ead*", 'Raw Data'!$D:$D, "&lt;&gt;" &amp; "*ancel*", 'Raw Data'!$D:$D, "&lt;&gt;" &amp; "*ithdraw*" ) )</f>
        <v>0</v>
      </c>
      <c r="T50" s="117"/>
      <c r="U50" s="117"/>
      <c r="V50" s="123"/>
      <c r="W50" s="156">
        <f>(  COUNTIFS('Raw Data'!$P:$P, 'Raw Data'!$B$1, 'Raw Data'!$AL:$AL, "&gt;=" &amp; DATE(YEAR("" &amp; LEFT($AV$3, 10)),MONTH("1 " &amp; 'Stats (B)'!W$6 &amp;" 2014"), 1), 'Raw Data'!$AL:$AL, "&lt;" &amp; DATE(YEAR("" &amp; LEFT($AV$3, 10)),MONTH("1 " &amp; 'Stats (B)'!W$6 &amp;" 2014") + 1, 1), 'Raw Data'!$C:$C, "*ead*", 'Raw Data'!$D:$D, "&lt;&gt;" &amp; "*ancel*", 'Raw Data'!$D:$D, "&lt;&gt;" &amp; "*ithdraw*" ) )
+
(  COUNTIFS('Raw Data'!$O:$O, 'Raw Data'!$B$1, 'Raw Data'!$P:$P, "--", 'Raw Data'!$AL:$AL, "&gt;=" &amp; DATE(YEAR("" &amp; LEFT($AV$3, 10)),MONTH("1 " &amp; 'Stats (B)'!W$6 &amp;" 2014"), 1), 'Raw Data'!$AL:$AL, "&lt;" &amp; DATE(YEAR("" &amp; LEFT($AV$3, 10)),MONTH("1 " &amp; 'Stats (B)'!W$6 &amp;" 2014") + 1, 1), 'Raw Data'!$C:$C, "*ead*", 'Raw Data'!$D:$D, "&lt;&gt;" &amp; "*ancel*", 'Raw Data'!$D:$D, "&lt;&gt;" &amp; "*ithdraw*" ) )</f>
        <v>0</v>
      </c>
      <c r="X50" s="117"/>
      <c r="Y50" s="117"/>
      <c r="Z50" s="123"/>
      <c r="AA50" s="156">
        <f>(  COUNTIFS('Raw Data'!$P:$P, 'Raw Data'!$B$1, 'Raw Data'!$AL:$AL, "&gt;=" &amp; DATE(YEAR("" &amp; LEFT($AV$3, 10)),MONTH("1 " &amp; 'Stats (B)'!AA$6 &amp;" 2014"), 1), 'Raw Data'!$AL:$AL, "&lt;" &amp; DATE(YEAR("" &amp; LEFT($AV$3, 10)),MONTH("1 " &amp; 'Stats (B)'!AA$6 &amp;" 2014") + 1, 1), 'Raw Data'!$C:$C, "*ead*", 'Raw Data'!$D:$D, "&lt;&gt;" &amp; "*ancel*", 'Raw Data'!$D:$D, "&lt;&gt;" &amp; "*ithdraw*" ) )
+
(  COUNTIFS('Raw Data'!$O:$O, 'Raw Data'!$B$1, 'Raw Data'!$P:$P, "--", 'Raw Data'!$AL:$AL, "&gt;=" &amp; DATE(YEAR("" &amp; LEFT($AV$3, 10)),MONTH("1 " &amp; 'Stats (B)'!AA$6 &amp;" 2014"), 1), 'Raw Data'!$AL:$AL, "&lt;" &amp; DATE(YEAR("" &amp; LEFT($AV$3, 10)),MONTH("1 " &amp; 'Stats (B)'!AA$6 &amp;" 2014") + 1, 1), 'Raw Data'!$C:$C, "*ead*", 'Raw Data'!$D:$D, "&lt;&gt;" &amp; "*ancel*", 'Raw Data'!$D:$D, "&lt;&gt;" &amp; "*ithdraw*" ) )</f>
        <v>0</v>
      </c>
      <c r="AB50" s="117"/>
      <c r="AC50" s="117"/>
      <c r="AD50" s="123"/>
      <c r="AE50" s="156">
        <f>(  COUNTIFS('Raw Data'!$P:$P, 'Raw Data'!$B$1, 'Raw Data'!$AL:$AL, "&gt;=" &amp; DATE(YEAR("" &amp; LEFT($AV$3, 10)),MONTH("1 " &amp; 'Stats (B)'!AE$6 &amp;" 2014"), 1), 'Raw Data'!$AL:$AL, "&lt;" &amp; DATE(YEAR("" &amp; LEFT($AV$3, 10)),MONTH("1 " &amp; 'Stats (B)'!AE$6 &amp;" 2014") + 1, 1), 'Raw Data'!$C:$C, "*ead*", 'Raw Data'!$D:$D, "&lt;&gt;" &amp; "*ancel*", 'Raw Data'!$D:$D, "&lt;&gt;" &amp; "*ithdraw*" ) )
+
(  COUNTIFS('Raw Data'!$O:$O, 'Raw Data'!$B$1, 'Raw Data'!$P:$P, "--", 'Raw Data'!$AL:$AL, "&gt;=" &amp; DATE(YEAR("" &amp; LEFT($AV$3, 10)),MONTH("1 " &amp; 'Stats (B)'!AE$6 &amp;" 2014"), 1), 'Raw Data'!$AL:$AL, "&lt;" &amp; DATE(YEAR("" &amp; LEFT($AV$3, 10)),MONTH("1 " &amp; 'Stats (B)'!AE$6 &amp;" 2014") + 1, 1), 'Raw Data'!$C:$C, "*ead*", 'Raw Data'!$D:$D, "&lt;&gt;" &amp; "*ancel*", 'Raw Data'!$D:$D, "&lt;&gt;" &amp; "*ithdraw*" ) )</f>
        <v>0</v>
      </c>
      <c r="AF50" s="117"/>
      <c r="AG50" s="117"/>
      <c r="AH50" s="123"/>
      <c r="AI50" s="156">
        <f>(  COUNTIFS('Raw Data'!$P:$P, 'Raw Data'!$B$1, 'Raw Data'!$AL:$AL, "&gt;=" &amp; DATE(YEAR("" &amp; LEFT($AV$3, 10)),MONTH("1 " &amp; 'Stats (B)'!AI$6 &amp;" 2014"), 1), 'Raw Data'!$AL:$AL, "&lt;" &amp; DATE(YEAR("" &amp; LEFT($AV$3, 10)),MONTH("1 " &amp; 'Stats (B)'!AI$6 &amp;" 2014") + 1, 1), 'Raw Data'!$C:$C, "*ead*", 'Raw Data'!$D:$D, "&lt;&gt;" &amp; "*ancel*", 'Raw Data'!$D:$D, "&lt;&gt;" &amp; "*ithdraw*" ) )
+
(  COUNTIFS('Raw Data'!$O:$O, 'Raw Data'!$B$1, 'Raw Data'!$P:$P, "--", 'Raw Data'!$AL:$AL, "&gt;=" &amp; DATE(YEAR("" &amp; LEFT($AV$3, 10)),MONTH("1 " &amp; 'Stats (B)'!AI$6 &amp;" 2014"), 1), 'Raw Data'!$AL:$AL, "&lt;" &amp; DATE(YEAR("" &amp; LEFT($AV$3, 10)),MONTH("1 " &amp; 'Stats (B)'!AI$6 &amp;" 2014") + 1, 1), 'Raw Data'!$C:$C, "*ead*", 'Raw Data'!$D:$D, "&lt;&gt;" &amp; "*ancel*", 'Raw Data'!$D:$D, "&lt;&gt;" &amp; "*ithdraw*" ) )</f>
        <v>0</v>
      </c>
      <c r="AJ50" s="117"/>
      <c r="AK50" s="117"/>
      <c r="AL50" s="123"/>
      <c r="AM50" s="156">
        <f>(  COUNTIFS('Raw Data'!$P:$P, 'Raw Data'!$B$1, 'Raw Data'!$AL:$AL, "&gt;=" &amp; DATE(YEAR("" &amp; LEFT($AV$3, 10)),MONTH("1 " &amp; 'Stats (B)'!AM$6 &amp;" 2014"), 1), 'Raw Data'!$AL:$AL, "&lt;" &amp; DATE(YEAR("" &amp; LEFT($AV$3, 10)),MONTH("1 " &amp; 'Stats (B)'!AM$6 &amp;" 2014") + 1, 1), 'Raw Data'!$C:$C, "*ead*", 'Raw Data'!$D:$D, "&lt;&gt;" &amp; "*ancel*", 'Raw Data'!$D:$D, "&lt;&gt;" &amp; "*ithdraw*" ) )
+
(  COUNTIFS('Raw Data'!$O:$O, 'Raw Data'!$B$1, 'Raw Data'!$P:$P, "--", 'Raw Data'!$AL:$AL, "&gt;=" &amp; DATE(YEAR("" &amp; LEFT($AV$3, 10)),MONTH("1 " &amp; 'Stats (B)'!AM$6 &amp;" 2014"), 1), 'Raw Data'!$AL:$AL, "&lt;" &amp; DATE(YEAR("" &amp; LEFT($AV$3, 10)),MONTH("1 " &amp; 'Stats (B)'!AM$6 &amp;" 2014") + 1, 1), 'Raw Data'!$C:$C, "*ead*", 'Raw Data'!$D:$D, "&lt;&gt;" &amp; "*ancel*", 'Raw Data'!$D:$D, "&lt;&gt;" &amp; "*ithdraw*" ) )</f>
        <v>0</v>
      </c>
      <c r="AN50" s="117"/>
      <c r="AO50" s="117"/>
      <c r="AP50" s="123"/>
      <c r="AQ50" s="156">
        <f>(  COUNTIFS('Raw Data'!$P:$P, 'Raw Data'!$B$1, 'Raw Data'!$AL:$AL, "&gt;=" &amp; DATE(YEAR("" &amp; LEFT($AV$3, 10)),MONTH("1 " &amp; 'Stats (B)'!AQ$6 &amp;" 2014"), 1), 'Raw Data'!$AL:$AL, "&lt;" &amp; DATE(YEAR("" &amp; LEFT($AV$3, 10)),MONTH("1 " &amp; 'Stats (B)'!AQ$6 &amp;" 2014") + 1, 1), 'Raw Data'!$C:$C, "*ead*", 'Raw Data'!$D:$D, "&lt;&gt;" &amp; "*ancel*", 'Raw Data'!$D:$D, "&lt;&gt;" &amp; "*ithdraw*" ) )
+
(  COUNTIFS('Raw Data'!$O:$O, 'Raw Data'!$B$1, 'Raw Data'!$P:$P, "--", 'Raw Data'!$AL:$AL, "&gt;=" &amp; DATE(YEAR("" &amp; LEFT($AV$3, 10)),MONTH("1 " &amp; 'Stats (B)'!AQ$6 &amp;" 2014"), 1), 'Raw Data'!$AL:$AL, "&lt;" &amp; DATE(YEAR("" &amp; LEFT($AV$3, 10)),MONTH("1 " &amp; 'Stats (B)'!AQ$6 &amp;" 2014") + 1, 1), 'Raw Data'!$C:$C, "*ead*", 'Raw Data'!$D:$D, "&lt;&gt;" &amp; "*ancel*", 'Raw Data'!$D:$D, "&lt;&gt;" &amp; "*ithdraw*" ) )</f>
        <v>0</v>
      </c>
      <c r="AR50" s="117"/>
      <c r="AS50" s="117"/>
      <c r="AT50" s="123"/>
      <c r="AU50" s="156">
        <f>(  COUNTIFS('Raw Data'!$P:$P, 'Raw Data'!$B$1, 'Raw Data'!$AL:$AL,"&lt;=" &amp;DATE(MID($AV$3, 15, 4), MONTH("1 " &amp; AU$6 &amp; " " &amp; MID($AV$3, 15, 4)) + 1, 0 ), 'Raw Data'!$AL:$AL,"&gt;" &amp;DATE(MID($AV$3, 15, 4), MONTH("1 " &amp; AU$6 &amp; " " &amp; MID($AV$3, 15, 4)), 0 ), 'Raw Data'!$C:$C, "*ead*", 'Raw Data'!$D:$D, "&lt;&gt;" &amp; "*ancel*", 'Raw Data'!$D:$D, "&lt;&gt;" &amp; "*ithdraw*" ) )
+
(  COUNTIFS('Raw Data'!$O:$O, 'Raw Data'!$B$1, 'Raw Data'!$P:$P, "--", 'Raw Data'!$AL:$AL,"&lt;=" &amp;DATE(MID($AV$3, 15, 4), MONTH("1 " &amp; AU$6 &amp; " " &amp; MID($AV$3, 15, 4)) + 1, 0 ), 'Raw Data'!$AL:$AL,"&gt;" &amp;DATE(MID($AV$3, 15, 4), MONTH("1 " &amp; AU$6 &amp; " " &amp; MID($AV$3, 15, 4)), 0 ), 'Raw Data'!$C:$C, "*ead*", 'Raw Data'!$D:$D, "&lt;&gt;" &amp; "*ancel*", 'Raw Data'!$D:$D, "&lt;&gt;" &amp; "*ithdraw*" ) )</f>
        <v>0</v>
      </c>
      <c r="AV50" s="117"/>
      <c r="AW50" s="117"/>
      <c r="AX50" s="123"/>
      <c r="AY50" s="156">
        <f>(  COUNTIFS('Raw Data'!$P:$P, 'Raw Data'!$B$1, 'Raw Data'!$AL:$AL,"&lt;=" &amp;DATE(MID($AV$3, 15, 4), MONTH("1 " &amp; AY$6 &amp; " " &amp; MID($AV$3, 15, 4)) + 1, 0 ), 'Raw Data'!$AL:$AL,"&gt;" &amp;DATE(MID($AV$3, 15, 4), MONTH("1 " &amp; AY$6 &amp; " " &amp; MID($AV$3, 15, 4)), 0 ), 'Raw Data'!$C:$C, "*ead*", 'Raw Data'!$D:$D, "&lt;&gt;" &amp; "*ancel*", 'Raw Data'!$D:$D, "&lt;&gt;" &amp; "*ithdraw*" ) )
+
(  COUNTIFS('Raw Data'!$O:$O, 'Raw Data'!$B$1, 'Raw Data'!$P:$P, "--", 'Raw Data'!$AL:$AL,"&lt;=" &amp;DATE(MID($AV$3, 15, 4), MONTH("1 " &amp; AY$6 &amp; " " &amp; MID($AV$3, 15, 4)) + 1, 0 ), 'Raw Data'!$AL:$AL,"&gt;" &amp;DATE(MID($AV$3, 15, 4), MONTH("1 " &amp; AY$6 &amp; " " &amp; MID($AV$3, 15, 4)), 0 ), 'Raw Data'!$C:$C, "*ead*", 'Raw Data'!$D:$D, "&lt;&gt;" &amp; "*ancel*", 'Raw Data'!$D:$D, "&lt;&gt;" &amp; "*ithdraw*" ) )</f>
        <v>0</v>
      </c>
      <c r="AZ50" s="117"/>
      <c r="BA50" s="117"/>
      <c r="BB50" s="123"/>
      <c r="BC50" s="156">
        <f>(  COUNTIFS('Raw Data'!$P:$P, 'Raw Data'!$B$1, 'Raw Data'!$AL:$AL,"&lt;=" &amp;DATE(MID($AV$3, 15, 4), MONTH("1 " &amp; BC$6 &amp; " " &amp; MID($AV$3, 15, 4)) + 1, 0 ), 'Raw Data'!$AL:$AL,"&gt;" &amp;DATE(MID($AV$3, 15, 4), MONTH("1 " &amp; BC$6 &amp; " " &amp; MID($AV$3, 15, 4)), 0 ), 'Raw Data'!$C:$C, "*ead*", 'Raw Data'!$D:$D, "&lt;&gt;" &amp; "*ancel*", 'Raw Data'!$D:$D, "&lt;&gt;" &amp; "*ithdraw*" ) )
+
(  COUNTIFS('Raw Data'!$O:$O, 'Raw Data'!$B$1, 'Raw Data'!$P:$P, "--", 'Raw Data'!$AL:$AL,"&lt;=" &amp;DATE(MID($AV$3, 15, 4), MONTH("1 " &amp; BC$6 &amp; " " &amp; MID($AV$3, 15, 4)) + 1, 0 ), 'Raw Data'!$AL:$AL,"&gt;" &amp;DATE(MID($AV$3, 15, 4), MONTH("1 " &amp; BC$6 &amp; " " &amp; MID($AV$3, 15, 4)), 0 ), 'Raw Data'!$C:$C, "*ead*", 'Raw Data'!$D:$D, "&lt;&gt;" &amp; "*ancel*", 'Raw Data'!$D:$D, "&lt;&gt;" &amp; "*ithdraw*" ) )</f>
        <v>0</v>
      </c>
      <c r="BD50" s="117"/>
      <c r="BE50" s="117"/>
      <c r="BF50" s="123"/>
    </row>
    <row r="51" spans="1:58" ht="12.75" customHeight="1" x14ac:dyDescent="0.2">
      <c r="A51" s="120" t="s">
        <v>727</v>
      </c>
      <c r="B51" s="117"/>
      <c r="C51" s="117"/>
      <c r="D51" s="117"/>
      <c r="E51" s="117"/>
      <c r="F51" s="117"/>
      <c r="G51" s="117"/>
      <c r="H51" s="117"/>
      <c r="I51" s="117"/>
      <c r="J51" s="123"/>
      <c r="K51" s="156">
        <f>(  COUNTIFS('Raw Data'!$P:$P, 'Raw Data'!$B$1, 'Raw Data'!$AL:$AL, "&gt;=" &amp; DATE(YEAR("" &amp; LEFT($AV$3, 10)),MONTH("1 " &amp; 'Stats (B)'!K$6 &amp;" 2014"), 1), 'Raw Data'!$AL:$AL, "&lt;" &amp; DATE(YEAR("" &amp; LEFT($AV$3, 10)),MONTH("1 " &amp; 'Stats (B)'!K$6 &amp;" 2014") + 1, 1), 'Raw Data'!$C:$C, "*ay*", 'Raw Data'!$D:$D, "&lt;&gt;" &amp; "*ancel*", 'Raw Data'!$D:$D, "&lt;&gt;" &amp; "*ithdraw*" ) )
+
(  COUNTIFS('Raw Data'!$O:$O, 'Raw Data'!$B$1, 'Raw Data'!$P:$P, "--", 'Raw Data'!$AL:$AL, "&gt;=" &amp; DATE(YEAR("" &amp; LEFT($AV$3, 10)),MONTH("1 " &amp; 'Stats (B)'!K$6 &amp;" 2014"), 1), 'Raw Data'!$AL:$AL, "&lt;" &amp; DATE(YEAR("" &amp; LEFT($AV$3, 10)),MONTH("1 " &amp; 'Stats (B)'!K$6 &amp;" 2014") + 1, 1), 'Raw Data'!$C:$C, "*ay*", 'Raw Data'!$D:$D, "&lt;&gt;" &amp; "*ancel*", 'Raw Data'!$D:$D, "&lt;&gt;" &amp; "*ithdraw*" ) )</f>
        <v>0</v>
      </c>
      <c r="L51" s="117"/>
      <c r="M51" s="117"/>
      <c r="N51" s="123"/>
      <c r="O51" s="156">
        <f>(  COUNTIFS('Raw Data'!$P:$P, 'Raw Data'!$B$1, 'Raw Data'!$AL:$AL, "&gt;=" &amp; DATE(YEAR("" &amp; LEFT($AV$3, 10)),MONTH("1 " &amp; 'Stats (B)'!O$6 &amp;" 2014"), 1), 'Raw Data'!$AL:$AL, "&lt;" &amp; DATE(YEAR("" &amp; LEFT($AV$3, 10)),MONTH("1 " &amp; 'Stats (B)'!O$6 &amp;" 2014") + 1, 1), 'Raw Data'!$C:$C, "*ay*", 'Raw Data'!$D:$D, "&lt;&gt;" &amp; "*ancel*", 'Raw Data'!$D:$D, "&lt;&gt;" &amp; "*ithdraw*" ) )
+
(  COUNTIFS('Raw Data'!$O:$O, 'Raw Data'!$B$1, 'Raw Data'!$P:$P, "--", 'Raw Data'!$AL:$AL, "&gt;=" &amp; DATE(YEAR("" &amp; LEFT($AV$3, 10)),MONTH("1 " &amp; 'Stats (B)'!O$6 &amp;" 2014"), 1), 'Raw Data'!$AL:$AL, "&lt;" &amp; DATE(YEAR("" &amp; LEFT($AV$3, 10)),MONTH("1 " &amp; 'Stats (B)'!O$6 &amp;" 2014") + 1, 1), 'Raw Data'!$C:$C, "*ay*", 'Raw Data'!$D:$D, "&lt;&gt;" &amp; "*ancel*", 'Raw Data'!$D:$D, "&lt;&gt;" &amp; "*ithdraw*" ) )</f>
        <v>0</v>
      </c>
      <c r="P51" s="117"/>
      <c r="Q51" s="117"/>
      <c r="R51" s="123"/>
      <c r="S51" s="156">
        <f>(  COUNTIFS('Raw Data'!$P:$P, 'Raw Data'!$B$1, 'Raw Data'!$AL:$AL, "&gt;=" &amp; DATE(YEAR("" &amp; LEFT($AV$3, 10)),MONTH("1 " &amp; 'Stats (B)'!S$6 &amp;" 2014"), 1), 'Raw Data'!$AL:$AL, "&lt;" &amp; DATE(YEAR("" &amp; LEFT($AV$3, 10)),MONTH("1 " &amp; 'Stats (B)'!S$6 &amp;" 2014") + 1, 1), 'Raw Data'!$C:$C, "*ay*", 'Raw Data'!$D:$D, "&lt;&gt;" &amp; "*ancel*", 'Raw Data'!$D:$D, "&lt;&gt;" &amp; "*ithdraw*" ) )
+
(  COUNTIFS('Raw Data'!$O:$O, 'Raw Data'!$B$1, 'Raw Data'!$P:$P, "--", 'Raw Data'!$AL:$AL, "&gt;=" &amp; DATE(YEAR("" &amp; LEFT($AV$3, 10)),MONTH("1 " &amp; 'Stats (B)'!S$6 &amp;" 2014"), 1), 'Raw Data'!$AL:$AL, "&lt;" &amp; DATE(YEAR("" &amp; LEFT($AV$3, 10)),MONTH("1 " &amp; 'Stats (B)'!S$6 &amp;" 2014") + 1, 1), 'Raw Data'!$C:$C, "*ay*", 'Raw Data'!$D:$D, "&lt;&gt;" &amp; "*ancel*", 'Raw Data'!$D:$D, "&lt;&gt;" &amp; "*ithdraw*" ) )</f>
        <v>0</v>
      </c>
      <c r="T51" s="117"/>
      <c r="U51" s="117"/>
      <c r="V51" s="123"/>
      <c r="W51" s="156">
        <f>(  COUNTIFS('Raw Data'!$P:$P, 'Raw Data'!$B$1, 'Raw Data'!$AL:$AL, "&gt;=" &amp; DATE(YEAR("" &amp; LEFT($AV$3, 10)),MONTH("1 " &amp; 'Stats (B)'!W$6 &amp;" 2014"), 1), 'Raw Data'!$AL:$AL, "&lt;" &amp; DATE(YEAR("" &amp; LEFT($AV$3, 10)),MONTH("1 " &amp; 'Stats (B)'!W$6 &amp;" 2014") + 1, 1), 'Raw Data'!$C:$C, "*ay*", 'Raw Data'!$D:$D, "&lt;&gt;" &amp; "*ancel*", 'Raw Data'!$D:$D, "&lt;&gt;" &amp; "*ithdraw*" ) )
+
(  COUNTIFS('Raw Data'!$O:$O, 'Raw Data'!$B$1, 'Raw Data'!$P:$P, "--", 'Raw Data'!$AL:$AL, "&gt;=" &amp; DATE(YEAR("" &amp; LEFT($AV$3, 10)),MONTH("1 " &amp; 'Stats (B)'!W$6 &amp;" 2014"), 1), 'Raw Data'!$AL:$AL, "&lt;" &amp; DATE(YEAR("" &amp; LEFT($AV$3, 10)),MONTH("1 " &amp; 'Stats (B)'!W$6 &amp;" 2014") + 1, 1), 'Raw Data'!$C:$C, "*ay*", 'Raw Data'!$D:$D, "&lt;&gt;" &amp; "*ancel*", 'Raw Data'!$D:$D, "&lt;&gt;" &amp; "*ithdraw*" ) )</f>
        <v>0</v>
      </c>
      <c r="X51" s="117"/>
      <c r="Y51" s="117"/>
      <c r="Z51" s="123"/>
      <c r="AA51" s="156">
        <f>(  COUNTIFS('Raw Data'!$P:$P, 'Raw Data'!$B$1, 'Raw Data'!$AL:$AL, "&gt;=" &amp; DATE(YEAR("" &amp; LEFT($AV$3, 10)),MONTH("1 " &amp; 'Stats (B)'!AA$6 &amp;" 2014"), 1), 'Raw Data'!$AL:$AL, "&lt;" &amp; DATE(YEAR("" &amp; LEFT($AV$3, 10)),MONTH("1 " &amp; 'Stats (B)'!AA$6 &amp;" 2014") + 1, 1), 'Raw Data'!$C:$C, "*ay*", 'Raw Data'!$D:$D, "&lt;&gt;" &amp; "*ancel*", 'Raw Data'!$D:$D, "&lt;&gt;" &amp; "*ithdraw*" ) )
+
(  COUNTIFS('Raw Data'!$O:$O, 'Raw Data'!$B$1, 'Raw Data'!$P:$P, "--", 'Raw Data'!$AL:$AL, "&gt;=" &amp; DATE(YEAR("" &amp; LEFT($AV$3, 10)),MONTH("1 " &amp; 'Stats (B)'!AA$6 &amp;" 2014"), 1), 'Raw Data'!$AL:$AL, "&lt;" &amp; DATE(YEAR("" &amp; LEFT($AV$3, 10)),MONTH("1 " &amp; 'Stats (B)'!AA$6 &amp;" 2014") + 1, 1), 'Raw Data'!$C:$C, "*ay*", 'Raw Data'!$D:$D, "&lt;&gt;" &amp; "*ancel*", 'Raw Data'!$D:$D, "&lt;&gt;" &amp; "*ithdraw*" ) )</f>
        <v>0</v>
      </c>
      <c r="AB51" s="117"/>
      <c r="AC51" s="117"/>
      <c r="AD51" s="123"/>
      <c r="AE51" s="156">
        <f>(  COUNTIFS('Raw Data'!$P:$P, 'Raw Data'!$B$1, 'Raw Data'!$AL:$AL, "&gt;=" &amp; DATE(YEAR("" &amp; LEFT($AV$3, 10)),MONTH("1 " &amp; 'Stats (B)'!AE$6 &amp;" 2014"), 1), 'Raw Data'!$AL:$AL, "&lt;" &amp; DATE(YEAR("" &amp; LEFT($AV$3, 10)),MONTH("1 " &amp; 'Stats (B)'!AE$6 &amp;" 2014") + 1, 1), 'Raw Data'!$C:$C, "*ay*", 'Raw Data'!$D:$D, "&lt;&gt;" &amp; "*ancel*", 'Raw Data'!$D:$D, "&lt;&gt;" &amp; "*ithdraw*" ) )
+
(  COUNTIFS('Raw Data'!$O:$O, 'Raw Data'!$B$1, 'Raw Data'!$P:$P, "--", 'Raw Data'!$AL:$AL, "&gt;=" &amp; DATE(YEAR("" &amp; LEFT($AV$3, 10)),MONTH("1 " &amp; 'Stats (B)'!AE$6 &amp;" 2014"), 1), 'Raw Data'!$AL:$AL, "&lt;" &amp; DATE(YEAR("" &amp; LEFT($AV$3, 10)),MONTH("1 " &amp; 'Stats (B)'!AE$6 &amp;" 2014") + 1, 1), 'Raw Data'!$C:$C, "*ay*", 'Raw Data'!$D:$D, "&lt;&gt;" &amp; "*ancel*", 'Raw Data'!$D:$D, "&lt;&gt;" &amp; "*ithdraw*" ) )</f>
        <v>0</v>
      </c>
      <c r="AF51" s="117"/>
      <c r="AG51" s="117"/>
      <c r="AH51" s="123"/>
      <c r="AI51" s="156">
        <f>(  COUNTIFS('Raw Data'!$P:$P, 'Raw Data'!$B$1, 'Raw Data'!$AL:$AL, "&gt;=" &amp; DATE(YEAR("" &amp; LEFT($AV$3, 10)),MONTH("1 " &amp; 'Stats (B)'!AI$6 &amp;" 2014"), 1), 'Raw Data'!$AL:$AL, "&lt;" &amp; DATE(YEAR("" &amp; LEFT($AV$3, 10)),MONTH("1 " &amp; 'Stats (B)'!AI$6 &amp;" 2014") + 1, 1), 'Raw Data'!$C:$C, "*ay*", 'Raw Data'!$D:$D, "&lt;&gt;" &amp; "*ancel*", 'Raw Data'!$D:$D, "&lt;&gt;" &amp; "*ithdraw*" ) )
+
(  COUNTIFS('Raw Data'!$O:$O, 'Raw Data'!$B$1, 'Raw Data'!$P:$P, "--", 'Raw Data'!$AL:$AL, "&gt;=" &amp; DATE(YEAR("" &amp; LEFT($AV$3, 10)),MONTH("1 " &amp; 'Stats (B)'!AI$6 &amp;" 2014"), 1), 'Raw Data'!$AL:$AL, "&lt;" &amp; DATE(YEAR("" &amp; LEFT($AV$3, 10)),MONTH("1 " &amp; 'Stats (B)'!AI$6 &amp;" 2014") + 1, 1), 'Raw Data'!$C:$C, "*ay*", 'Raw Data'!$D:$D, "&lt;&gt;" &amp; "*ancel*", 'Raw Data'!$D:$D, "&lt;&gt;" &amp; "*ithdraw*" ) )</f>
        <v>0</v>
      </c>
      <c r="AJ51" s="117"/>
      <c r="AK51" s="117"/>
      <c r="AL51" s="123"/>
      <c r="AM51" s="156">
        <f>(  COUNTIFS('Raw Data'!$P:$P, 'Raw Data'!$B$1, 'Raw Data'!$AL:$AL, "&gt;=" &amp; DATE(YEAR("" &amp; LEFT($AV$3, 10)),MONTH("1 " &amp; 'Stats (B)'!AM$6 &amp;" 2014"), 1), 'Raw Data'!$AL:$AL, "&lt;" &amp; DATE(YEAR("" &amp; LEFT($AV$3, 10)),MONTH("1 " &amp; 'Stats (B)'!AM$6 &amp;" 2014") + 1, 1), 'Raw Data'!$C:$C, "*ay*", 'Raw Data'!$D:$D, "&lt;&gt;" &amp; "*ancel*", 'Raw Data'!$D:$D, "&lt;&gt;" &amp; "*ithdraw*" ) )
+
(  COUNTIFS('Raw Data'!$O:$O, 'Raw Data'!$B$1, 'Raw Data'!$P:$P, "--", 'Raw Data'!$AL:$AL, "&gt;=" &amp; DATE(YEAR("" &amp; LEFT($AV$3, 10)),MONTH("1 " &amp; 'Stats (B)'!AM$6 &amp;" 2014"), 1), 'Raw Data'!$AL:$AL, "&lt;" &amp; DATE(YEAR("" &amp; LEFT($AV$3, 10)),MONTH("1 " &amp; 'Stats (B)'!AM$6 &amp;" 2014") + 1, 1), 'Raw Data'!$C:$C, "*ay*", 'Raw Data'!$D:$D, "&lt;&gt;" &amp; "*ancel*", 'Raw Data'!$D:$D, "&lt;&gt;" &amp; "*ithdraw*" ) )</f>
        <v>0</v>
      </c>
      <c r="AN51" s="117"/>
      <c r="AO51" s="117"/>
      <c r="AP51" s="123"/>
      <c r="AQ51" s="156">
        <f>(  COUNTIFS('Raw Data'!$P:$P, 'Raw Data'!$B$1, 'Raw Data'!$AL:$AL, "&gt;=" &amp; DATE(YEAR("" &amp; LEFT($AV$3, 10)),MONTH("1 " &amp; 'Stats (B)'!AQ$6 &amp;" 2014"), 1), 'Raw Data'!$AL:$AL, "&lt;" &amp; DATE(YEAR("" &amp; LEFT($AV$3, 10)),MONTH("1 " &amp; 'Stats (B)'!AQ$6 &amp;" 2014") + 1, 1), 'Raw Data'!$C:$C, "*ay*", 'Raw Data'!$D:$D, "&lt;&gt;" &amp; "*ancel*", 'Raw Data'!$D:$D, "&lt;&gt;" &amp; "*ithdraw*" ) )
+
(  COUNTIFS('Raw Data'!$O:$O, 'Raw Data'!$B$1, 'Raw Data'!$P:$P, "--", 'Raw Data'!$AL:$AL, "&gt;=" &amp; DATE(YEAR("" &amp; LEFT($AV$3, 10)),MONTH("1 " &amp; 'Stats (B)'!AQ$6 &amp;" 2014"), 1), 'Raw Data'!$AL:$AL, "&lt;" &amp; DATE(YEAR("" &amp; LEFT($AV$3, 10)),MONTH("1 " &amp; 'Stats (B)'!AQ$6 &amp;" 2014") + 1, 1), 'Raw Data'!$C:$C, "*ay*", 'Raw Data'!$D:$D, "&lt;&gt;" &amp; "*ancel*", 'Raw Data'!$D:$D, "&lt;&gt;" &amp; "*ithdraw*" ) )</f>
        <v>0</v>
      </c>
      <c r="AR51" s="117"/>
      <c r="AS51" s="117"/>
      <c r="AT51" s="123"/>
      <c r="AU51" s="156">
        <f>(  COUNTIFS('Raw Data'!$P:$P, 'Raw Data'!$B$1, 'Raw Data'!$AL:$AL,"&lt;=" &amp;DATE(MID($AV$3, 15, 4), MONTH("1 " &amp; AU$6 &amp; " " &amp; MID($AV$3, 15, 4)) + 1, 0 ), 'Raw Data'!$AL:$AL,"&gt;" &amp;DATE(MID($AV$3, 15, 4), MONTH("1 " &amp; AU$6 &amp; " " &amp; MID($AV$3, 15, 4)), 0 ), 'Raw Data'!$C:$C, "*ay*", 'Raw Data'!$D:$D, "&lt;&gt;" &amp; "*ancel*", 'Raw Data'!$D:$D, "&lt;&gt;" &amp; "*ithdraw*" ) )
+
(  COUNTIFS('Raw Data'!$O:$O, 'Raw Data'!$B$1, 'Raw Data'!$P:$P, "--", 'Raw Data'!$AL:$AL,"&lt;=" &amp;DATE(MID($AV$3, 15, 4), MONTH("1 " &amp; AU$6 &amp; " " &amp; MID($AV$3, 15, 4)) + 1, 0 ), 'Raw Data'!$AL:$AL,"&gt;" &amp;DATE(MID($AV$3, 15, 4), MONTH("1 " &amp; AU$6 &amp; " " &amp; MID($AV$3, 15, 4)), 0 ), 'Raw Data'!$C:$C, "*ay*", 'Raw Data'!$D:$D, "&lt;&gt;" &amp; "*ancel*", 'Raw Data'!$D:$D, "&lt;&gt;" &amp; "*ithdraw*" ) )</f>
        <v>0</v>
      </c>
      <c r="AV51" s="117"/>
      <c r="AW51" s="117"/>
      <c r="AX51" s="123"/>
      <c r="AY51" s="156">
        <f>(  COUNTIFS('Raw Data'!$P:$P, 'Raw Data'!$B$1, 'Raw Data'!$AL:$AL,"&lt;=" &amp;DATE(MID($AV$3, 15, 4), MONTH("1 " &amp; AY$6 &amp; " " &amp; MID($AV$3, 15, 4)) + 1, 0 ), 'Raw Data'!$AL:$AL,"&gt;" &amp;DATE(MID($AV$3, 15, 4), MONTH("1 " &amp; AY$6 &amp; " " &amp; MID($AV$3, 15, 4)), 0 ), 'Raw Data'!$C:$C, "*ay*", 'Raw Data'!$D:$D, "&lt;&gt;" &amp; "*ancel*", 'Raw Data'!$D:$D, "&lt;&gt;" &amp; "*ithdraw*" ) )
+
(  COUNTIFS('Raw Data'!$O:$O, 'Raw Data'!$B$1, 'Raw Data'!$P:$P, "--", 'Raw Data'!$AL:$AL,"&lt;=" &amp;DATE(MID($AV$3, 15, 4), MONTH("1 " &amp; AY$6 &amp; " " &amp; MID($AV$3, 15, 4)) + 1, 0 ), 'Raw Data'!$AL:$AL,"&gt;" &amp;DATE(MID($AV$3, 15, 4), MONTH("1 " &amp; AY$6 &amp; " " &amp; MID($AV$3, 15, 4)), 0 ), 'Raw Data'!$C:$C, "*ay*", 'Raw Data'!$D:$D, "&lt;&gt;" &amp; "*ancel*", 'Raw Data'!$D:$D, "&lt;&gt;" &amp; "*ithdraw*" ) )</f>
        <v>0</v>
      </c>
      <c r="AZ51" s="117"/>
      <c r="BA51" s="117"/>
      <c r="BB51" s="123"/>
      <c r="BC51" s="156">
        <f>(  COUNTIFS('Raw Data'!$P:$P, 'Raw Data'!$B$1, 'Raw Data'!$AL:$AL,"&lt;=" &amp;DATE(MID($AV$3, 15, 4), MONTH("1 " &amp; BC$6 &amp; " " &amp; MID($AV$3, 15, 4)) + 1, 0 ), 'Raw Data'!$AL:$AL,"&gt;" &amp;DATE(MID($AV$3, 15, 4), MONTH("1 " &amp; BC$6 &amp; " " &amp; MID($AV$3, 15, 4)), 0 ), 'Raw Data'!$C:$C, "*ay*", 'Raw Data'!$D:$D, "&lt;&gt;" &amp; "*ancel*", 'Raw Data'!$D:$D, "&lt;&gt;" &amp; "*ithdraw*" ) )
+
(  COUNTIFS('Raw Data'!$O:$O, 'Raw Data'!$B$1, 'Raw Data'!$P:$P, "--", 'Raw Data'!$AL:$AL,"&lt;=" &amp;DATE(MID($AV$3, 15, 4), MONTH("1 " &amp; BC$6 &amp; " " &amp; MID($AV$3, 15, 4)) + 1, 0 ), 'Raw Data'!$AL:$AL,"&gt;" &amp;DATE(MID($AV$3, 15, 4), MONTH("1 " &amp; BC$6 &amp; " " &amp; MID($AV$3, 15, 4)), 0 ), 'Raw Data'!$C:$C, "*ay*", 'Raw Data'!$D:$D, "&lt;&gt;" &amp; "*ancel*", 'Raw Data'!$D:$D, "&lt;&gt;" &amp; "*ithdraw*" ) )</f>
        <v>0</v>
      </c>
      <c r="BD51" s="117"/>
      <c r="BE51" s="117"/>
      <c r="BF51" s="123"/>
    </row>
    <row r="52" spans="1:58" ht="12.75" customHeight="1" x14ac:dyDescent="0.2">
      <c r="A52" s="120" t="s">
        <v>729</v>
      </c>
      <c r="B52" s="117"/>
      <c r="C52" s="117"/>
      <c r="D52" s="117"/>
      <c r="E52" s="117"/>
      <c r="F52" s="117"/>
      <c r="G52" s="117"/>
      <c r="H52" s="117"/>
      <c r="I52" s="117"/>
      <c r="J52" s="123"/>
      <c r="K52" s="156">
        <f>(  COUNTIFS('Raw Data'!$P:$P, 'Raw Data'!$B$1, 'Raw Data'!$AL:$AL, "&gt;=" &amp; DATE(YEAR("" &amp; LEFT($AV$3, 10)),MONTH("1 " &amp; 'Stats (B)'!K$6 &amp;" 2014"), 1), 'Raw Data'!$AL:$AL, "&lt;" &amp; DATE(YEAR("" &amp; LEFT($AV$3, 10)),MONTH("1 " &amp; 'Stats (B)'!K$6 &amp;" 2014") + 1, 1), 'Raw Data'!$C:$C, "*andevil*", 'Raw Data'!$D:$D, "&lt;&gt;" &amp; "*ancel*", 'Raw Data'!$D:$D, "&lt;&gt;" &amp; "*ithdraw*" ) )
+
(  COUNTIFS('Raw Data'!$O:$O, 'Raw Data'!$B$1, 'Raw Data'!$P:$P, "--", 'Raw Data'!$AL:$AL, "&gt;=" &amp; DATE(YEAR("" &amp; LEFT($AV$3, 10)),MONTH("1 " &amp; 'Stats (B)'!K$6 &amp;" 2014"), 1), 'Raw Data'!$AL:$AL, "&lt;" &amp; DATE(YEAR("" &amp; LEFT($AV$3, 10)),MONTH("1 " &amp; 'Stats (B)'!K$6 &amp;" 2014") + 1, 1), 'Raw Data'!$C:$C, "*andevil*", 'Raw Data'!$D:$D, "&lt;&gt;" &amp; "*ancel*", 'Raw Data'!$D:$D, "&lt;&gt;" &amp; "*ithdraw*" ) )</f>
        <v>0</v>
      </c>
      <c r="L52" s="117"/>
      <c r="M52" s="117"/>
      <c r="N52" s="123"/>
      <c r="O52" s="156">
        <f>(  COUNTIFS('Raw Data'!$P:$P, 'Raw Data'!$B$1, 'Raw Data'!$AL:$AL, "&gt;=" &amp; DATE(YEAR("" &amp; LEFT($AV$3, 10)),MONTH("1 " &amp; 'Stats (B)'!O$6 &amp;" 2014"), 1), 'Raw Data'!$AL:$AL, "&lt;" &amp; DATE(YEAR("" &amp; LEFT($AV$3, 10)),MONTH("1 " &amp; 'Stats (B)'!O$6 &amp;" 2014") + 1, 1), 'Raw Data'!$C:$C, "*andevil*", 'Raw Data'!$D:$D, "&lt;&gt;" &amp; "*ancel*", 'Raw Data'!$D:$D, "&lt;&gt;" &amp; "*ithdraw*" ) )
+
(  COUNTIFS('Raw Data'!$O:$O, 'Raw Data'!$B$1, 'Raw Data'!$P:$P, "--", 'Raw Data'!$AL:$AL, "&gt;=" &amp; DATE(YEAR("" &amp; LEFT($AV$3, 10)),MONTH("1 " &amp; 'Stats (B)'!O$6 &amp;" 2014"), 1), 'Raw Data'!$AL:$AL, "&lt;" &amp; DATE(YEAR("" &amp; LEFT($AV$3, 10)),MONTH("1 " &amp; 'Stats (B)'!O$6 &amp;" 2014") + 1, 1), 'Raw Data'!$C:$C, "*andevil*", 'Raw Data'!$D:$D, "&lt;&gt;" &amp; "*ancel*", 'Raw Data'!$D:$D, "&lt;&gt;" &amp; "*ithdraw*" ) )</f>
        <v>0</v>
      </c>
      <c r="P52" s="117"/>
      <c r="Q52" s="117"/>
      <c r="R52" s="123"/>
      <c r="S52" s="156">
        <f>(  COUNTIFS('Raw Data'!$P:$P, 'Raw Data'!$B$1, 'Raw Data'!$AL:$AL, "&gt;=" &amp; DATE(YEAR("" &amp; LEFT($AV$3, 10)),MONTH("1 " &amp; 'Stats (B)'!S$6 &amp;" 2014"), 1), 'Raw Data'!$AL:$AL, "&lt;" &amp; DATE(YEAR("" &amp; LEFT($AV$3, 10)),MONTH("1 " &amp; 'Stats (B)'!S$6 &amp;" 2014") + 1, 1), 'Raw Data'!$C:$C, "*andevil*", 'Raw Data'!$D:$D, "&lt;&gt;" &amp; "*ancel*", 'Raw Data'!$D:$D, "&lt;&gt;" &amp; "*ithdraw*" ) )
+
(  COUNTIFS('Raw Data'!$O:$O, 'Raw Data'!$B$1, 'Raw Data'!$P:$P, "--", 'Raw Data'!$AL:$AL, "&gt;=" &amp; DATE(YEAR("" &amp; LEFT($AV$3, 10)),MONTH("1 " &amp; 'Stats (B)'!S$6 &amp;" 2014"), 1), 'Raw Data'!$AL:$AL, "&lt;" &amp; DATE(YEAR("" &amp; LEFT($AV$3, 10)),MONTH("1 " &amp; 'Stats (B)'!S$6 &amp;" 2014") + 1, 1), 'Raw Data'!$C:$C, "*andevil*", 'Raw Data'!$D:$D, "&lt;&gt;" &amp; "*ancel*", 'Raw Data'!$D:$D, "&lt;&gt;" &amp; "*ithdraw*" ) )</f>
        <v>0</v>
      </c>
      <c r="T52" s="117"/>
      <c r="U52" s="117"/>
      <c r="V52" s="123"/>
      <c r="W52" s="156">
        <f>(  COUNTIFS('Raw Data'!$P:$P, 'Raw Data'!$B$1, 'Raw Data'!$AL:$AL, "&gt;=" &amp; DATE(YEAR("" &amp; LEFT($AV$3, 10)),MONTH("1 " &amp; 'Stats (B)'!W$6 &amp;" 2014"), 1), 'Raw Data'!$AL:$AL, "&lt;" &amp; DATE(YEAR("" &amp; LEFT($AV$3, 10)),MONTH("1 " &amp; 'Stats (B)'!W$6 &amp;" 2014") + 1, 1), 'Raw Data'!$C:$C, "*andevil*", 'Raw Data'!$D:$D, "&lt;&gt;" &amp; "*ancel*", 'Raw Data'!$D:$D, "&lt;&gt;" &amp; "*ithdraw*" ) )
+
(  COUNTIFS('Raw Data'!$O:$O, 'Raw Data'!$B$1, 'Raw Data'!$P:$P, "--", 'Raw Data'!$AL:$AL, "&gt;=" &amp; DATE(YEAR("" &amp; LEFT($AV$3, 10)),MONTH("1 " &amp; 'Stats (B)'!W$6 &amp;" 2014"), 1), 'Raw Data'!$AL:$AL, "&lt;" &amp; DATE(YEAR("" &amp; LEFT($AV$3, 10)),MONTH("1 " &amp; 'Stats (B)'!W$6 &amp;" 2014") + 1, 1), 'Raw Data'!$C:$C, "*andevil*", 'Raw Data'!$D:$D, "&lt;&gt;" &amp; "*ancel*", 'Raw Data'!$D:$D, "&lt;&gt;" &amp; "*ithdraw*" ) )</f>
        <v>0</v>
      </c>
      <c r="X52" s="117"/>
      <c r="Y52" s="117"/>
      <c r="Z52" s="123"/>
      <c r="AA52" s="156">
        <f>(  COUNTIFS('Raw Data'!$P:$P, 'Raw Data'!$B$1, 'Raw Data'!$AL:$AL, "&gt;=" &amp; DATE(YEAR("" &amp; LEFT($AV$3, 10)),MONTH("1 " &amp; 'Stats (B)'!AA$6 &amp;" 2014"), 1), 'Raw Data'!$AL:$AL, "&lt;" &amp; DATE(YEAR("" &amp; LEFT($AV$3, 10)),MONTH("1 " &amp; 'Stats (B)'!AA$6 &amp;" 2014") + 1, 1), 'Raw Data'!$C:$C, "*andevil*", 'Raw Data'!$D:$D, "&lt;&gt;" &amp; "*ancel*", 'Raw Data'!$D:$D, "&lt;&gt;" &amp; "*ithdraw*" ) )
+
(  COUNTIFS('Raw Data'!$O:$O, 'Raw Data'!$B$1, 'Raw Data'!$P:$P, "--", 'Raw Data'!$AL:$AL, "&gt;=" &amp; DATE(YEAR("" &amp; LEFT($AV$3, 10)),MONTH("1 " &amp; 'Stats (B)'!AA$6 &amp;" 2014"), 1), 'Raw Data'!$AL:$AL, "&lt;" &amp; DATE(YEAR("" &amp; LEFT($AV$3, 10)),MONTH("1 " &amp; 'Stats (B)'!AA$6 &amp;" 2014") + 1, 1), 'Raw Data'!$C:$C, "*andevil*", 'Raw Data'!$D:$D, "&lt;&gt;" &amp; "*ancel*", 'Raw Data'!$D:$D, "&lt;&gt;" &amp; "*ithdraw*" ) )</f>
        <v>0</v>
      </c>
      <c r="AB52" s="117"/>
      <c r="AC52" s="117"/>
      <c r="AD52" s="123"/>
      <c r="AE52" s="156">
        <f>(  COUNTIFS('Raw Data'!$P:$P, 'Raw Data'!$B$1, 'Raw Data'!$AL:$AL, "&gt;=" &amp; DATE(YEAR("" &amp; LEFT($AV$3, 10)),MONTH("1 " &amp; 'Stats (B)'!AE$6 &amp;" 2014"), 1), 'Raw Data'!$AL:$AL, "&lt;" &amp; DATE(YEAR("" &amp; LEFT($AV$3, 10)),MONTH("1 " &amp; 'Stats (B)'!AE$6 &amp;" 2014") + 1, 1), 'Raw Data'!$C:$C, "*andevil*", 'Raw Data'!$D:$D, "&lt;&gt;" &amp; "*ancel*", 'Raw Data'!$D:$D, "&lt;&gt;" &amp; "*ithdraw*" ) )
+
(  COUNTIFS('Raw Data'!$O:$O, 'Raw Data'!$B$1, 'Raw Data'!$P:$P, "--", 'Raw Data'!$AL:$AL, "&gt;=" &amp; DATE(YEAR("" &amp; LEFT($AV$3, 10)),MONTH("1 " &amp; 'Stats (B)'!AE$6 &amp;" 2014"), 1), 'Raw Data'!$AL:$AL, "&lt;" &amp; DATE(YEAR("" &amp; LEFT($AV$3, 10)),MONTH("1 " &amp; 'Stats (B)'!AE$6 &amp;" 2014") + 1, 1), 'Raw Data'!$C:$C, "*andevil*", 'Raw Data'!$D:$D, "&lt;&gt;" &amp; "*ancel*", 'Raw Data'!$D:$D, "&lt;&gt;" &amp; "*ithdraw*" ) )</f>
        <v>0</v>
      </c>
      <c r="AF52" s="117"/>
      <c r="AG52" s="117"/>
      <c r="AH52" s="123"/>
      <c r="AI52" s="156">
        <f>(  COUNTIFS('Raw Data'!$P:$P, 'Raw Data'!$B$1, 'Raw Data'!$AL:$AL, "&gt;=" &amp; DATE(YEAR("" &amp; LEFT($AV$3, 10)),MONTH("1 " &amp; 'Stats (B)'!AI$6 &amp;" 2014"), 1), 'Raw Data'!$AL:$AL, "&lt;" &amp; DATE(YEAR("" &amp; LEFT($AV$3, 10)),MONTH("1 " &amp; 'Stats (B)'!AI$6 &amp;" 2014") + 1, 1), 'Raw Data'!$C:$C, "*andevil*", 'Raw Data'!$D:$D, "&lt;&gt;" &amp; "*ancel*", 'Raw Data'!$D:$D, "&lt;&gt;" &amp; "*ithdraw*" ) )
+
(  COUNTIFS('Raw Data'!$O:$O, 'Raw Data'!$B$1, 'Raw Data'!$P:$P, "--", 'Raw Data'!$AL:$AL, "&gt;=" &amp; DATE(YEAR("" &amp; LEFT($AV$3, 10)),MONTH("1 " &amp; 'Stats (B)'!AI$6 &amp;" 2014"), 1), 'Raw Data'!$AL:$AL, "&lt;" &amp; DATE(YEAR("" &amp; LEFT($AV$3, 10)),MONTH("1 " &amp; 'Stats (B)'!AI$6 &amp;" 2014") + 1, 1), 'Raw Data'!$C:$C, "*andevil*", 'Raw Data'!$D:$D, "&lt;&gt;" &amp; "*ancel*", 'Raw Data'!$D:$D, "&lt;&gt;" &amp; "*ithdraw*" ) )</f>
        <v>0</v>
      </c>
      <c r="AJ52" s="117"/>
      <c r="AK52" s="117"/>
      <c r="AL52" s="123"/>
      <c r="AM52" s="156">
        <f>(  COUNTIFS('Raw Data'!$P:$P, 'Raw Data'!$B$1, 'Raw Data'!$AL:$AL, "&gt;=" &amp; DATE(YEAR("" &amp; LEFT($AV$3, 10)),MONTH("1 " &amp; 'Stats (B)'!AM$6 &amp;" 2014"), 1), 'Raw Data'!$AL:$AL, "&lt;" &amp; DATE(YEAR("" &amp; LEFT($AV$3, 10)),MONTH("1 " &amp; 'Stats (B)'!AM$6 &amp;" 2014") + 1, 1), 'Raw Data'!$C:$C, "*andevil*", 'Raw Data'!$D:$D, "&lt;&gt;" &amp; "*ancel*", 'Raw Data'!$D:$D, "&lt;&gt;" &amp; "*ithdraw*" ) )
+
(  COUNTIFS('Raw Data'!$O:$O, 'Raw Data'!$B$1, 'Raw Data'!$P:$P, "--", 'Raw Data'!$AL:$AL, "&gt;=" &amp; DATE(YEAR("" &amp; LEFT($AV$3, 10)),MONTH("1 " &amp; 'Stats (B)'!AM$6 &amp;" 2014"), 1), 'Raw Data'!$AL:$AL, "&lt;" &amp; DATE(YEAR("" &amp; LEFT($AV$3, 10)),MONTH("1 " &amp; 'Stats (B)'!AM$6 &amp;" 2014") + 1, 1), 'Raw Data'!$C:$C, "*andevil*", 'Raw Data'!$D:$D, "&lt;&gt;" &amp; "*ancel*", 'Raw Data'!$D:$D, "&lt;&gt;" &amp; "*ithdraw*" ) )</f>
        <v>0</v>
      </c>
      <c r="AN52" s="117"/>
      <c r="AO52" s="117"/>
      <c r="AP52" s="123"/>
      <c r="AQ52" s="156">
        <f>(  COUNTIFS('Raw Data'!$P:$P, 'Raw Data'!$B$1, 'Raw Data'!$AL:$AL, "&gt;=" &amp; DATE(YEAR("" &amp; LEFT($AV$3, 10)),MONTH("1 " &amp; 'Stats (B)'!AQ$6 &amp;" 2014"), 1), 'Raw Data'!$AL:$AL, "&lt;" &amp; DATE(YEAR("" &amp; LEFT($AV$3, 10)),MONTH("1 " &amp; 'Stats (B)'!AQ$6 &amp;" 2014") + 1, 1), 'Raw Data'!$C:$C, "*andevil*", 'Raw Data'!$D:$D, "&lt;&gt;" &amp; "*ancel*", 'Raw Data'!$D:$D, "&lt;&gt;" &amp; "*ithdraw*" ) )
+
(  COUNTIFS('Raw Data'!$O:$O, 'Raw Data'!$B$1, 'Raw Data'!$P:$P, "--", 'Raw Data'!$AL:$AL, "&gt;=" &amp; DATE(YEAR("" &amp; LEFT($AV$3, 10)),MONTH("1 " &amp; 'Stats (B)'!AQ$6 &amp;" 2014"), 1), 'Raw Data'!$AL:$AL, "&lt;" &amp; DATE(YEAR("" &amp; LEFT($AV$3, 10)),MONTH("1 " &amp; 'Stats (B)'!AQ$6 &amp;" 2014") + 1, 1), 'Raw Data'!$C:$C, "*andevil*", 'Raw Data'!$D:$D, "&lt;&gt;" &amp; "*ancel*", 'Raw Data'!$D:$D, "&lt;&gt;" &amp; "*ithdraw*" ) )</f>
        <v>0</v>
      </c>
      <c r="AR52" s="117"/>
      <c r="AS52" s="117"/>
      <c r="AT52" s="123"/>
      <c r="AU52" s="156">
        <f>(  COUNTIFS('Raw Data'!$P:$P, 'Raw Data'!$B$1, 'Raw Data'!$AL:$AL,"&lt;=" &amp;DATE(MID($AV$3, 15, 4), MONTH("1 " &amp; AU$6 &amp; " " &amp; MID($AV$3, 15, 4)) + 1, 0 ), 'Raw Data'!$AL:$AL,"&gt;" &amp;DATE(MID($AV$3, 15, 4), MONTH("1 " &amp; AU$6 &amp; " " &amp; MID($AV$3, 15, 4)), 0 ), 'Raw Data'!$C:$C, "*andevil*", 'Raw Data'!$D:$D, "&lt;&gt;" &amp; "*ancel*", 'Raw Data'!$D:$D, "&lt;&gt;" &amp; "*ithdraw*" ) )
+
(  COUNTIFS('Raw Data'!$O:$O, 'Raw Data'!$B$1, 'Raw Data'!$P:$P, "--", 'Raw Data'!$AL:$AL,"&lt;=" &amp;DATE(MID($AV$3, 15, 4), MONTH("1 " &amp; AU$6 &amp; " " &amp; MID($AV$3, 15, 4)) + 1, 0 ), 'Raw Data'!$AL:$AL,"&gt;" &amp;DATE(MID($AV$3, 15, 4), MONTH("1 " &amp; AU$6 &amp; " " &amp; MID($AV$3, 15, 4)), 0 ), 'Raw Data'!$C:$C, "*andevil*", 'Raw Data'!$D:$D, "&lt;&gt;" &amp; "*ancel*", 'Raw Data'!$D:$D, "&lt;&gt;" &amp; "*ithdraw*" ) )</f>
        <v>0</v>
      </c>
      <c r="AV52" s="117"/>
      <c r="AW52" s="117"/>
      <c r="AX52" s="123"/>
      <c r="AY52" s="156">
        <f>(  COUNTIFS('Raw Data'!$P:$P, 'Raw Data'!$B$1, 'Raw Data'!$AL:$AL,"&lt;=" &amp;DATE(MID($AV$3, 15, 4), MONTH("1 " &amp; AY$6 &amp; " " &amp; MID($AV$3, 15, 4)) + 1, 0 ), 'Raw Data'!$AL:$AL,"&gt;" &amp;DATE(MID($AV$3, 15, 4), MONTH("1 " &amp; AY$6 &amp; " " &amp; MID($AV$3, 15, 4)), 0 ), 'Raw Data'!$C:$C, "*andevil*", 'Raw Data'!$D:$D, "&lt;&gt;" &amp; "*ancel*", 'Raw Data'!$D:$D, "&lt;&gt;" &amp; "*ithdraw*" ) )
+
(  COUNTIFS('Raw Data'!$O:$O, 'Raw Data'!$B$1, 'Raw Data'!$P:$P, "--", 'Raw Data'!$AL:$AL,"&lt;=" &amp;DATE(MID($AV$3, 15, 4), MONTH("1 " &amp; AY$6 &amp; " " &amp; MID($AV$3, 15, 4)) + 1, 0 ), 'Raw Data'!$AL:$AL,"&gt;" &amp;DATE(MID($AV$3, 15, 4), MONTH("1 " &amp; AY$6 &amp; " " &amp; MID($AV$3, 15, 4)), 0 ), 'Raw Data'!$C:$C, "*andevil*", 'Raw Data'!$D:$D, "&lt;&gt;" &amp; "*ancel*", 'Raw Data'!$D:$D, "&lt;&gt;" &amp; "*ithdraw*" ) )</f>
        <v>0</v>
      </c>
      <c r="AZ52" s="117"/>
      <c r="BA52" s="117"/>
      <c r="BB52" s="123"/>
      <c r="BC52" s="156">
        <f>(  COUNTIFS('Raw Data'!$P:$P, 'Raw Data'!$B$1, 'Raw Data'!$AL:$AL,"&lt;=" &amp;DATE(MID($AV$3, 15, 4), MONTH("1 " &amp; BC$6 &amp; " " &amp; MID($AV$3, 15, 4)) + 1, 0 ), 'Raw Data'!$AL:$AL,"&gt;" &amp;DATE(MID($AV$3, 15, 4), MONTH("1 " &amp; BC$6 &amp; " " &amp; MID($AV$3, 15, 4)), 0 ), 'Raw Data'!$C:$C, "*andevil*", 'Raw Data'!$D:$D, "&lt;&gt;" &amp; "*ancel*", 'Raw Data'!$D:$D, "&lt;&gt;" &amp; "*ithdraw*" ) )
+
(  COUNTIFS('Raw Data'!$O:$O, 'Raw Data'!$B$1, 'Raw Data'!$P:$P, "--", 'Raw Data'!$AL:$AL,"&lt;=" &amp;DATE(MID($AV$3, 15, 4), MONTH("1 " &amp; BC$6 &amp; " " &amp; MID($AV$3, 15, 4)) + 1, 0 ), 'Raw Data'!$AL:$AL,"&gt;" &amp;DATE(MID($AV$3, 15, 4), MONTH("1 " &amp; BC$6 &amp; " " &amp; MID($AV$3, 15, 4)), 0 ), 'Raw Data'!$C:$C, "*andevil*", 'Raw Data'!$D:$D, "&lt;&gt;" &amp; "*ancel*", 'Raw Data'!$D:$D, "&lt;&gt;" &amp; "*ithdraw*" ) )</f>
        <v>0</v>
      </c>
      <c r="BD52" s="117"/>
      <c r="BE52" s="117"/>
      <c r="BF52" s="123"/>
    </row>
    <row r="53" spans="1:58" ht="12.75" customHeight="1" x14ac:dyDescent="0.2">
      <c r="A53" s="120" t="s">
        <v>730</v>
      </c>
      <c r="B53" s="117"/>
      <c r="C53" s="117"/>
      <c r="D53" s="117"/>
      <c r="E53" s="117"/>
      <c r="F53" s="117"/>
      <c r="G53" s="117"/>
      <c r="H53" s="117"/>
      <c r="I53" s="117"/>
      <c r="J53" s="123"/>
      <c r="K53" s="156">
        <f>(  COUNTIFS('Raw Data'!$P:$P, 'Raw Data'!$B$1, 'Raw Data'!$AL:$AL, "&gt;=" &amp; DATE(YEAR("" &amp; LEFT($AV$3, 10)),MONTH("1 " &amp; 'Stats (B)'!K$6 &amp;" 2014"), 1), 'Raw Data'!$AL:$AL, "&lt;" &amp; DATE(YEAR("" &amp; LEFT($AV$3, 10)),MONTH("1 " &amp; 'Stats (B)'!K$6 &amp;" 2014") + 1, 1), 'Raw Data'!$C:$C, "*av*", 'Raw Data'!$D:$D, "&lt;&gt;" &amp; "*ancel*", 'Raw Data'!$D:$D, "&lt;&gt;" &amp; "*ithdraw*" ) )
+
(  COUNTIFS('Raw Data'!$O:$O, 'Raw Data'!$B$1, 'Raw Data'!$P:$P, "--", 'Raw Data'!$AL:$AL, "&gt;=" &amp; DATE(YEAR("" &amp; LEFT($AV$3, 10)),MONTH("1 " &amp; 'Stats (B)'!K$6 &amp;" 2014"), 1), 'Raw Data'!$AL:$AL, "&lt;" &amp; DATE(YEAR("" &amp; LEFT($AV$3, 10)),MONTH("1 " &amp; 'Stats (B)'!K$6 &amp;" 2014") + 1, 1), 'Raw Data'!$C:$C, "*av*", 'Raw Data'!$D:$D, "&lt;&gt;" &amp; "*ancel*", 'Raw Data'!$D:$D, "&lt;&gt;" &amp; "*ithdraw*" ) )</f>
        <v>0</v>
      </c>
      <c r="L53" s="117"/>
      <c r="M53" s="117"/>
      <c r="N53" s="123"/>
      <c r="O53" s="156">
        <f>(  COUNTIFS('Raw Data'!$P:$P, 'Raw Data'!$B$1, 'Raw Data'!$AL:$AL, "&gt;=" &amp; DATE(YEAR("" &amp; LEFT($AV$3, 10)),MONTH("1 " &amp; 'Stats (B)'!O$6 &amp;" 2014"), 1), 'Raw Data'!$AL:$AL, "&lt;" &amp; DATE(YEAR("" &amp; LEFT($AV$3, 10)),MONTH("1 " &amp; 'Stats (B)'!O$6 &amp;" 2014") + 1, 1), 'Raw Data'!$C:$C, "*av*", 'Raw Data'!$D:$D, "&lt;&gt;" &amp; "*ancel*", 'Raw Data'!$D:$D, "&lt;&gt;" &amp; "*ithdraw*" ) )
+
(  COUNTIFS('Raw Data'!$O:$O, 'Raw Data'!$B$1, 'Raw Data'!$P:$P, "--", 'Raw Data'!$AL:$AL, "&gt;=" &amp; DATE(YEAR("" &amp; LEFT($AV$3, 10)),MONTH("1 " &amp; 'Stats (B)'!O$6 &amp;" 2014"), 1), 'Raw Data'!$AL:$AL, "&lt;" &amp; DATE(YEAR("" &amp; LEFT($AV$3, 10)),MONTH("1 " &amp; 'Stats (B)'!O$6 &amp;" 2014") + 1, 1), 'Raw Data'!$C:$C, "*av*", 'Raw Data'!$D:$D, "&lt;&gt;" &amp; "*ancel*", 'Raw Data'!$D:$D, "&lt;&gt;" &amp; "*ithdraw*" ) )</f>
        <v>0</v>
      </c>
      <c r="P53" s="117"/>
      <c r="Q53" s="117"/>
      <c r="R53" s="123"/>
      <c r="S53" s="156">
        <f>(  COUNTIFS('Raw Data'!$P:$P, 'Raw Data'!$B$1, 'Raw Data'!$AL:$AL, "&gt;=" &amp; DATE(YEAR("" &amp; LEFT($AV$3, 10)),MONTH("1 " &amp; 'Stats (B)'!S$6 &amp;" 2014"), 1), 'Raw Data'!$AL:$AL, "&lt;" &amp; DATE(YEAR("" &amp; LEFT($AV$3, 10)),MONTH("1 " &amp; 'Stats (B)'!S$6 &amp;" 2014") + 1, 1), 'Raw Data'!$C:$C, "*av*", 'Raw Data'!$D:$D, "&lt;&gt;" &amp; "*ancel*", 'Raw Data'!$D:$D, "&lt;&gt;" &amp; "*ithdraw*" ) )
+
(  COUNTIFS('Raw Data'!$O:$O, 'Raw Data'!$B$1, 'Raw Data'!$P:$P, "--", 'Raw Data'!$AL:$AL, "&gt;=" &amp; DATE(YEAR("" &amp; LEFT($AV$3, 10)),MONTH("1 " &amp; 'Stats (B)'!S$6 &amp;" 2014"), 1), 'Raw Data'!$AL:$AL, "&lt;" &amp; DATE(YEAR("" &amp; LEFT($AV$3, 10)),MONTH("1 " &amp; 'Stats (B)'!S$6 &amp;" 2014") + 1, 1), 'Raw Data'!$C:$C, "*av*", 'Raw Data'!$D:$D, "&lt;&gt;" &amp; "*ancel*", 'Raw Data'!$D:$D, "&lt;&gt;" &amp; "*ithdraw*" ) )</f>
        <v>0</v>
      </c>
      <c r="T53" s="117"/>
      <c r="U53" s="117"/>
      <c r="V53" s="123"/>
      <c r="W53" s="156">
        <f>(  COUNTIFS('Raw Data'!$P:$P, 'Raw Data'!$B$1, 'Raw Data'!$AL:$AL, "&gt;=" &amp; DATE(YEAR("" &amp; LEFT($AV$3, 10)),MONTH("1 " &amp; 'Stats (B)'!W$6 &amp;" 2014"), 1), 'Raw Data'!$AL:$AL, "&lt;" &amp; DATE(YEAR("" &amp; LEFT($AV$3, 10)),MONTH("1 " &amp; 'Stats (B)'!W$6 &amp;" 2014") + 1, 1), 'Raw Data'!$C:$C, "*av*", 'Raw Data'!$D:$D, "&lt;&gt;" &amp; "*ancel*", 'Raw Data'!$D:$D, "&lt;&gt;" &amp; "*ithdraw*" ) )
+
(  COUNTIFS('Raw Data'!$O:$O, 'Raw Data'!$B$1, 'Raw Data'!$P:$P, "--", 'Raw Data'!$AL:$AL, "&gt;=" &amp; DATE(YEAR("" &amp; LEFT($AV$3, 10)),MONTH("1 " &amp; 'Stats (B)'!W$6 &amp;" 2014"), 1), 'Raw Data'!$AL:$AL, "&lt;" &amp; DATE(YEAR("" &amp; LEFT($AV$3, 10)),MONTH("1 " &amp; 'Stats (B)'!W$6 &amp;" 2014") + 1, 1), 'Raw Data'!$C:$C, "*av*", 'Raw Data'!$D:$D, "&lt;&gt;" &amp; "*ancel*", 'Raw Data'!$D:$D, "&lt;&gt;" &amp; "*ithdraw*" ) )</f>
        <v>0</v>
      </c>
      <c r="X53" s="117"/>
      <c r="Y53" s="117"/>
      <c r="Z53" s="123"/>
      <c r="AA53" s="156">
        <f>(  COUNTIFS('Raw Data'!$P:$P, 'Raw Data'!$B$1, 'Raw Data'!$AL:$AL, "&gt;=" &amp; DATE(YEAR("" &amp; LEFT($AV$3, 10)),MONTH("1 " &amp; 'Stats (B)'!AA$6 &amp;" 2014"), 1), 'Raw Data'!$AL:$AL, "&lt;" &amp; DATE(YEAR("" &amp; LEFT($AV$3, 10)),MONTH("1 " &amp; 'Stats (B)'!AA$6 &amp;" 2014") + 1, 1), 'Raw Data'!$C:$C, "*av*", 'Raw Data'!$D:$D, "&lt;&gt;" &amp; "*ancel*", 'Raw Data'!$D:$D, "&lt;&gt;" &amp; "*ithdraw*" ) )
+
(  COUNTIFS('Raw Data'!$O:$O, 'Raw Data'!$B$1, 'Raw Data'!$P:$P, "--", 'Raw Data'!$AL:$AL, "&gt;=" &amp; DATE(YEAR("" &amp; LEFT($AV$3, 10)),MONTH("1 " &amp; 'Stats (B)'!AA$6 &amp;" 2014"), 1), 'Raw Data'!$AL:$AL, "&lt;" &amp; DATE(YEAR("" &amp; LEFT($AV$3, 10)),MONTH("1 " &amp; 'Stats (B)'!AA$6 &amp;" 2014") + 1, 1), 'Raw Data'!$C:$C, "*av*", 'Raw Data'!$D:$D, "&lt;&gt;" &amp; "*ancel*", 'Raw Data'!$D:$D, "&lt;&gt;" &amp; "*ithdraw*" ) )</f>
        <v>0</v>
      </c>
      <c r="AB53" s="117"/>
      <c r="AC53" s="117"/>
      <c r="AD53" s="123"/>
      <c r="AE53" s="156">
        <f>(  COUNTIFS('Raw Data'!$P:$P, 'Raw Data'!$B$1, 'Raw Data'!$AL:$AL, "&gt;=" &amp; DATE(YEAR("" &amp; LEFT($AV$3, 10)),MONTH("1 " &amp; 'Stats (B)'!AE$6 &amp;" 2014"), 1), 'Raw Data'!$AL:$AL, "&lt;" &amp; DATE(YEAR("" &amp; LEFT($AV$3, 10)),MONTH("1 " &amp; 'Stats (B)'!AE$6 &amp;" 2014") + 1, 1), 'Raw Data'!$C:$C, "*av*", 'Raw Data'!$D:$D, "&lt;&gt;" &amp; "*ancel*", 'Raw Data'!$D:$D, "&lt;&gt;" &amp; "*ithdraw*" ) )
+
(  COUNTIFS('Raw Data'!$O:$O, 'Raw Data'!$B$1, 'Raw Data'!$P:$P, "--", 'Raw Data'!$AL:$AL, "&gt;=" &amp; DATE(YEAR("" &amp; LEFT($AV$3, 10)),MONTH("1 " &amp; 'Stats (B)'!AE$6 &amp;" 2014"), 1), 'Raw Data'!$AL:$AL, "&lt;" &amp; DATE(YEAR("" &amp; LEFT($AV$3, 10)),MONTH("1 " &amp; 'Stats (B)'!AE$6 &amp;" 2014") + 1, 1), 'Raw Data'!$C:$C, "*av*", 'Raw Data'!$D:$D, "&lt;&gt;" &amp; "*ancel*", 'Raw Data'!$D:$D, "&lt;&gt;" &amp; "*ithdraw*" ) )</f>
        <v>0</v>
      </c>
      <c r="AF53" s="117"/>
      <c r="AG53" s="117"/>
      <c r="AH53" s="123"/>
      <c r="AI53" s="156">
        <f>(  COUNTIFS('Raw Data'!$P:$P, 'Raw Data'!$B$1, 'Raw Data'!$AL:$AL, "&gt;=" &amp; DATE(YEAR("" &amp; LEFT($AV$3, 10)),MONTH("1 " &amp; 'Stats (B)'!AI$6 &amp;" 2014"), 1), 'Raw Data'!$AL:$AL, "&lt;" &amp; DATE(YEAR("" &amp; LEFT($AV$3, 10)),MONTH("1 " &amp; 'Stats (B)'!AI$6 &amp;" 2014") + 1, 1), 'Raw Data'!$C:$C, "*av*", 'Raw Data'!$D:$D, "&lt;&gt;" &amp; "*ancel*", 'Raw Data'!$D:$D, "&lt;&gt;" &amp; "*ithdraw*" ) )
+
(  COUNTIFS('Raw Data'!$O:$O, 'Raw Data'!$B$1, 'Raw Data'!$P:$P, "--", 'Raw Data'!$AL:$AL, "&gt;=" &amp; DATE(YEAR("" &amp; LEFT($AV$3, 10)),MONTH("1 " &amp; 'Stats (B)'!AI$6 &amp;" 2014"), 1), 'Raw Data'!$AL:$AL, "&lt;" &amp; DATE(YEAR("" &amp; LEFT($AV$3, 10)),MONTH("1 " &amp; 'Stats (B)'!AI$6 &amp;" 2014") + 1, 1), 'Raw Data'!$C:$C, "*av*", 'Raw Data'!$D:$D, "&lt;&gt;" &amp; "*ancel*", 'Raw Data'!$D:$D, "&lt;&gt;" &amp; "*ithdraw*" ) )</f>
        <v>0</v>
      </c>
      <c r="AJ53" s="117"/>
      <c r="AK53" s="117"/>
      <c r="AL53" s="123"/>
      <c r="AM53" s="156">
        <f>(  COUNTIFS('Raw Data'!$P:$P, 'Raw Data'!$B$1, 'Raw Data'!$AL:$AL, "&gt;=" &amp; DATE(YEAR("" &amp; LEFT($AV$3, 10)),MONTH("1 " &amp; 'Stats (B)'!AM$6 &amp;" 2014"), 1), 'Raw Data'!$AL:$AL, "&lt;" &amp; DATE(YEAR("" &amp; LEFT($AV$3, 10)),MONTH("1 " &amp; 'Stats (B)'!AM$6 &amp;" 2014") + 1, 1), 'Raw Data'!$C:$C, "*av*", 'Raw Data'!$D:$D, "&lt;&gt;" &amp; "*ancel*", 'Raw Data'!$D:$D, "&lt;&gt;" &amp; "*ithdraw*" ) )
+
(  COUNTIFS('Raw Data'!$O:$O, 'Raw Data'!$B$1, 'Raw Data'!$P:$P, "--", 'Raw Data'!$AL:$AL, "&gt;=" &amp; DATE(YEAR("" &amp; LEFT($AV$3, 10)),MONTH("1 " &amp; 'Stats (B)'!AM$6 &amp;" 2014"), 1), 'Raw Data'!$AL:$AL, "&lt;" &amp; DATE(YEAR("" &amp; LEFT($AV$3, 10)),MONTH("1 " &amp; 'Stats (B)'!AM$6 &amp;" 2014") + 1, 1), 'Raw Data'!$C:$C, "*av*", 'Raw Data'!$D:$D, "&lt;&gt;" &amp; "*ancel*", 'Raw Data'!$D:$D, "&lt;&gt;" &amp; "*ithdraw*" ) )</f>
        <v>0</v>
      </c>
      <c r="AN53" s="117"/>
      <c r="AO53" s="117"/>
      <c r="AP53" s="123"/>
      <c r="AQ53" s="156">
        <f>(  COUNTIFS('Raw Data'!$P:$P, 'Raw Data'!$B$1, 'Raw Data'!$AL:$AL, "&gt;=" &amp; DATE(YEAR("" &amp; LEFT($AV$3, 10)),MONTH("1 " &amp; 'Stats (B)'!AQ$6 &amp;" 2014"), 1), 'Raw Data'!$AL:$AL, "&lt;" &amp; DATE(YEAR("" &amp; LEFT($AV$3, 10)),MONTH("1 " &amp; 'Stats (B)'!AQ$6 &amp;" 2014") + 1, 1), 'Raw Data'!$C:$C, "*av*", 'Raw Data'!$D:$D, "&lt;&gt;" &amp; "*ancel*", 'Raw Data'!$D:$D, "&lt;&gt;" &amp; "*ithdraw*" ) )
+
(  COUNTIFS('Raw Data'!$O:$O, 'Raw Data'!$B$1, 'Raw Data'!$P:$P, "--", 'Raw Data'!$AL:$AL, "&gt;=" &amp; DATE(YEAR("" &amp; LEFT($AV$3, 10)),MONTH("1 " &amp; 'Stats (B)'!AQ$6 &amp;" 2014"), 1), 'Raw Data'!$AL:$AL, "&lt;" &amp; DATE(YEAR("" &amp; LEFT($AV$3, 10)),MONTH("1 " &amp; 'Stats (B)'!AQ$6 &amp;" 2014") + 1, 1), 'Raw Data'!$C:$C, "*av*", 'Raw Data'!$D:$D, "&lt;&gt;" &amp; "*ancel*", 'Raw Data'!$D:$D, "&lt;&gt;" &amp; "*ithdraw*" ) )</f>
        <v>0</v>
      </c>
      <c r="AR53" s="117"/>
      <c r="AS53" s="117"/>
      <c r="AT53" s="123"/>
      <c r="AU53" s="156">
        <f>(  COUNTIFS('Raw Data'!$P:$P, 'Raw Data'!$B$1, 'Raw Data'!$AL:$AL,"&lt;=" &amp;DATE(MID($AV$3, 15, 4), MONTH("1 " &amp; AU$6 &amp; " " &amp; MID($AV$3, 15, 4)) + 1, 0 ), 'Raw Data'!$AL:$AL,"&gt;" &amp;DATE(MID($AV$3, 15, 4), MONTH("1 " &amp; AU$6 &amp; " " &amp; MID($AV$3, 15, 4)), 0 ), 'Raw Data'!$C:$C, "*av*", 'Raw Data'!$D:$D, "&lt;&gt;" &amp; "*ancel*", 'Raw Data'!$D:$D, "&lt;&gt;" &amp; "*ithdraw*" ) )
+
(  COUNTIFS('Raw Data'!$O:$O, 'Raw Data'!$B$1, 'Raw Data'!$P:$P, "--", 'Raw Data'!$AL:$AL,"&lt;=" &amp;DATE(MID($AV$3, 15, 4), MONTH("1 " &amp; AU$6 &amp; " " &amp; MID($AV$3, 15, 4)) + 1, 0 ), 'Raw Data'!$AL:$AL,"&gt;" &amp;DATE(MID($AV$3, 15, 4), MONTH("1 " &amp; AU$6 &amp; " " &amp; MID($AV$3, 15, 4)), 0 ), 'Raw Data'!$C:$C, "*av*", 'Raw Data'!$D:$D, "&lt;&gt;" &amp; "*ancel*", 'Raw Data'!$D:$D, "&lt;&gt;" &amp; "*ithdraw*" ) )</f>
        <v>0</v>
      </c>
      <c r="AV53" s="117"/>
      <c r="AW53" s="117"/>
      <c r="AX53" s="123"/>
      <c r="AY53" s="156">
        <f>(  COUNTIFS('Raw Data'!$P:$P, 'Raw Data'!$B$1, 'Raw Data'!$AL:$AL,"&lt;=" &amp;DATE(MID($AV$3, 15, 4), MONTH("1 " &amp; AY$6 &amp; " " &amp; MID($AV$3, 15, 4)) + 1, 0 ), 'Raw Data'!$AL:$AL,"&gt;" &amp;DATE(MID($AV$3, 15, 4), MONTH("1 " &amp; AY$6 &amp; " " &amp; MID($AV$3, 15, 4)), 0 ), 'Raw Data'!$C:$C, "*av*", 'Raw Data'!$D:$D, "&lt;&gt;" &amp; "*ancel*", 'Raw Data'!$D:$D, "&lt;&gt;" &amp; "*ithdraw*" ) )
+
(  COUNTIFS('Raw Data'!$O:$O, 'Raw Data'!$B$1, 'Raw Data'!$P:$P, "--", 'Raw Data'!$AL:$AL,"&lt;=" &amp;DATE(MID($AV$3, 15, 4), MONTH("1 " &amp; AY$6 &amp; " " &amp; MID($AV$3, 15, 4)) + 1, 0 ), 'Raw Data'!$AL:$AL,"&gt;" &amp;DATE(MID($AV$3, 15, 4), MONTH("1 " &amp; AY$6 &amp; " " &amp; MID($AV$3, 15, 4)), 0 ), 'Raw Data'!$C:$C, "*av*", 'Raw Data'!$D:$D, "&lt;&gt;" &amp; "*ancel*", 'Raw Data'!$D:$D, "&lt;&gt;" &amp; "*ithdraw*" ) )</f>
        <v>0</v>
      </c>
      <c r="AZ53" s="117"/>
      <c r="BA53" s="117"/>
      <c r="BB53" s="123"/>
      <c r="BC53" s="156">
        <f>(  COUNTIFS('Raw Data'!$P:$P, 'Raw Data'!$B$1, 'Raw Data'!$AL:$AL,"&lt;=" &amp;DATE(MID($AV$3, 15, 4), MONTH("1 " &amp; BC$6 &amp; " " &amp; MID($AV$3, 15, 4)) + 1, 0 ), 'Raw Data'!$AL:$AL,"&gt;" &amp;DATE(MID($AV$3, 15, 4), MONTH("1 " &amp; BC$6 &amp; " " &amp; MID($AV$3, 15, 4)), 0 ), 'Raw Data'!$C:$C, "*av*", 'Raw Data'!$D:$D, "&lt;&gt;" &amp; "*ancel*", 'Raw Data'!$D:$D, "&lt;&gt;" &amp; "*ithdraw*" ) )
+
(  COUNTIFS('Raw Data'!$O:$O, 'Raw Data'!$B$1, 'Raw Data'!$P:$P, "--", 'Raw Data'!$AL:$AL,"&lt;=" &amp;DATE(MID($AV$3, 15, 4), MONTH("1 " &amp; BC$6 &amp; " " &amp; MID($AV$3, 15, 4)) + 1, 0 ), 'Raw Data'!$AL:$AL,"&gt;" &amp;DATE(MID($AV$3, 15, 4), MONTH("1 " &amp; BC$6 &amp; " " &amp; MID($AV$3, 15, 4)), 0 ), 'Raw Data'!$C:$C, "*av*", 'Raw Data'!$D:$D, "&lt;&gt;" &amp; "*ancel*", 'Raw Data'!$D:$D, "&lt;&gt;" &amp; "*ithdraw*" ) )</f>
        <v>0</v>
      </c>
      <c r="BD53" s="117"/>
      <c r="BE53" s="117"/>
      <c r="BF53" s="123"/>
    </row>
    <row r="54" spans="1:58" ht="12.75" customHeight="1" x14ac:dyDescent="0.2">
      <c r="A54" s="158" t="s">
        <v>750</v>
      </c>
      <c r="B54" s="117"/>
      <c r="C54" s="117"/>
      <c r="D54" s="117"/>
      <c r="E54" s="117"/>
      <c r="F54" s="117"/>
      <c r="G54" s="117"/>
      <c r="H54" s="117"/>
      <c r="I54" s="117"/>
      <c r="J54" s="123"/>
      <c r="K54" s="156">
        <f>(  COUNTIFS('Raw Data'!$P:$P, 'Raw Data'!$B$1, 'Raw Data'!$AL:$AL, "&gt;=" &amp; DATE(YEAR("" &amp; LEFT($AV$3, 10)),MONTH("1 " &amp; 'Stats (B)'!K$6 &amp;" 2014"), 1), 'Raw Data'!$AL:$AL, "&lt;" &amp; DATE(YEAR("" &amp; LEFT($AV$3, 10)),MONTH("1 " &amp; 'Stats (B)'!K$6 &amp;" 2014") + 1, 1), 'Raw Data'!$G:$G, "*o", 'Raw Data'!$D:$D, "&lt;&gt;" &amp; "*ancel*", 'Raw Data'!$D:$D, "&lt;&gt;" &amp; "*ithdraw*" ) )
+
(  COUNTIFS('Raw Data'!$O:$O, 'Raw Data'!$B$1, 'Raw Data'!$P:$P, "--", 'Raw Data'!$AL:$AL, "&gt;=" &amp; DATE(YEAR("" &amp; LEFT($AV$3, 10)),MONTH("1 " &amp; 'Stats (B)'!K$6 &amp;" 2014"), 1), 'Raw Data'!$AL:$AL, "&lt;" &amp; DATE(YEAR("" &amp; LEFT($AV$3, 10)),MONTH("1 " &amp; 'Stats (B)'!K$6 &amp;" 2014") + 1, 1), 'Raw Data'!$G:$G, "*o", 'Raw Data'!$D:$D, "&lt;&gt;" &amp; "*ancel*", 'Raw Data'!$D:$D, "&lt;&gt;" &amp; "*ithdraw*" ) )</f>
        <v>0</v>
      </c>
      <c r="L54" s="117"/>
      <c r="M54" s="117"/>
      <c r="N54" s="123"/>
      <c r="O54" s="156">
        <f>(  COUNTIFS('Raw Data'!$P:$P, 'Raw Data'!$B$1, 'Raw Data'!$AL:$AL, "&gt;=" &amp; DATE(YEAR("" &amp; LEFT($AV$3, 10)),MONTH("1 " &amp; 'Stats (B)'!O$6 &amp;" 2014"), 1), 'Raw Data'!$AL:$AL, "&lt;" &amp; DATE(YEAR("" &amp; LEFT($AV$3, 10)),MONTH("1 " &amp; 'Stats (B)'!O$6 &amp;" 2014") + 1, 1), 'Raw Data'!$G:$G, "*o", 'Raw Data'!$D:$D, "&lt;&gt;" &amp; "*ancel*", 'Raw Data'!$D:$D, "&lt;&gt;" &amp; "*ithdraw*" ) )
+
(  COUNTIFS('Raw Data'!$O:$O, 'Raw Data'!$B$1, 'Raw Data'!$P:$P, "--", 'Raw Data'!$AL:$AL, "&gt;=" &amp; DATE(YEAR("" &amp; LEFT($AV$3, 10)),MONTH("1 " &amp; 'Stats (B)'!O$6 &amp;" 2014"), 1), 'Raw Data'!$AL:$AL, "&lt;" &amp; DATE(YEAR("" &amp; LEFT($AV$3, 10)),MONTH("1 " &amp; 'Stats (B)'!O$6 &amp;" 2014") + 1, 1), 'Raw Data'!$G:$G, "*o", 'Raw Data'!$D:$D, "&lt;&gt;" &amp; "*ancel*", 'Raw Data'!$D:$D, "&lt;&gt;" &amp; "*ithdraw*" ) )</f>
        <v>0</v>
      </c>
      <c r="P54" s="117"/>
      <c r="Q54" s="117"/>
      <c r="R54" s="123"/>
      <c r="S54" s="156">
        <f>(  COUNTIFS('Raw Data'!$P:$P, 'Raw Data'!$B$1, 'Raw Data'!$AL:$AL, "&gt;=" &amp; DATE(YEAR("" &amp; LEFT($AV$3, 10)),MONTH("1 " &amp; 'Stats (B)'!S$6 &amp;" 2014"), 1), 'Raw Data'!$AL:$AL, "&lt;" &amp; DATE(YEAR("" &amp; LEFT($AV$3, 10)),MONTH("1 " &amp; 'Stats (B)'!S$6 &amp;" 2014") + 1, 1), 'Raw Data'!$G:$G, "*o", 'Raw Data'!$D:$D, "&lt;&gt;" &amp; "*ancel*", 'Raw Data'!$D:$D, "&lt;&gt;" &amp; "*ithdraw*" ) )
+
(  COUNTIFS('Raw Data'!$O:$O, 'Raw Data'!$B$1, 'Raw Data'!$P:$P, "--", 'Raw Data'!$AL:$AL, "&gt;=" &amp; DATE(YEAR("" &amp; LEFT($AV$3, 10)),MONTH("1 " &amp; 'Stats (B)'!S$6 &amp;" 2014"), 1), 'Raw Data'!$AL:$AL, "&lt;" &amp; DATE(YEAR("" &amp; LEFT($AV$3, 10)),MONTH("1 " &amp; 'Stats (B)'!S$6 &amp;" 2014") + 1, 1), 'Raw Data'!$G:$G, "*o", 'Raw Data'!$D:$D, "&lt;&gt;" &amp; "*ancel*", 'Raw Data'!$D:$D, "&lt;&gt;" &amp; "*ithdraw*" ) )</f>
        <v>0</v>
      </c>
      <c r="T54" s="117"/>
      <c r="U54" s="117"/>
      <c r="V54" s="123"/>
      <c r="W54" s="156">
        <f>(  COUNTIFS('Raw Data'!$P:$P, 'Raw Data'!$B$1, 'Raw Data'!$AL:$AL, "&gt;=" &amp; DATE(YEAR("" &amp; LEFT($AV$3, 10)),MONTH("1 " &amp; 'Stats (B)'!W$6 &amp;" 2014"), 1), 'Raw Data'!$AL:$AL, "&lt;" &amp; DATE(YEAR("" &amp; LEFT($AV$3, 10)),MONTH("1 " &amp; 'Stats (B)'!W$6 &amp;" 2014") + 1, 1), 'Raw Data'!$G:$G, "*o", 'Raw Data'!$D:$D, "&lt;&gt;" &amp; "*ancel*", 'Raw Data'!$D:$D, "&lt;&gt;" &amp; "*ithdraw*" ) )
+
(  COUNTIFS('Raw Data'!$O:$O, 'Raw Data'!$B$1, 'Raw Data'!$P:$P, "--", 'Raw Data'!$AL:$AL, "&gt;=" &amp; DATE(YEAR("" &amp; LEFT($AV$3, 10)),MONTH("1 " &amp; 'Stats (B)'!W$6 &amp;" 2014"), 1), 'Raw Data'!$AL:$AL, "&lt;" &amp; DATE(YEAR("" &amp; LEFT($AV$3, 10)),MONTH("1 " &amp; 'Stats (B)'!W$6 &amp;" 2014") + 1, 1), 'Raw Data'!$G:$G, "*o", 'Raw Data'!$D:$D, "&lt;&gt;" &amp; "*ancel*", 'Raw Data'!$D:$D, "&lt;&gt;" &amp; "*ithdraw*" ) )</f>
        <v>0</v>
      </c>
      <c r="X54" s="117"/>
      <c r="Y54" s="117"/>
      <c r="Z54" s="123"/>
      <c r="AA54" s="156">
        <f>(  COUNTIFS('Raw Data'!$P:$P, 'Raw Data'!$B$1, 'Raw Data'!$AL:$AL, "&gt;=" &amp; DATE(YEAR("" &amp; LEFT($AV$3, 10)),MONTH("1 " &amp; 'Stats (B)'!AA$6 &amp;" 2014"), 1), 'Raw Data'!$AL:$AL, "&lt;" &amp; DATE(YEAR("" &amp; LEFT($AV$3, 10)),MONTH("1 " &amp; 'Stats (B)'!AA$6 &amp;" 2014") + 1, 1), 'Raw Data'!$G:$G, "*o", 'Raw Data'!$D:$D, "&lt;&gt;" &amp; "*ancel*", 'Raw Data'!$D:$D, "&lt;&gt;" &amp; "*ithdraw*" ) )
+
(  COUNTIFS('Raw Data'!$O:$O, 'Raw Data'!$B$1, 'Raw Data'!$P:$P, "--", 'Raw Data'!$AL:$AL, "&gt;=" &amp; DATE(YEAR("" &amp; LEFT($AV$3, 10)),MONTH("1 " &amp; 'Stats (B)'!AA$6 &amp;" 2014"), 1), 'Raw Data'!$AL:$AL, "&lt;" &amp; DATE(YEAR("" &amp; LEFT($AV$3, 10)),MONTH("1 " &amp; 'Stats (B)'!AA$6 &amp;" 2014") + 1, 1), 'Raw Data'!$G:$G, "*o", 'Raw Data'!$D:$D, "&lt;&gt;" &amp; "*ancel*", 'Raw Data'!$D:$D, "&lt;&gt;" &amp; "*ithdraw*" ) )</f>
        <v>0</v>
      </c>
      <c r="AB54" s="117"/>
      <c r="AC54" s="117"/>
      <c r="AD54" s="123"/>
      <c r="AE54" s="156">
        <f>(  COUNTIFS('Raw Data'!$P:$P, 'Raw Data'!$B$1, 'Raw Data'!$AL:$AL, "&gt;=" &amp; DATE(YEAR("" &amp; LEFT($AV$3, 10)),MONTH("1 " &amp; 'Stats (B)'!AE$6 &amp;" 2014"), 1), 'Raw Data'!$AL:$AL, "&lt;" &amp; DATE(YEAR("" &amp; LEFT($AV$3, 10)),MONTH("1 " &amp; 'Stats (B)'!AE$6 &amp;" 2014") + 1, 1), 'Raw Data'!$G:$G, "*o", 'Raw Data'!$D:$D, "&lt;&gt;" &amp; "*ancel*", 'Raw Data'!$D:$D, "&lt;&gt;" &amp; "*ithdraw*" ) )
+
(  COUNTIFS('Raw Data'!$O:$O, 'Raw Data'!$B$1, 'Raw Data'!$P:$P, "--", 'Raw Data'!$AL:$AL, "&gt;=" &amp; DATE(YEAR("" &amp; LEFT($AV$3, 10)),MONTH("1 " &amp; 'Stats (B)'!AE$6 &amp;" 2014"), 1), 'Raw Data'!$AL:$AL, "&lt;" &amp; DATE(YEAR("" &amp; LEFT($AV$3, 10)),MONTH("1 " &amp; 'Stats (B)'!AE$6 &amp;" 2014") + 1, 1), 'Raw Data'!$G:$G, "*o", 'Raw Data'!$D:$D, "&lt;&gt;" &amp; "*ancel*", 'Raw Data'!$D:$D, "&lt;&gt;" &amp; "*ithdraw*" ) )</f>
        <v>0</v>
      </c>
      <c r="AF54" s="117"/>
      <c r="AG54" s="117"/>
      <c r="AH54" s="123"/>
      <c r="AI54" s="156">
        <f>(  COUNTIFS('Raw Data'!$P:$P, 'Raw Data'!$B$1, 'Raw Data'!$AL:$AL, "&gt;=" &amp; DATE(YEAR("" &amp; LEFT($AV$3, 10)),MONTH("1 " &amp; 'Stats (B)'!AI$6 &amp;" 2014"), 1), 'Raw Data'!$AL:$AL, "&lt;" &amp; DATE(YEAR("" &amp; LEFT($AV$3, 10)),MONTH("1 " &amp; 'Stats (B)'!AI$6 &amp;" 2014") + 1, 1), 'Raw Data'!$G:$G, "*o", 'Raw Data'!$D:$D, "&lt;&gt;" &amp; "*ancel*", 'Raw Data'!$D:$D, "&lt;&gt;" &amp; "*ithdraw*" ) )
+
(  COUNTIFS('Raw Data'!$O:$O, 'Raw Data'!$B$1, 'Raw Data'!$P:$P, "--", 'Raw Data'!$AL:$AL, "&gt;=" &amp; DATE(YEAR("" &amp; LEFT($AV$3, 10)),MONTH("1 " &amp; 'Stats (B)'!AI$6 &amp;" 2014"), 1), 'Raw Data'!$AL:$AL, "&lt;" &amp; DATE(YEAR("" &amp; LEFT($AV$3, 10)),MONTH("1 " &amp; 'Stats (B)'!AI$6 &amp;" 2014") + 1, 1), 'Raw Data'!$G:$G, "*o", 'Raw Data'!$D:$D, "&lt;&gt;" &amp; "*ancel*", 'Raw Data'!$D:$D, "&lt;&gt;" &amp; "*ithdraw*" ) )</f>
        <v>0</v>
      </c>
      <c r="AJ54" s="117"/>
      <c r="AK54" s="117"/>
      <c r="AL54" s="123"/>
      <c r="AM54" s="156">
        <f>(  COUNTIFS('Raw Data'!$P:$P, 'Raw Data'!$B$1, 'Raw Data'!$AL:$AL, "&gt;=" &amp; DATE(YEAR("" &amp; LEFT($AV$3, 10)),MONTH("1 " &amp; 'Stats (B)'!AM$6 &amp;" 2014"), 1), 'Raw Data'!$AL:$AL, "&lt;" &amp; DATE(YEAR("" &amp; LEFT($AV$3, 10)),MONTH("1 " &amp; 'Stats (B)'!AM$6 &amp;" 2014") + 1, 1), 'Raw Data'!$G:$G, "*o", 'Raw Data'!$D:$D, "&lt;&gt;" &amp; "*ancel*", 'Raw Data'!$D:$D, "&lt;&gt;" &amp; "*ithdraw*" ) )
+
(  COUNTIFS('Raw Data'!$O:$O, 'Raw Data'!$B$1, 'Raw Data'!$P:$P, "--", 'Raw Data'!$AL:$AL, "&gt;=" &amp; DATE(YEAR("" &amp; LEFT($AV$3, 10)),MONTH("1 " &amp; 'Stats (B)'!AM$6 &amp;" 2014"), 1), 'Raw Data'!$AL:$AL, "&lt;" &amp; DATE(YEAR("" &amp; LEFT($AV$3, 10)),MONTH("1 " &amp; 'Stats (B)'!AM$6 &amp;" 2014") + 1, 1), 'Raw Data'!$G:$G, "*o", 'Raw Data'!$D:$D, "&lt;&gt;" &amp; "*ancel*", 'Raw Data'!$D:$D, "&lt;&gt;" &amp; "*ithdraw*" ) )</f>
        <v>0</v>
      </c>
      <c r="AN54" s="117"/>
      <c r="AO54" s="117"/>
      <c r="AP54" s="123"/>
      <c r="AQ54" s="156">
        <f>(  COUNTIFS('Raw Data'!$P:$P, 'Raw Data'!$B$1, 'Raw Data'!$AL:$AL, "&gt;=" &amp; DATE(YEAR("" &amp; LEFT($AV$3, 10)),MONTH("1 " &amp; 'Stats (B)'!AQ$6 &amp;" 2014"), 1), 'Raw Data'!$AL:$AL, "&lt;" &amp; DATE(YEAR("" &amp; LEFT($AV$3, 10)),MONTH("1 " &amp; 'Stats (B)'!AQ$6 &amp;" 2014") + 1, 1), 'Raw Data'!$G:$G, "*o", 'Raw Data'!$D:$D, "&lt;&gt;" &amp; "*ancel*", 'Raw Data'!$D:$D, "&lt;&gt;" &amp; "*ithdraw*" ) )
+
(  COUNTIFS('Raw Data'!$O:$O, 'Raw Data'!$B$1, 'Raw Data'!$P:$P, "--", 'Raw Data'!$AL:$AL, "&gt;=" &amp; DATE(YEAR("" &amp; LEFT($AV$3, 10)),MONTH("1 " &amp; 'Stats (B)'!AQ$6 &amp;" 2014"), 1), 'Raw Data'!$AL:$AL, "&lt;" &amp; DATE(YEAR("" &amp; LEFT($AV$3, 10)),MONTH("1 " &amp; 'Stats (B)'!AQ$6 &amp;" 2014") + 1, 1), 'Raw Data'!$G:$G, "*o", 'Raw Data'!$D:$D, "&lt;&gt;" &amp; "*ancel*", 'Raw Data'!$D:$D, "&lt;&gt;" &amp; "*ithdraw*" ) )</f>
        <v>0</v>
      </c>
      <c r="AR54" s="117"/>
      <c r="AS54" s="117"/>
      <c r="AT54" s="123"/>
      <c r="AU54" s="156">
        <f>(  COUNTIFS('Raw Data'!$P:$P, 'Raw Data'!$B$1, 'Raw Data'!$AL:$AL,"&lt;=" &amp;DATE(MID($AV$3, 15, 4), MONTH("1 " &amp; AU$6 &amp; " " &amp; MID($AV$3, 15, 4)) + 1, 0 ), 'Raw Data'!$AL:$AL,"&gt;" &amp;DATE(MID($AV$3, 15, 4), MONTH("1 " &amp; AU$6 &amp; " " &amp; MID($AV$3, 15, 4)), 0 ), 'Raw Data'!$G:$G, "*o", 'Raw Data'!$D:$D, "&lt;&gt;" &amp; "*ancel*", 'Raw Data'!$D:$D, "&lt;&gt;" &amp; "*ithdraw*" ) )
+
(  COUNTIFS('Raw Data'!$O:$O, 'Raw Data'!$B$1, 'Raw Data'!$P:$P, "--", 'Raw Data'!$AL:$AL,"&lt;=" &amp;DATE(MID($AV$3, 15, 4), MONTH("1 " &amp; AU$6 &amp; " " &amp; MID($AV$3, 15, 4)) + 1, 0 ), 'Raw Data'!$AL:$AL,"&gt;" &amp;DATE(MID($AV$3, 15, 4), MONTH("1 " &amp; AU$6 &amp; " " &amp; MID($AV$3, 15, 4)), 0 ), 'Raw Data'!$G:$G, "*o", 'Raw Data'!$D:$D, "&lt;&gt;" &amp; "*ancel*", 'Raw Data'!$D:$D, "&lt;&gt;" &amp; "*ithdraw*" ) )</f>
        <v>0</v>
      </c>
      <c r="AV54" s="117"/>
      <c r="AW54" s="117"/>
      <c r="AX54" s="123"/>
      <c r="AY54" s="156">
        <f>(  COUNTIFS('Raw Data'!$P:$P, 'Raw Data'!$B$1, 'Raw Data'!$AL:$AL,"&lt;=" &amp;DATE(MID($AV$3, 15, 4), MONTH("1 " &amp; AY$6 &amp; " " &amp; MID($AV$3, 15, 4)) + 1, 0 ), 'Raw Data'!$AL:$AL,"&gt;" &amp;DATE(MID($AV$3, 15, 4), MONTH("1 " &amp; AY$6 &amp; " " &amp; MID($AV$3, 15, 4)), 0 ), 'Raw Data'!$G:$G, "*o", 'Raw Data'!$D:$D, "&lt;&gt;" &amp; "*ancel*", 'Raw Data'!$D:$D, "&lt;&gt;" &amp; "*ithdraw*" ) )
+
(  COUNTIFS('Raw Data'!$O:$O, 'Raw Data'!$B$1, 'Raw Data'!$P:$P, "--", 'Raw Data'!$AL:$AL,"&lt;=" &amp;DATE(MID($AV$3, 15, 4), MONTH("1 " &amp; AY$6 &amp; " " &amp; MID($AV$3, 15, 4)) + 1, 0 ), 'Raw Data'!$AL:$AL,"&gt;" &amp;DATE(MID($AV$3, 15, 4), MONTH("1 " &amp; AY$6 &amp; " " &amp; MID($AV$3, 15, 4)), 0 ), 'Raw Data'!$G:$G, "*o", 'Raw Data'!$D:$D, "&lt;&gt;" &amp; "*ancel*", 'Raw Data'!$D:$D, "&lt;&gt;" &amp; "*ithdraw*" ) )</f>
        <v>0</v>
      </c>
      <c r="AZ54" s="117"/>
      <c r="BA54" s="117"/>
      <c r="BB54" s="123"/>
      <c r="BC54" s="156">
        <f>(  COUNTIFS('Raw Data'!$P:$P, 'Raw Data'!$B$1, 'Raw Data'!$AL:$AL,"&lt;=" &amp;DATE(MID($AV$3, 15, 4), MONTH("1 " &amp; BC$6 &amp; " " &amp; MID($AV$3, 15, 4)) + 1, 0 ), 'Raw Data'!$AL:$AL,"&gt;" &amp;DATE(MID($AV$3, 15, 4), MONTH("1 " &amp; BC$6 &amp; " " &amp; MID($AV$3, 15, 4)), 0 ), 'Raw Data'!$G:$G, "*o", 'Raw Data'!$D:$D, "&lt;&gt;" &amp; "*ancel*", 'Raw Data'!$D:$D, "&lt;&gt;" &amp; "*ithdraw*" ) )
+
(  COUNTIFS('Raw Data'!$O:$O, 'Raw Data'!$B$1, 'Raw Data'!$P:$P, "--", 'Raw Data'!$AL:$AL,"&lt;=" &amp;DATE(MID($AV$3, 15, 4), MONTH("1 " &amp; BC$6 &amp; " " &amp; MID($AV$3, 15, 4)) + 1, 0 ), 'Raw Data'!$AL:$AL,"&gt;" &amp;DATE(MID($AV$3, 15, 4), MONTH("1 " &amp; BC$6 &amp; " " &amp; MID($AV$3, 15, 4)), 0 ), 'Raw Data'!$G:$G, "*o", 'Raw Data'!$D:$D, "&lt;&gt;" &amp; "*ancel*", 'Raw Data'!$D:$D, "&lt;&gt;" &amp; "*ithdraw*" ) )</f>
        <v>0</v>
      </c>
      <c r="BD54" s="117"/>
      <c r="BE54" s="117"/>
      <c r="BF54" s="123"/>
    </row>
    <row r="55" spans="1:58" ht="12.75" customHeight="1" x14ac:dyDescent="0.2">
      <c r="A55" s="116" t="s">
        <v>359</v>
      </c>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8"/>
    </row>
    <row r="56" spans="1:58" ht="12.75" customHeight="1" x14ac:dyDescent="0.2">
      <c r="A56" s="120" t="s">
        <v>104</v>
      </c>
      <c r="B56" s="117"/>
      <c r="C56" s="117"/>
      <c r="D56" s="117"/>
      <c r="E56" s="117"/>
      <c r="F56" s="117"/>
      <c r="G56" s="117"/>
      <c r="H56" s="117"/>
      <c r="I56" s="117"/>
      <c r="J56" s="123"/>
      <c r="K56" s="156">
        <f>SUMIFS('Raw Data'!$S:$S, 'Raw Data'!$AN:$AN,"&lt;=" &amp;DATE(LEFT($AV$3, 4), MONTH("1 " &amp; K$6 &amp; " " &amp; LEFT($AV$3, 4)) + 1, 0 ), 'Raw Data'!$AN:$AN,"&gt;" &amp;DATE(LEFT($AV$3, 4), MONTH("1 " &amp; K$6 &amp; " " &amp; LEFT($AV$3, 4)), 0 ), 'Raw Data'!$J:$J, $A55, 'Raw Data'!$O:$O,""&amp;'Raw Data'!$B$1,'Raw Data'!$D:$D,"&lt;&gt;*ithdr*",'Raw Data'!$D:$D,"&lt;&gt;*ancel*",'Raw Data'!$P:$P,"--")
+
SUMIFS('Raw Data'!$S:$S, 'Raw Data'!$AN:$AN,"&lt;=" &amp;DATE(LEFT($AV$3, 4), MONTH("1 " &amp; K$6 &amp; " " &amp; LEFT($AV$3, 4)) + 1, 0 ), 'Raw Data'!$AN:$AN,"&gt;" &amp;DATE(LEFT($AV$3, 4), MONTH("1 " &amp; K$6 &amp; " " &amp; LEFT($AV$3, 4)), 0 ), 'Raw Data'!$J:$J, $A55, 'Raw Data'!$P:$P,""&amp;'Raw Data'!$B$1,'Raw Data'!$D:$D,"&lt;&gt;*ithdr*",'Raw Data'!$D:$D,"&lt;&gt;*ancel*")</f>
        <v>0</v>
      </c>
      <c r="L56" s="117"/>
      <c r="M56" s="117"/>
      <c r="N56" s="123"/>
      <c r="O56" s="156">
        <f>SUMIFS('Raw Data'!$S:$S, 'Raw Data'!$AN:$AN,"&lt;=" &amp;DATE(LEFT($AV$3, 4), MONTH("1 " &amp; O$6 &amp; " " &amp; LEFT($AV$3, 4)) + 1, 0 ), 'Raw Data'!$AN:$AN,"&gt;" &amp;DATE(LEFT($AV$3, 4), MONTH("1 " &amp; O$6 &amp; " " &amp; LEFT($AV$3, 4)), 0 ), 'Raw Data'!$J:$J, $A55, 'Raw Data'!$O:$O,""&amp;'Raw Data'!$B$1,'Raw Data'!$D:$D,"&lt;&gt;*ithdr*",'Raw Data'!$D:$D,"&lt;&gt;*ancel*",'Raw Data'!$P:$P,"--")
+
SUMIFS('Raw Data'!$S:$S, 'Raw Data'!$AN:$AN,"&lt;=" &amp;DATE(LEFT($AV$3, 4), MONTH("1 " &amp; O$6 &amp; " " &amp; LEFT($AV$3, 4)) + 1, 0 ), 'Raw Data'!$AN:$AN,"&gt;" &amp;DATE(LEFT($AV$3, 4), MONTH("1 " &amp; O$6 &amp; " " &amp; LEFT($AV$3, 4)), 0 ), 'Raw Data'!$J:$J, $A55, 'Raw Data'!$P:$P,""&amp;'Raw Data'!$B$1,'Raw Data'!$D:$D,"&lt;&gt;*ithdr*",'Raw Data'!$D:$D,"&lt;&gt;*ancel*")</f>
        <v>0</v>
      </c>
      <c r="P56" s="117"/>
      <c r="Q56" s="117"/>
      <c r="R56" s="123"/>
      <c r="S56" s="156">
        <f>SUMIFS('Raw Data'!$S:$S, 'Raw Data'!$AN:$AN,"&lt;=" &amp;DATE(LEFT($AV$3, 4), MONTH("1 " &amp; S$6 &amp; " " &amp; LEFT($AV$3, 4)) + 1, 0 ), 'Raw Data'!$AN:$AN,"&gt;" &amp;DATE(LEFT($AV$3, 4), MONTH("1 " &amp; S$6 &amp; " " &amp; LEFT($AV$3, 4)), 0 ), 'Raw Data'!$J:$J, $A55, 'Raw Data'!$O:$O,""&amp;'Raw Data'!$B$1,'Raw Data'!$D:$D,"&lt;&gt;*ithdr*",'Raw Data'!$D:$D,"&lt;&gt;*ancel*",'Raw Data'!$P:$P,"--")
+
SUMIFS('Raw Data'!$S:$S, 'Raw Data'!$AN:$AN,"&lt;=" &amp;DATE(LEFT($AV$3, 4), MONTH("1 " &amp; S$6 &amp; " " &amp; LEFT($AV$3, 4)) + 1, 0 ), 'Raw Data'!$AN:$AN,"&gt;" &amp;DATE(LEFT($AV$3, 4), MONTH("1 " &amp; S$6 &amp; " " &amp; LEFT($AV$3, 4)), 0 ), 'Raw Data'!$J:$J, $A55, 'Raw Data'!$P:$P,""&amp;'Raw Data'!$B$1,'Raw Data'!$D:$D,"&lt;&gt;*ithdr*",'Raw Data'!$D:$D,"&lt;&gt;*ancel*")</f>
        <v>0</v>
      </c>
      <c r="T56" s="117"/>
      <c r="U56" s="117"/>
      <c r="V56" s="123"/>
      <c r="W56" s="156">
        <f>SUMIFS('Raw Data'!$S:$S, 'Raw Data'!$AN:$AN,"&lt;=" &amp;DATE(LEFT($AV$3, 4), MONTH("1 " &amp; W$6 &amp; " " &amp; LEFT($AV$3, 4)) + 1, 0 ), 'Raw Data'!$AN:$AN,"&gt;" &amp;DATE(LEFT($AV$3, 4), MONTH("1 " &amp; W$6 &amp; " " &amp; LEFT($AV$3, 4)), 0 ), 'Raw Data'!$J:$J, $A55, 'Raw Data'!$O:$O,""&amp;'Raw Data'!$B$1,'Raw Data'!$D:$D,"&lt;&gt;*ithdr*",'Raw Data'!$D:$D,"&lt;&gt;*ancel*",'Raw Data'!$P:$P,"--")
+
SUMIFS('Raw Data'!$S:$S, 'Raw Data'!$AN:$AN,"&lt;=" &amp;DATE(LEFT($AV$3, 4), MONTH("1 " &amp; W$6 &amp; " " &amp; LEFT($AV$3, 4)) + 1, 0 ), 'Raw Data'!$AN:$AN,"&gt;" &amp;DATE(LEFT($AV$3, 4), MONTH("1 " &amp; W$6 &amp; " " &amp; LEFT($AV$3, 4)), 0 ), 'Raw Data'!$J:$J, $A55, 'Raw Data'!$P:$P,""&amp;'Raw Data'!$B$1,'Raw Data'!$D:$D,"&lt;&gt;*ithdr*",'Raw Data'!$D:$D,"&lt;&gt;*ancel*")</f>
        <v>0</v>
      </c>
      <c r="X56" s="117"/>
      <c r="Y56" s="117"/>
      <c r="Z56" s="123"/>
      <c r="AA56" s="156">
        <f>SUMIFS('Raw Data'!$S:$S, 'Raw Data'!$AN:$AN,"&lt;=" &amp;DATE(LEFT($AV$3, 4), MONTH("1 " &amp; AA$6 &amp; " " &amp; LEFT($AV$3, 4)) + 1, 0 ), 'Raw Data'!$AN:$AN,"&gt;" &amp;DATE(LEFT($AV$3, 4), MONTH("1 " &amp; AA$6 &amp; " " &amp; LEFT($AV$3, 4)), 0 ), 'Raw Data'!$J:$J, $A55, 'Raw Data'!$O:$O,""&amp;'Raw Data'!$B$1,'Raw Data'!$D:$D,"&lt;&gt;*ithdr*",'Raw Data'!$D:$D,"&lt;&gt;*ancel*",'Raw Data'!$P:$P,"--")
+
SUMIFS('Raw Data'!$S:$S, 'Raw Data'!$AN:$AN,"&lt;=" &amp;DATE(LEFT($AV$3, 4), MONTH("1 " &amp; AA$6 &amp; " " &amp; LEFT($AV$3, 4)) + 1, 0 ), 'Raw Data'!$AN:$AN,"&gt;" &amp;DATE(LEFT($AV$3, 4), MONTH("1 " &amp; AA$6 &amp; " " &amp; LEFT($AV$3, 4)), 0 ), 'Raw Data'!$J:$J, $A55, 'Raw Data'!$P:$P,""&amp;'Raw Data'!$B$1,'Raw Data'!$D:$D,"&lt;&gt;*ithdr*",'Raw Data'!$D:$D,"&lt;&gt;*ancel*")</f>
        <v>0</v>
      </c>
      <c r="AB56" s="117"/>
      <c r="AC56" s="117"/>
      <c r="AD56" s="123"/>
      <c r="AE56" s="156">
        <f>SUMIFS('Raw Data'!$S:$S, 'Raw Data'!$AN:$AN,"&lt;=" &amp;DATE(LEFT($AV$3, 4), MONTH("1 " &amp; AE$6 &amp; " " &amp; LEFT($AV$3, 4)) + 1, 0 ), 'Raw Data'!$AN:$AN,"&gt;" &amp;DATE(LEFT($AV$3, 4), MONTH("1 " &amp; AE$6 &amp; " " &amp; LEFT($AV$3, 4)), 0 ), 'Raw Data'!$J:$J, $A55, 'Raw Data'!$O:$O,""&amp;'Raw Data'!$B$1,'Raw Data'!$D:$D,"&lt;&gt;*ithdr*",'Raw Data'!$D:$D,"&lt;&gt;*ancel*",'Raw Data'!$P:$P,"--")
+
SUMIFS('Raw Data'!$S:$S, 'Raw Data'!$AN:$AN,"&lt;=" &amp;DATE(LEFT($AV$3, 4), MONTH("1 " &amp; AE$6 &amp; " " &amp; LEFT($AV$3, 4)) + 1, 0 ), 'Raw Data'!$AN:$AN,"&gt;" &amp;DATE(LEFT($AV$3, 4), MONTH("1 " &amp; AE$6 &amp; " " &amp; LEFT($AV$3, 4)), 0 ), 'Raw Data'!$J:$J, $A55, 'Raw Data'!$P:$P,""&amp;'Raw Data'!$B$1,'Raw Data'!$D:$D,"&lt;&gt;*ithdr*",'Raw Data'!$D:$D,"&lt;&gt;*ancel*")</f>
        <v>0</v>
      </c>
      <c r="AF56" s="117"/>
      <c r="AG56" s="117"/>
      <c r="AH56" s="123"/>
      <c r="AI56" s="156">
        <f>SUMIFS('Raw Data'!$S:$S, 'Raw Data'!$AN:$AN,"&lt;=" &amp;DATE(LEFT($AV$3, 4), MONTH("1 " &amp; AI$6 &amp; " " &amp; LEFT($AV$3, 4)) + 1, 0 ), 'Raw Data'!$AN:$AN,"&gt;" &amp;DATE(LEFT($AV$3, 4), MONTH("1 " &amp; AI$6 &amp; " " &amp; LEFT($AV$3, 4)), 0 ), 'Raw Data'!$J:$J, $A55, 'Raw Data'!$O:$O,""&amp;'Raw Data'!$B$1,'Raw Data'!$D:$D,"&lt;&gt;*ithdr*",'Raw Data'!$D:$D,"&lt;&gt;*ancel*",'Raw Data'!$P:$P,"--")
+
SUMIFS('Raw Data'!$S:$S, 'Raw Data'!$AN:$AN,"&lt;=" &amp;DATE(LEFT($AV$3, 4), MONTH("1 " &amp; AI$6 &amp; " " &amp; LEFT($AV$3, 4)) + 1, 0 ), 'Raw Data'!$AN:$AN,"&gt;" &amp;DATE(LEFT($AV$3, 4), MONTH("1 " &amp; AI$6 &amp; " " &amp; LEFT($AV$3, 4)), 0 ), 'Raw Data'!$J:$J, $A55, 'Raw Data'!$P:$P,""&amp;'Raw Data'!$B$1,'Raw Data'!$D:$D,"&lt;&gt;*ithdr*",'Raw Data'!$D:$D,"&lt;&gt;*ancel*")</f>
        <v>0</v>
      </c>
      <c r="AJ56" s="117"/>
      <c r="AK56" s="117"/>
      <c r="AL56" s="123"/>
      <c r="AM56" s="156">
        <f>SUMIFS('Raw Data'!$S:$S, 'Raw Data'!$AN:$AN,"&lt;=" &amp;DATE(LEFT($AV$3, 4), MONTH("1 " &amp; AM$6 &amp; " " &amp; LEFT($AV$3, 4)) + 1, 0 ), 'Raw Data'!$AN:$AN,"&gt;" &amp;DATE(LEFT($AV$3, 4), MONTH("1 " &amp; AM$6 &amp; " " &amp; LEFT($AV$3, 4)), 0 ), 'Raw Data'!$J:$J, $A55, 'Raw Data'!$O:$O,""&amp;'Raw Data'!$B$1,'Raw Data'!$D:$D,"&lt;&gt;*ithdr*",'Raw Data'!$D:$D,"&lt;&gt;*ancel*",'Raw Data'!$P:$P,"--")
+
SUMIFS('Raw Data'!$S:$S, 'Raw Data'!$AN:$AN,"&lt;=" &amp;DATE(LEFT($AV$3, 4), MONTH("1 " &amp; AM$6 &amp; " " &amp; LEFT($AV$3, 4)) + 1, 0 ), 'Raw Data'!$AN:$AN,"&gt;" &amp;DATE(LEFT($AV$3, 4), MONTH("1 " &amp; AM$6 &amp; " " &amp; LEFT($AV$3, 4)), 0 ), 'Raw Data'!$J:$J, $A55, 'Raw Data'!$P:$P,""&amp;'Raw Data'!$B$1,'Raw Data'!$D:$D,"&lt;&gt;*ithdr*",'Raw Data'!$D:$D,"&lt;&gt;*ancel*")</f>
        <v>0</v>
      </c>
      <c r="AN56" s="117"/>
      <c r="AO56" s="117"/>
      <c r="AP56" s="123"/>
      <c r="AQ56" s="156">
        <f>SUMIFS('Raw Data'!$S:$S, 'Raw Data'!$AN:$AN,"&lt;=" &amp;DATE(LEFT($AV$3, 4), MONTH("1 " &amp; AQ$6 &amp; " " &amp; LEFT($AV$3, 4)) + 1, 0 ), 'Raw Data'!$AN:$AN,"&gt;" &amp;DATE(LEFT($AV$3, 4), MONTH("1 " &amp; AQ$6 &amp; " " &amp; LEFT($AV$3, 4)), 0 ), 'Raw Data'!$J:$J, $A55, 'Raw Data'!$O:$O,""&amp;'Raw Data'!$B$1,'Raw Data'!$D:$D,"&lt;&gt;*ithdr*",'Raw Data'!$D:$D,"&lt;&gt;*ancel*",'Raw Data'!$P:$P,"--")
+
SUMIFS('Raw Data'!$S:$S, 'Raw Data'!$AN:$AN,"&lt;=" &amp;DATE(LEFT($AV$3, 4), MONTH("1 " &amp; AQ$6 &amp; " " &amp; LEFT($AV$3, 4)) + 1, 0 ), 'Raw Data'!$AN:$AN,"&gt;" &amp;DATE(LEFT($AV$3, 4), MONTH("1 " &amp; AQ$6 &amp; " " &amp; LEFT($AV$3, 4)), 0 ), 'Raw Data'!$J:$J, $A55, 'Raw Data'!$P:$P,""&amp;'Raw Data'!$B$1,'Raw Data'!$D:$D,"&lt;&gt;*ithdr*",'Raw Data'!$D:$D,"&lt;&gt;*ancel*")</f>
        <v>0</v>
      </c>
      <c r="AR56" s="117"/>
      <c r="AS56" s="117"/>
      <c r="AT56" s="123"/>
      <c r="AU56" s="156">
        <f>SUMIFS('Raw Data'!$S:$S, 'Raw Data'!$AN:$AN,"&lt;=" &amp;DATE(MID($AV$3, 15, 4), MONTH("1 " &amp; AU$6 &amp; " " &amp; MID($AV$3, 15, 4)) + 1, 0 ), 'Raw Data'!$AN:$AN,"&gt;" &amp;DATE(MID($AV$3, 15, 4), MONTH("1 " &amp; AU$6 &amp; " " &amp; MID($AV$3, 15, 4)), 0 ), 'Raw Data'!$J:$J, $A55, 'Raw Data'!$O:$O,""&amp;'Raw Data'!$B$1,'Raw Data'!$D:$D,"&lt;&gt;*ithdr*",'Raw Data'!$D:$D,"&lt;&gt;*ancel*",'Raw Data'!$P:$P,"--")
+
SUMIFS('Raw Data'!$S:$S, 'Raw Data'!$AN:$AN,"&lt;=" &amp;DATE(MID($AV$3, 15, 4), MONTH("1 " &amp; AU$6 &amp; " " &amp; MID($AV$3, 15, 4)) + 1, 0 ), 'Raw Data'!$AN:$AN,"&gt;" &amp;DATE(MID($AV$3, 15, 4), MONTH("1 " &amp; AU$6 &amp; " " &amp; MID($AV$3, 15, 4)), 0 ), 'Raw Data'!$J:$J, $A55, 'Raw Data'!$P:$P,""&amp;'Raw Data'!$B$1,'Raw Data'!$D:$D,"&lt;&gt;*ithdr*",'Raw Data'!$D:$D,"&lt;&gt;*ancel*")</f>
        <v>0</v>
      </c>
      <c r="AV56" s="117"/>
      <c r="AW56" s="117"/>
      <c r="AX56" s="123"/>
      <c r="AY56" s="156">
        <f>SUMIFS('Raw Data'!$S:$S, 'Raw Data'!$AN:$AN,"&lt;=" &amp;DATE(MID($AV$3, 15, 4), MONTH("1 " &amp; AY$6 &amp; " " &amp; MID($AV$3, 15, 4)) + 1, 0 ), 'Raw Data'!$AN:$AN,"&gt;" &amp;DATE(MID($AV$3, 15, 4), MONTH("1 " &amp; AY$6 &amp; " " &amp; MID($AV$3, 15, 4)), 0 ), 'Raw Data'!$J:$J, $A55, 'Raw Data'!$O:$O,""&amp;'Raw Data'!$B$1,'Raw Data'!$D:$D,"&lt;&gt;*ithdr*",'Raw Data'!$D:$D,"&lt;&gt;*ancel*",'Raw Data'!$P:$P,"--")
+
SUMIFS('Raw Data'!$S:$S, 'Raw Data'!$AN:$AN,"&lt;=" &amp;DATE(MID($AV$3, 15, 4), MONTH("1 " &amp; AY$6 &amp; " " &amp; MID($AV$3, 15, 4)) + 1, 0 ), 'Raw Data'!$AN:$AN,"&gt;" &amp;DATE(MID($AV$3, 15, 4), MONTH("1 " &amp; AY$6 &amp; " " &amp; MID($AV$3, 15, 4)), 0 ), 'Raw Data'!$J:$J, $A55, 'Raw Data'!$P:$P,""&amp;'Raw Data'!$B$1,'Raw Data'!$D:$D,"&lt;&gt;*ithdr*",'Raw Data'!$D:$D,"&lt;&gt;*ancel*")</f>
        <v>0</v>
      </c>
      <c r="AZ56" s="117"/>
      <c r="BA56" s="117"/>
      <c r="BB56" s="123"/>
      <c r="BC56" s="156">
        <f>SUMIFS('Raw Data'!$S:$S, 'Raw Data'!$AN:$AN,"&lt;=" &amp;DATE(MID($AV$3, 15, 4), MONTH("1 " &amp; BC$6 &amp; " " &amp; MID($AV$3, 15, 4)) + 1, 0 ), 'Raw Data'!$AN:$AN,"&gt;" &amp;DATE(MID($AV$3, 15, 4), MONTH("1 " &amp; BC$6 &amp; " " &amp; MID($AV$3, 15, 4)), 0 ), 'Raw Data'!$J:$J, $A55, 'Raw Data'!$O:$O,""&amp;'Raw Data'!$B$1,'Raw Data'!$D:$D,"&lt;&gt;*ithdr*",'Raw Data'!$D:$D,"&lt;&gt;*ancel*",'Raw Data'!$P:$P,"--")
+
SUMIFS('Raw Data'!$S:$S, 'Raw Data'!$AN:$AN,"&lt;=" &amp;DATE(MID($AV$3, 15, 4), MONTH("1 " &amp; BC$6 &amp; " " &amp; MID($AV$3, 15, 4)) + 1, 0 ), 'Raw Data'!$AN:$AN,"&gt;" &amp;DATE(MID($AV$3, 15, 4), MONTH("1 " &amp; BC$6 &amp; " " &amp; MID($AV$3, 15, 4)), 0 ), 'Raw Data'!$J:$J, $A55, 'Raw Data'!$P:$P,""&amp;'Raw Data'!$B$1,'Raw Data'!$D:$D,"&lt;&gt;*ithdr*",'Raw Data'!$D:$D,"&lt;&gt;*ancel*")</f>
        <v>0</v>
      </c>
      <c r="BD56" s="117"/>
      <c r="BE56" s="117"/>
      <c r="BF56" s="123"/>
    </row>
    <row r="57" spans="1:58" ht="12.75" customHeight="1" x14ac:dyDescent="0.2">
      <c r="A57" s="157" t="s">
        <v>108</v>
      </c>
      <c r="B57" s="117"/>
      <c r="C57" s="117"/>
      <c r="D57" s="117"/>
      <c r="E57" s="117"/>
      <c r="F57" s="117"/>
      <c r="G57" s="117"/>
      <c r="H57" s="117"/>
      <c r="I57" s="117"/>
      <c r="J57" s="123"/>
      <c r="K57" s="156">
        <f>SUMIFS('Raw Data'!$S:$S, 'Raw Data'!$AN:$AN,"&lt;=" &amp;DATE(LEFT($AV$3, 4), MONTH("1 " &amp; K$6 &amp; " " &amp; LEFT($AV$3, 4)) + 1, 0 ), 'Raw Data'!$AN:$AN,"&gt;" &amp;DATE(LEFT($AV$3, 4), MONTH("1 " &amp; K$6 &amp; " " &amp; LEFT($AV$3, 4)), 0 ), 'Raw Data'!$J:$J, $A55, 'Raw Data'!$H:$H, "Ear*", 'Raw Data'!$O:$O,""&amp;'Raw Data'!$B$1,'Raw Data'!$D:$D,"&lt;&gt;*ithdr*",'Raw Data'!$D:$D,"&lt;&gt;*ancel*",'Raw Data'!$P:$P,"--")
+
SUMIFS('Raw Data'!$S:$S, 'Raw Data'!$AN:$AN,"&lt;=" &amp;DATE(LEFT($AV$3, 4), MONTH("1 " &amp; K$6 &amp; " " &amp; LEFT($AV$3, 4)) + 1, 0 ), 'Raw Data'!$AN:$AN,"&gt;" &amp;DATE(LEFT($AV$3, 4), MONTH("1 " &amp; K$6 &amp; " " &amp; LEFT($AV$3, 4)), 0 ), 'Raw Data'!$J:$J, $A55, 'Raw Data'!$H:$H, "Ear*", 'Raw Data'!$P:$P,""&amp;'Raw Data'!$B$1,'Raw Data'!$D:$D,"&lt;&gt;*ithdr*",'Raw Data'!$D:$D,"&lt;&gt;*ancel*")</f>
        <v>0</v>
      </c>
      <c r="L57" s="117"/>
      <c r="M57" s="117"/>
      <c r="N57" s="123"/>
      <c r="O57" s="156">
        <f>SUMIFS('Raw Data'!$S:$S, 'Raw Data'!$AN:$AN,"&lt;=" &amp;DATE(LEFT($AV$3, 4), MONTH("1 " &amp; O$6 &amp; " " &amp; LEFT($AV$3, 4)) + 1, 0 ), 'Raw Data'!$AN:$AN,"&gt;" &amp;DATE(LEFT($AV$3, 4), MONTH("1 " &amp; O$6 &amp; " " &amp; LEFT($AV$3, 4)), 0 ), 'Raw Data'!$J:$J, $A55, 'Raw Data'!$H:$H, "Ear*", 'Raw Data'!$O:$O,""&amp;'Raw Data'!$B$1,'Raw Data'!$D:$D,"&lt;&gt;*ithdr*",'Raw Data'!$D:$D,"&lt;&gt;*ancel*",'Raw Data'!$P:$P,"--")
+
SUMIFS('Raw Data'!$S:$S, 'Raw Data'!$AN:$AN,"&lt;=" &amp;DATE(LEFT($AV$3, 4), MONTH("1 " &amp; O$6 &amp; " " &amp; LEFT($AV$3, 4)) + 1, 0 ), 'Raw Data'!$AN:$AN,"&gt;" &amp;DATE(LEFT($AV$3, 4), MONTH("1 " &amp; O$6 &amp; " " &amp; LEFT($AV$3, 4)), 0 ), 'Raw Data'!$J:$J, $A55, 'Raw Data'!$H:$H, "Ear*", 'Raw Data'!$P:$P,""&amp;'Raw Data'!$B$1,'Raw Data'!$D:$D,"&lt;&gt;*ithdr*",'Raw Data'!$D:$D,"&lt;&gt;*ancel*")</f>
        <v>0</v>
      </c>
      <c r="P57" s="117"/>
      <c r="Q57" s="117"/>
      <c r="R57" s="123"/>
      <c r="S57" s="156">
        <f>SUMIFS('Raw Data'!$S:$S, 'Raw Data'!$AN:$AN,"&lt;=" &amp;DATE(LEFT($AV$3, 4), MONTH("1 " &amp; S$6 &amp; " " &amp; LEFT($AV$3, 4)) + 1, 0 ), 'Raw Data'!$AN:$AN,"&gt;" &amp;DATE(LEFT($AV$3, 4), MONTH("1 " &amp; S$6 &amp; " " &amp; LEFT($AV$3, 4)), 0 ), 'Raw Data'!$J:$J, $A55, 'Raw Data'!$H:$H, "Ear*", 'Raw Data'!$O:$O,""&amp;'Raw Data'!$B$1,'Raw Data'!$D:$D,"&lt;&gt;*ithdr*",'Raw Data'!$D:$D,"&lt;&gt;*ancel*",'Raw Data'!$P:$P,"--")
+
SUMIFS('Raw Data'!$S:$S, 'Raw Data'!$AN:$AN,"&lt;=" &amp;DATE(LEFT($AV$3, 4), MONTH("1 " &amp; S$6 &amp; " " &amp; LEFT($AV$3, 4)) + 1, 0 ), 'Raw Data'!$AN:$AN,"&gt;" &amp;DATE(LEFT($AV$3, 4), MONTH("1 " &amp; S$6 &amp; " " &amp; LEFT($AV$3, 4)), 0 ), 'Raw Data'!$J:$J, $A55, 'Raw Data'!$H:$H, "Ear*", 'Raw Data'!$P:$P,""&amp;'Raw Data'!$B$1,'Raw Data'!$D:$D,"&lt;&gt;*ithdr*",'Raw Data'!$D:$D,"&lt;&gt;*ancel*")</f>
        <v>0</v>
      </c>
      <c r="T57" s="117"/>
      <c r="U57" s="117"/>
      <c r="V57" s="123"/>
      <c r="W57" s="156">
        <f>SUMIFS('Raw Data'!$S:$S, 'Raw Data'!$AN:$AN,"&lt;=" &amp;DATE(LEFT($AV$3, 4), MONTH("1 " &amp; W$6 &amp; " " &amp; LEFT($AV$3, 4)) + 1, 0 ), 'Raw Data'!$AN:$AN,"&gt;" &amp;DATE(LEFT($AV$3, 4), MONTH("1 " &amp; W$6 &amp; " " &amp; LEFT($AV$3, 4)), 0 ), 'Raw Data'!$J:$J, $A55, 'Raw Data'!$H:$H, "Ear*", 'Raw Data'!$O:$O,""&amp;'Raw Data'!$B$1,'Raw Data'!$D:$D,"&lt;&gt;*ithdr*",'Raw Data'!$D:$D,"&lt;&gt;*ancel*",'Raw Data'!$P:$P,"--")
+
SUMIFS('Raw Data'!$S:$S, 'Raw Data'!$AN:$AN,"&lt;=" &amp;DATE(LEFT($AV$3, 4), MONTH("1 " &amp; W$6 &amp; " " &amp; LEFT($AV$3, 4)) + 1, 0 ), 'Raw Data'!$AN:$AN,"&gt;" &amp;DATE(LEFT($AV$3, 4), MONTH("1 " &amp; W$6 &amp; " " &amp; LEFT($AV$3, 4)), 0 ), 'Raw Data'!$J:$J, $A55, 'Raw Data'!$H:$H, "Ear*", 'Raw Data'!$P:$P,""&amp;'Raw Data'!$B$1,'Raw Data'!$D:$D,"&lt;&gt;*ithdr*",'Raw Data'!$D:$D,"&lt;&gt;*ancel*")</f>
        <v>0</v>
      </c>
      <c r="X57" s="117"/>
      <c r="Y57" s="117"/>
      <c r="Z57" s="123"/>
      <c r="AA57" s="156">
        <f>SUMIFS('Raw Data'!$S:$S, 'Raw Data'!$AN:$AN,"&lt;=" &amp;DATE(LEFT($AV$3, 4), MONTH("1 " &amp; AA$6 &amp; " " &amp; LEFT($AV$3, 4)) + 1, 0 ), 'Raw Data'!$AN:$AN,"&gt;" &amp;DATE(LEFT($AV$3, 4), MONTH("1 " &amp; AA$6 &amp; " " &amp; LEFT($AV$3, 4)), 0 ), 'Raw Data'!$J:$J, $A55, 'Raw Data'!$H:$H, "Ear*", 'Raw Data'!$O:$O,""&amp;'Raw Data'!$B$1,'Raw Data'!$D:$D,"&lt;&gt;*ithdr*",'Raw Data'!$D:$D,"&lt;&gt;*ancel*",'Raw Data'!$P:$P,"--")
+
SUMIFS('Raw Data'!$S:$S, 'Raw Data'!$AN:$AN,"&lt;=" &amp;DATE(LEFT($AV$3, 4), MONTH("1 " &amp; AA$6 &amp; " " &amp; LEFT($AV$3, 4)) + 1, 0 ), 'Raw Data'!$AN:$AN,"&gt;" &amp;DATE(LEFT($AV$3, 4), MONTH("1 " &amp; AA$6 &amp; " " &amp; LEFT($AV$3, 4)), 0 ), 'Raw Data'!$J:$J, $A55, 'Raw Data'!$H:$H, "Ear*", 'Raw Data'!$P:$P,""&amp;'Raw Data'!$B$1,'Raw Data'!$D:$D,"&lt;&gt;*ithdr*",'Raw Data'!$D:$D,"&lt;&gt;*ancel*")</f>
        <v>0</v>
      </c>
      <c r="AB57" s="117"/>
      <c r="AC57" s="117"/>
      <c r="AD57" s="123"/>
      <c r="AE57" s="156">
        <f>SUMIFS('Raw Data'!$S:$S, 'Raw Data'!$AN:$AN,"&lt;=" &amp;DATE(LEFT($AV$3, 4), MONTH("1 " &amp; AE$6 &amp; " " &amp; LEFT($AV$3, 4)) + 1, 0 ), 'Raw Data'!$AN:$AN,"&gt;" &amp;DATE(LEFT($AV$3, 4), MONTH("1 " &amp; AE$6 &amp; " " &amp; LEFT($AV$3, 4)), 0 ), 'Raw Data'!$J:$J, $A55, 'Raw Data'!$H:$H, "Ear*", 'Raw Data'!$O:$O,""&amp;'Raw Data'!$B$1,'Raw Data'!$D:$D,"&lt;&gt;*ithdr*",'Raw Data'!$D:$D,"&lt;&gt;*ancel*",'Raw Data'!$P:$P,"--")
+
SUMIFS('Raw Data'!$S:$S, 'Raw Data'!$AN:$AN,"&lt;=" &amp;DATE(LEFT($AV$3, 4), MONTH("1 " &amp; AE$6 &amp; " " &amp; LEFT($AV$3, 4)) + 1, 0 ), 'Raw Data'!$AN:$AN,"&gt;" &amp;DATE(LEFT($AV$3, 4), MONTH("1 " &amp; AE$6 &amp; " " &amp; LEFT($AV$3, 4)), 0 ), 'Raw Data'!$J:$J, $A55, 'Raw Data'!$H:$H, "Ear*", 'Raw Data'!$P:$P,""&amp;'Raw Data'!$B$1,'Raw Data'!$D:$D,"&lt;&gt;*ithdr*",'Raw Data'!$D:$D,"&lt;&gt;*ancel*")</f>
        <v>0</v>
      </c>
      <c r="AF57" s="117"/>
      <c r="AG57" s="117"/>
      <c r="AH57" s="123"/>
      <c r="AI57" s="156">
        <f>SUMIFS('Raw Data'!$S:$S, 'Raw Data'!$AN:$AN,"&lt;=" &amp;DATE(LEFT($AV$3, 4), MONTH("1 " &amp; AI$6 &amp; " " &amp; LEFT($AV$3, 4)) + 1, 0 ), 'Raw Data'!$AN:$AN,"&gt;" &amp;DATE(LEFT($AV$3, 4), MONTH("1 " &amp; AI$6 &amp; " " &amp; LEFT($AV$3, 4)), 0 ), 'Raw Data'!$J:$J, $A55, 'Raw Data'!$H:$H, "Ear*", 'Raw Data'!$O:$O,""&amp;'Raw Data'!$B$1,'Raw Data'!$D:$D,"&lt;&gt;*ithdr*",'Raw Data'!$D:$D,"&lt;&gt;*ancel*",'Raw Data'!$P:$P,"--")
+
SUMIFS('Raw Data'!$S:$S, 'Raw Data'!$AN:$AN,"&lt;=" &amp;DATE(LEFT($AV$3, 4), MONTH("1 " &amp; AI$6 &amp; " " &amp; LEFT($AV$3, 4)) + 1, 0 ), 'Raw Data'!$AN:$AN,"&gt;" &amp;DATE(LEFT($AV$3, 4), MONTH("1 " &amp; AI$6 &amp; " " &amp; LEFT($AV$3, 4)), 0 ), 'Raw Data'!$J:$J, $A55, 'Raw Data'!$H:$H, "Ear*", 'Raw Data'!$P:$P,""&amp;'Raw Data'!$B$1,'Raw Data'!$D:$D,"&lt;&gt;*ithdr*",'Raw Data'!$D:$D,"&lt;&gt;*ancel*")</f>
        <v>0</v>
      </c>
      <c r="AJ57" s="117"/>
      <c r="AK57" s="117"/>
      <c r="AL57" s="123"/>
      <c r="AM57" s="156">
        <f>SUMIFS('Raw Data'!$S:$S, 'Raw Data'!$AN:$AN,"&lt;=" &amp;DATE(LEFT($AV$3, 4), MONTH("1 " &amp; AM$6 &amp; " " &amp; LEFT($AV$3, 4)) + 1, 0 ), 'Raw Data'!$AN:$AN,"&gt;" &amp;DATE(LEFT($AV$3, 4), MONTH("1 " &amp; AM$6 &amp; " " &amp; LEFT($AV$3, 4)), 0 ), 'Raw Data'!$J:$J, $A55, 'Raw Data'!$H:$H, "Ear*", 'Raw Data'!$O:$O,""&amp;'Raw Data'!$B$1,'Raw Data'!$D:$D,"&lt;&gt;*ithdr*",'Raw Data'!$D:$D,"&lt;&gt;*ancel*",'Raw Data'!$P:$P,"--")
+
SUMIFS('Raw Data'!$S:$S, 'Raw Data'!$AN:$AN,"&lt;=" &amp;DATE(LEFT($AV$3, 4), MONTH("1 " &amp; AM$6 &amp; " " &amp; LEFT($AV$3, 4)) + 1, 0 ), 'Raw Data'!$AN:$AN,"&gt;" &amp;DATE(LEFT($AV$3, 4), MONTH("1 " &amp; AM$6 &amp; " " &amp; LEFT($AV$3, 4)), 0 ), 'Raw Data'!$J:$J, $A55, 'Raw Data'!$H:$H, "Ear*", 'Raw Data'!$P:$P,""&amp;'Raw Data'!$B$1,'Raw Data'!$D:$D,"&lt;&gt;*ithdr*",'Raw Data'!$D:$D,"&lt;&gt;*ancel*")</f>
        <v>0</v>
      </c>
      <c r="AN57" s="117"/>
      <c r="AO57" s="117"/>
      <c r="AP57" s="123"/>
      <c r="AQ57" s="156">
        <f>SUMIFS('Raw Data'!$S:$S, 'Raw Data'!$AN:$AN,"&lt;=" &amp;DATE(LEFT($AV$3, 4), MONTH("1 " &amp; AQ$6 &amp; " " &amp; LEFT($AV$3, 4)) + 1, 0 ), 'Raw Data'!$AN:$AN,"&gt;" &amp;DATE(LEFT($AV$3, 4), MONTH("1 " &amp; AQ$6 &amp; " " &amp; LEFT($AV$3, 4)), 0 ), 'Raw Data'!$J:$J, $A55, 'Raw Data'!$H:$H, "Ear*", 'Raw Data'!$O:$O,""&amp;'Raw Data'!$B$1,'Raw Data'!$D:$D,"&lt;&gt;*ithdr*",'Raw Data'!$D:$D,"&lt;&gt;*ancel*",'Raw Data'!$P:$P,"--")
+
SUMIFS('Raw Data'!$S:$S, 'Raw Data'!$AN:$AN,"&lt;=" &amp;DATE(LEFT($AV$3, 4), MONTH("1 " &amp; AQ$6 &amp; " " &amp; LEFT($AV$3, 4)) + 1, 0 ), 'Raw Data'!$AN:$AN,"&gt;" &amp;DATE(LEFT($AV$3, 4), MONTH("1 " &amp; AQ$6 &amp; " " &amp; LEFT($AV$3, 4)), 0 ), 'Raw Data'!$J:$J, $A55, 'Raw Data'!$H:$H, "Ear*", 'Raw Data'!$P:$P,""&amp;'Raw Data'!$B$1,'Raw Data'!$D:$D,"&lt;&gt;*ithdr*",'Raw Data'!$D:$D,"&lt;&gt;*ancel*")</f>
        <v>0</v>
      </c>
      <c r="AR57" s="117"/>
      <c r="AS57" s="117"/>
      <c r="AT57" s="123"/>
      <c r="AU57" s="156">
        <f>SUMIFS('Raw Data'!$S:$S, 'Raw Data'!$AN:$AN,"&lt;=" &amp;DATE(MID($AV$3, 15, 4), MONTH("1 " &amp; AU$6 &amp; " " &amp; MID($AV$3, 15, 4)) + 1, 0 ), 'Raw Data'!$AN:$AN,"&gt;" &amp;DATE(MID($AV$3, 15, 4), MONTH("1 " &amp; AU$6 &amp; " " &amp; MID($AV$3, 15, 4)), 0 ), 'Raw Data'!$J:$J, $A55, 'Raw Data'!$H:$H, "Ear*", 'Raw Data'!$O:$O,""&amp;'Raw Data'!$B$1,'Raw Data'!$D:$D,"&lt;&gt;*ithdr*",'Raw Data'!$D:$D,"&lt;&gt;*ancel*",'Raw Data'!$P:$P,"--")
+
SUMIFS('Raw Data'!$S:$S, 'Raw Data'!$AN:$AN,"&lt;=" &amp;DATE(MID($AV$3, 15, 4), MONTH("1 " &amp; AU$6 &amp; " " &amp; MID($AV$3, 15, 4)) + 1, 0 ), 'Raw Data'!$AN:$AN,"&gt;" &amp;DATE(MID($AV$3, 15, 4), MONTH("1 " &amp; AU$6 &amp; " " &amp; MID($AV$3, 15, 4)), 0 ), 'Raw Data'!$J:$J, $A55, 'Raw Data'!$H:$H, "Ear*", 'Raw Data'!$P:$P,""&amp;'Raw Data'!$B$1,'Raw Data'!$D:$D,"&lt;&gt;*ithdr*",'Raw Data'!$D:$D,"&lt;&gt;*ancel*")</f>
        <v>0</v>
      </c>
      <c r="AV57" s="117"/>
      <c r="AW57" s="117"/>
      <c r="AX57" s="123"/>
      <c r="AY57" s="156">
        <f>SUMIFS('Raw Data'!$S:$S, 'Raw Data'!$AN:$AN,"&lt;=" &amp;DATE(MID($AV$3, 15, 4), MONTH("1 " &amp; AY$6 &amp; " " &amp; MID($AV$3, 15, 4)) + 1, 0 ), 'Raw Data'!$AN:$AN,"&gt;" &amp;DATE(MID($AV$3, 15, 4), MONTH("1 " &amp; AY$6 &amp; " " &amp; MID($AV$3, 15, 4)), 0 ), 'Raw Data'!$J:$J, $A55, 'Raw Data'!$H:$H, "Ear*", 'Raw Data'!$O:$O,""&amp;'Raw Data'!$B$1,'Raw Data'!$D:$D,"&lt;&gt;*ithdr*",'Raw Data'!$D:$D,"&lt;&gt;*ancel*",'Raw Data'!$P:$P,"--")
+
SUMIFS('Raw Data'!$S:$S, 'Raw Data'!$AN:$AN,"&lt;=" &amp;DATE(MID($AV$3, 15, 4), MONTH("1 " &amp; AY$6 &amp; " " &amp; MID($AV$3, 15, 4)) + 1, 0 ), 'Raw Data'!$AN:$AN,"&gt;" &amp;DATE(MID($AV$3, 15, 4), MONTH("1 " &amp; AY$6 &amp; " " &amp; MID($AV$3, 15, 4)), 0 ), 'Raw Data'!$J:$J, $A55, 'Raw Data'!$H:$H, "Ear*", 'Raw Data'!$P:$P,""&amp;'Raw Data'!$B$1,'Raw Data'!$D:$D,"&lt;&gt;*ithdr*",'Raw Data'!$D:$D,"&lt;&gt;*ancel*")</f>
        <v>0</v>
      </c>
      <c r="AZ57" s="117"/>
      <c r="BA57" s="117"/>
      <c r="BB57" s="123"/>
      <c r="BC57" s="156">
        <f>SUMIFS('Raw Data'!$S:$S, 'Raw Data'!$AN:$AN,"&lt;=" &amp;DATE(MID($AV$3, 15, 4), MONTH("1 " &amp; BC$6 &amp; " " &amp; MID($AV$3, 15, 4)) + 1, 0 ), 'Raw Data'!$AN:$AN,"&gt;" &amp;DATE(MID($AV$3, 15, 4), MONTH("1 " &amp; BC$6 &amp; " " &amp; MID($AV$3, 15, 4)), 0 ), 'Raw Data'!$J:$J, $A55, 'Raw Data'!$H:$H, "Ear*", 'Raw Data'!$O:$O,""&amp;'Raw Data'!$B$1,'Raw Data'!$D:$D,"&lt;&gt;*ithdr*",'Raw Data'!$D:$D,"&lt;&gt;*ancel*",'Raw Data'!$P:$P,"--")
+
SUMIFS('Raw Data'!$S:$S, 'Raw Data'!$AN:$AN,"&lt;=" &amp;DATE(MID($AV$3, 15, 4), MONTH("1 " &amp; BC$6 &amp; " " &amp; MID($AV$3, 15, 4)) + 1, 0 ), 'Raw Data'!$AN:$AN,"&gt;" &amp;DATE(MID($AV$3, 15, 4), MONTH("1 " &amp; BC$6 &amp; " " &amp; MID($AV$3, 15, 4)), 0 ), 'Raw Data'!$J:$J, $A55, 'Raw Data'!$H:$H, "Ear*", 'Raw Data'!$P:$P,""&amp;'Raw Data'!$B$1,'Raw Data'!$D:$D,"&lt;&gt;*ithdr*",'Raw Data'!$D:$D,"&lt;&gt;*ancel*")</f>
        <v>0</v>
      </c>
      <c r="BD57" s="117"/>
      <c r="BE57" s="117"/>
      <c r="BF57" s="123"/>
    </row>
    <row r="58" spans="1:58" ht="12.75" customHeight="1" x14ac:dyDescent="0.2">
      <c r="A58" s="157" t="s">
        <v>113</v>
      </c>
      <c r="B58" s="117"/>
      <c r="C58" s="117"/>
      <c r="D58" s="117"/>
      <c r="E58" s="117"/>
      <c r="F58" s="117"/>
      <c r="G58" s="117"/>
      <c r="H58" s="117"/>
      <c r="I58" s="117"/>
      <c r="J58" s="123"/>
      <c r="K58" s="156">
        <f>SUMIFS('Raw Data'!$S:$S, 'Raw Data'!$AN:$AN,"&lt;=" &amp;DATE(LEFT($AV$3, 4), MONTH("1 " &amp; K$6 &amp; " " &amp; LEFT($AV$3, 4)) + 1, 0 ), 'Raw Data'!$AN:$AN,"&gt;" &amp;DATE(LEFT($AV$3, 4), MONTH("1 " &amp; K$6 &amp; " " &amp; LEFT($AV$3, 4)), 0 ), 'Raw Data'!$J:$J, $A55, 'Raw Data'!$H:$H, "Non*", 'Raw Data'!$O:$O,""&amp;'Raw Data'!$B$1,'Raw Data'!$D:$D,"&lt;&gt;*ithdr*",'Raw Data'!$D:$D,"&lt;&gt;*ancel*",'Raw Data'!$P:$P,"--")
+
SUMIFS('Raw Data'!$S:$S, 'Raw Data'!$AN:$AN,"&lt;=" &amp;DATE(LEFT($AV$3, 4), MONTH("1 " &amp; K$6 &amp; " " &amp; LEFT($AV$3, 4)) + 1, 0 ), 'Raw Data'!$AN:$AN,"&gt;" &amp;DATE(LEFT($AV$3, 4), MONTH("1 " &amp; K$6 &amp; " " &amp; LEFT($AV$3, 4)), 0 ), 'Raw Data'!$J:$J, $A55, 'Raw Data'!$H:$H, "Non*", 'Raw Data'!$P:$P,""&amp;'Raw Data'!$B$1,'Raw Data'!$D:$D,"&lt;&gt;*ithdr*",'Raw Data'!$D:$D,"&lt;&gt;*ancel*")</f>
        <v>0</v>
      </c>
      <c r="L58" s="117"/>
      <c r="M58" s="117"/>
      <c r="N58" s="123"/>
      <c r="O58" s="156">
        <f>SUMIFS('Raw Data'!$S:$S, 'Raw Data'!$AN:$AN,"&lt;=" &amp;DATE(LEFT($AV$3, 4), MONTH("1 " &amp; O$6 &amp; " " &amp; LEFT($AV$3, 4)) + 1, 0 ), 'Raw Data'!$AN:$AN,"&gt;" &amp;DATE(LEFT($AV$3, 4), MONTH("1 " &amp; O$6 &amp; " " &amp; LEFT($AV$3, 4)), 0 ), 'Raw Data'!$J:$J, $A55, 'Raw Data'!$H:$H, "Non*", 'Raw Data'!$O:$O,""&amp;'Raw Data'!$B$1,'Raw Data'!$D:$D,"&lt;&gt;*ithdr*",'Raw Data'!$D:$D,"&lt;&gt;*ancel*",'Raw Data'!$P:$P,"--")
+
SUMIFS('Raw Data'!$S:$S, 'Raw Data'!$AN:$AN,"&lt;=" &amp;DATE(LEFT($AV$3, 4), MONTH("1 " &amp; O$6 &amp; " " &amp; LEFT($AV$3, 4)) + 1, 0 ), 'Raw Data'!$AN:$AN,"&gt;" &amp;DATE(LEFT($AV$3, 4), MONTH("1 " &amp; O$6 &amp; " " &amp; LEFT($AV$3, 4)), 0 ), 'Raw Data'!$J:$J, $A55, 'Raw Data'!$H:$H, "Non*", 'Raw Data'!$P:$P,""&amp;'Raw Data'!$B$1,'Raw Data'!$D:$D,"&lt;&gt;*ithdr*",'Raw Data'!$D:$D,"&lt;&gt;*ancel*")</f>
        <v>0</v>
      </c>
      <c r="P58" s="117"/>
      <c r="Q58" s="117"/>
      <c r="R58" s="123"/>
      <c r="S58" s="156">
        <f>SUMIFS('Raw Data'!$S:$S, 'Raw Data'!$AN:$AN,"&lt;=" &amp;DATE(LEFT($AV$3, 4), MONTH("1 " &amp; S$6 &amp; " " &amp; LEFT($AV$3, 4)) + 1, 0 ), 'Raw Data'!$AN:$AN,"&gt;" &amp;DATE(LEFT($AV$3, 4), MONTH("1 " &amp; S$6 &amp; " " &amp; LEFT($AV$3, 4)), 0 ), 'Raw Data'!$J:$J, $A55, 'Raw Data'!$H:$H, "Non*", 'Raw Data'!$O:$O,""&amp;'Raw Data'!$B$1,'Raw Data'!$D:$D,"&lt;&gt;*ithdr*",'Raw Data'!$D:$D,"&lt;&gt;*ancel*",'Raw Data'!$P:$P,"--")
+
SUMIFS('Raw Data'!$S:$S, 'Raw Data'!$AN:$AN,"&lt;=" &amp;DATE(LEFT($AV$3, 4), MONTH("1 " &amp; S$6 &amp; " " &amp; LEFT($AV$3, 4)) + 1, 0 ), 'Raw Data'!$AN:$AN,"&gt;" &amp;DATE(LEFT($AV$3, 4), MONTH("1 " &amp; S$6 &amp; " " &amp; LEFT($AV$3, 4)), 0 ), 'Raw Data'!$J:$J, $A55, 'Raw Data'!$H:$H, "Non*", 'Raw Data'!$P:$P,""&amp;'Raw Data'!$B$1,'Raw Data'!$D:$D,"&lt;&gt;*ithdr*",'Raw Data'!$D:$D,"&lt;&gt;*ancel*")</f>
        <v>0</v>
      </c>
      <c r="T58" s="117"/>
      <c r="U58" s="117"/>
      <c r="V58" s="123"/>
      <c r="W58" s="156">
        <f>SUMIFS('Raw Data'!$S:$S, 'Raw Data'!$AN:$AN,"&lt;=" &amp;DATE(LEFT($AV$3, 4), MONTH("1 " &amp; W$6 &amp; " " &amp; LEFT($AV$3, 4)) + 1, 0 ), 'Raw Data'!$AN:$AN,"&gt;" &amp;DATE(LEFT($AV$3, 4), MONTH("1 " &amp; W$6 &amp; " " &amp; LEFT($AV$3, 4)), 0 ), 'Raw Data'!$J:$J, $A55, 'Raw Data'!$H:$H, "Non*", 'Raw Data'!$O:$O,""&amp;'Raw Data'!$B$1,'Raw Data'!$D:$D,"&lt;&gt;*ithdr*",'Raw Data'!$D:$D,"&lt;&gt;*ancel*",'Raw Data'!$P:$P,"--")
+
SUMIFS('Raw Data'!$S:$S, 'Raw Data'!$AN:$AN,"&lt;=" &amp;DATE(LEFT($AV$3, 4), MONTH("1 " &amp; W$6 &amp; " " &amp; LEFT($AV$3, 4)) + 1, 0 ), 'Raw Data'!$AN:$AN,"&gt;" &amp;DATE(LEFT($AV$3, 4), MONTH("1 " &amp; W$6 &amp; " " &amp; LEFT($AV$3, 4)), 0 ), 'Raw Data'!$J:$J, $A55, 'Raw Data'!$H:$H, "Non*", 'Raw Data'!$P:$P,""&amp;'Raw Data'!$B$1,'Raw Data'!$D:$D,"&lt;&gt;*ithdr*",'Raw Data'!$D:$D,"&lt;&gt;*ancel*")</f>
        <v>0</v>
      </c>
      <c r="X58" s="117"/>
      <c r="Y58" s="117"/>
      <c r="Z58" s="123"/>
      <c r="AA58" s="156">
        <f>SUMIFS('Raw Data'!$S:$S, 'Raw Data'!$AN:$AN,"&lt;=" &amp;DATE(LEFT($AV$3, 4), MONTH("1 " &amp; AA$6 &amp; " " &amp; LEFT($AV$3, 4)) + 1, 0 ), 'Raw Data'!$AN:$AN,"&gt;" &amp;DATE(LEFT($AV$3, 4), MONTH("1 " &amp; AA$6 &amp; " " &amp; LEFT($AV$3, 4)), 0 ), 'Raw Data'!$J:$J, $A55, 'Raw Data'!$H:$H, "Non*", 'Raw Data'!$O:$O,""&amp;'Raw Data'!$B$1,'Raw Data'!$D:$D,"&lt;&gt;*ithdr*",'Raw Data'!$D:$D,"&lt;&gt;*ancel*",'Raw Data'!$P:$P,"--")
+
SUMIFS('Raw Data'!$S:$S, 'Raw Data'!$AN:$AN,"&lt;=" &amp;DATE(LEFT($AV$3, 4), MONTH("1 " &amp; AA$6 &amp; " " &amp; LEFT($AV$3, 4)) + 1, 0 ), 'Raw Data'!$AN:$AN,"&gt;" &amp;DATE(LEFT($AV$3, 4), MONTH("1 " &amp; AA$6 &amp; " " &amp; LEFT($AV$3, 4)), 0 ), 'Raw Data'!$J:$J, $A55, 'Raw Data'!$H:$H, "Non*", 'Raw Data'!$P:$P,""&amp;'Raw Data'!$B$1,'Raw Data'!$D:$D,"&lt;&gt;*ithdr*",'Raw Data'!$D:$D,"&lt;&gt;*ancel*")</f>
        <v>0</v>
      </c>
      <c r="AB58" s="117"/>
      <c r="AC58" s="117"/>
      <c r="AD58" s="123"/>
      <c r="AE58" s="156">
        <f>SUMIFS('Raw Data'!$S:$S, 'Raw Data'!$AN:$AN,"&lt;=" &amp;DATE(LEFT($AV$3, 4), MONTH("1 " &amp; AE$6 &amp; " " &amp; LEFT($AV$3, 4)) + 1, 0 ), 'Raw Data'!$AN:$AN,"&gt;" &amp;DATE(LEFT($AV$3, 4), MONTH("1 " &amp; AE$6 &amp; " " &amp; LEFT($AV$3, 4)), 0 ), 'Raw Data'!$J:$J, $A55, 'Raw Data'!$H:$H, "Non*", 'Raw Data'!$O:$O,""&amp;'Raw Data'!$B$1,'Raw Data'!$D:$D,"&lt;&gt;*ithdr*",'Raw Data'!$D:$D,"&lt;&gt;*ancel*",'Raw Data'!$P:$P,"--")
+
SUMIFS('Raw Data'!$S:$S, 'Raw Data'!$AN:$AN,"&lt;=" &amp;DATE(LEFT($AV$3, 4), MONTH("1 " &amp; AE$6 &amp; " " &amp; LEFT($AV$3, 4)) + 1, 0 ), 'Raw Data'!$AN:$AN,"&gt;" &amp;DATE(LEFT($AV$3, 4), MONTH("1 " &amp; AE$6 &amp; " " &amp; LEFT($AV$3, 4)), 0 ), 'Raw Data'!$J:$J, $A55, 'Raw Data'!$H:$H, "Non*", 'Raw Data'!$P:$P,""&amp;'Raw Data'!$B$1,'Raw Data'!$D:$D,"&lt;&gt;*ithdr*",'Raw Data'!$D:$D,"&lt;&gt;*ancel*")</f>
        <v>0</v>
      </c>
      <c r="AF58" s="117"/>
      <c r="AG58" s="117"/>
      <c r="AH58" s="123"/>
      <c r="AI58" s="156">
        <f>SUMIFS('Raw Data'!$S:$S, 'Raw Data'!$AN:$AN,"&lt;=" &amp;DATE(LEFT($AV$3, 4), MONTH("1 " &amp; AI$6 &amp; " " &amp; LEFT($AV$3, 4)) + 1, 0 ), 'Raw Data'!$AN:$AN,"&gt;" &amp;DATE(LEFT($AV$3, 4), MONTH("1 " &amp; AI$6 &amp; " " &amp; LEFT($AV$3, 4)), 0 ), 'Raw Data'!$J:$J, $A55, 'Raw Data'!$H:$H, "Non*", 'Raw Data'!$O:$O,""&amp;'Raw Data'!$B$1,'Raw Data'!$D:$D,"&lt;&gt;*ithdr*",'Raw Data'!$D:$D,"&lt;&gt;*ancel*",'Raw Data'!$P:$P,"--")
+
SUMIFS('Raw Data'!$S:$S, 'Raw Data'!$AN:$AN,"&lt;=" &amp;DATE(LEFT($AV$3, 4), MONTH("1 " &amp; AI$6 &amp; " " &amp; LEFT($AV$3, 4)) + 1, 0 ), 'Raw Data'!$AN:$AN,"&gt;" &amp;DATE(LEFT($AV$3, 4), MONTH("1 " &amp; AI$6 &amp; " " &amp; LEFT($AV$3, 4)), 0 ), 'Raw Data'!$J:$J, $A55, 'Raw Data'!$H:$H, "Non*", 'Raw Data'!$P:$P,""&amp;'Raw Data'!$B$1,'Raw Data'!$D:$D,"&lt;&gt;*ithdr*",'Raw Data'!$D:$D,"&lt;&gt;*ancel*")</f>
        <v>0</v>
      </c>
      <c r="AJ58" s="117"/>
      <c r="AK58" s="117"/>
      <c r="AL58" s="123"/>
      <c r="AM58" s="156">
        <f>SUMIFS('Raw Data'!$S:$S, 'Raw Data'!$AN:$AN,"&lt;=" &amp;DATE(LEFT($AV$3, 4), MONTH("1 " &amp; AM$6 &amp; " " &amp; LEFT($AV$3, 4)) + 1, 0 ), 'Raw Data'!$AN:$AN,"&gt;" &amp;DATE(LEFT($AV$3, 4), MONTH("1 " &amp; AM$6 &amp; " " &amp; LEFT($AV$3, 4)), 0 ), 'Raw Data'!$J:$J, $A55, 'Raw Data'!$H:$H, "Non*", 'Raw Data'!$O:$O,""&amp;'Raw Data'!$B$1,'Raw Data'!$D:$D,"&lt;&gt;*ithdr*",'Raw Data'!$D:$D,"&lt;&gt;*ancel*",'Raw Data'!$P:$P,"--")
+
SUMIFS('Raw Data'!$S:$S, 'Raw Data'!$AN:$AN,"&lt;=" &amp;DATE(LEFT($AV$3, 4), MONTH("1 " &amp; AM$6 &amp; " " &amp; LEFT($AV$3, 4)) + 1, 0 ), 'Raw Data'!$AN:$AN,"&gt;" &amp;DATE(LEFT($AV$3, 4), MONTH("1 " &amp; AM$6 &amp; " " &amp; LEFT($AV$3, 4)), 0 ), 'Raw Data'!$J:$J, $A55, 'Raw Data'!$H:$H, "Non*", 'Raw Data'!$P:$P,""&amp;'Raw Data'!$B$1,'Raw Data'!$D:$D,"&lt;&gt;*ithdr*",'Raw Data'!$D:$D,"&lt;&gt;*ancel*")</f>
        <v>0</v>
      </c>
      <c r="AN58" s="117"/>
      <c r="AO58" s="117"/>
      <c r="AP58" s="123"/>
      <c r="AQ58" s="156">
        <f>SUMIFS('Raw Data'!$S:$S, 'Raw Data'!$AN:$AN,"&lt;=" &amp;DATE(LEFT($AV$3, 4), MONTH("1 " &amp; AQ$6 &amp; " " &amp; LEFT($AV$3, 4)) + 1, 0 ), 'Raw Data'!$AN:$AN,"&gt;" &amp;DATE(LEFT($AV$3, 4), MONTH("1 " &amp; AQ$6 &amp; " " &amp; LEFT($AV$3, 4)), 0 ), 'Raw Data'!$J:$J, $A55, 'Raw Data'!$H:$H, "Non*", 'Raw Data'!$O:$O,""&amp;'Raw Data'!$B$1,'Raw Data'!$D:$D,"&lt;&gt;*ithdr*",'Raw Data'!$D:$D,"&lt;&gt;*ancel*",'Raw Data'!$P:$P,"--")
+
SUMIFS('Raw Data'!$S:$S, 'Raw Data'!$AN:$AN,"&lt;=" &amp;DATE(LEFT($AV$3, 4), MONTH("1 " &amp; AQ$6 &amp; " " &amp; LEFT($AV$3, 4)) + 1, 0 ), 'Raw Data'!$AN:$AN,"&gt;" &amp;DATE(LEFT($AV$3, 4), MONTH("1 " &amp; AQ$6 &amp; " " &amp; LEFT($AV$3, 4)), 0 ), 'Raw Data'!$J:$J, $A55, 'Raw Data'!$H:$H, "Non*", 'Raw Data'!$P:$P,""&amp;'Raw Data'!$B$1,'Raw Data'!$D:$D,"&lt;&gt;*ithdr*",'Raw Data'!$D:$D,"&lt;&gt;*ancel*")</f>
        <v>0</v>
      </c>
      <c r="AR58" s="117"/>
      <c r="AS58" s="117"/>
      <c r="AT58" s="123"/>
      <c r="AU58" s="156">
        <f>SUMIFS('Raw Data'!$S:$S, 'Raw Data'!$AN:$AN,"&lt;=" &amp;DATE(MID($AV$3, 15, 4), MONTH("1 " &amp; AU$6 &amp; " " &amp; MID($AV$3, 15, 4)) + 1, 0 ), 'Raw Data'!$AN:$AN,"&gt;" &amp;DATE(MID($AV$3, 15, 4), MONTH("1 " &amp; AU$6 &amp; " " &amp; MID($AV$3, 15, 4)), 0 ), 'Raw Data'!$J:$J, $A55, 'Raw Data'!$H:$H, "Non*", 'Raw Data'!$O:$O,""&amp;'Raw Data'!$B$1,'Raw Data'!$D:$D,"&lt;&gt;*ithdr*",'Raw Data'!$D:$D,"&lt;&gt;*ancel*",'Raw Data'!$P:$P,"--")
+
SUMIFS('Raw Data'!$S:$S, 'Raw Data'!$AN:$AN,"&lt;=" &amp;DATE(MID($AV$3, 15, 4), MONTH("1 " &amp; AU$6 &amp; " " &amp; MID($AV$3, 15, 4)) + 1, 0 ), 'Raw Data'!$AN:$AN,"&gt;" &amp;DATE(MID($AV$3, 15, 4), MONTH("1 " &amp; AU$6 &amp; " " &amp; MID($AV$3, 15, 4)), 0 ), 'Raw Data'!$J:$J, $A55, 'Raw Data'!$H:$H, "Non*", 'Raw Data'!$P:$P,""&amp;'Raw Data'!$B$1,'Raw Data'!$D:$D,"&lt;&gt;*ithdr*",'Raw Data'!$D:$D,"&lt;&gt;*ancel*")</f>
        <v>0</v>
      </c>
      <c r="AV58" s="117"/>
      <c r="AW58" s="117"/>
      <c r="AX58" s="123"/>
      <c r="AY58" s="156">
        <f>SUMIFS('Raw Data'!$S:$S, 'Raw Data'!$AN:$AN,"&lt;=" &amp;DATE(MID($AV$3, 15, 4), MONTH("1 " &amp; AY$6 &amp; " " &amp; MID($AV$3, 15, 4)) + 1, 0 ), 'Raw Data'!$AN:$AN,"&gt;" &amp;DATE(MID($AV$3, 15, 4), MONTH("1 " &amp; AY$6 &amp; " " &amp; MID($AV$3, 15, 4)), 0 ), 'Raw Data'!$J:$J, $A55, 'Raw Data'!$H:$H, "Non*", 'Raw Data'!$O:$O,""&amp;'Raw Data'!$B$1,'Raw Data'!$D:$D,"&lt;&gt;*ithdr*",'Raw Data'!$D:$D,"&lt;&gt;*ancel*",'Raw Data'!$P:$P,"--")
+
SUMIFS('Raw Data'!$S:$S, 'Raw Data'!$AN:$AN,"&lt;=" &amp;DATE(MID($AV$3, 15, 4), MONTH("1 " &amp; AY$6 &amp; " " &amp; MID($AV$3, 15, 4)) + 1, 0 ), 'Raw Data'!$AN:$AN,"&gt;" &amp;DATE(MID($AV$3, 15, 4), MONTH("1 " &amp; AY$6 &amp; " " &amp; MID($AV$3, 15, 4)), 0 ), 'Raw Data'!$J:$J, $A55, 'Raw Data'!$H:$H, "Non*", 'Raw Data'!$P:$P,""&amp;'Raw Data'!$B$1,'Raw Data'!$D:$D,"&lt;&gt;*ithdr*",'Raw Data'!$D:$D,"&lt;&gt;*ancel*")</f>
        <v>0</v>
      </c>
      <c r="AZ58" s="117"/>
      <c r="BA58" s="117"/>
      <c r="BB58" s="123"/>
      <c r="BC58" s="156">
        <f>SUMIFS('Raw Data'!$S:$S, 'Raw Data'!$AN:$AN,"&lt;=" &amp;DATE(MID($AV$3, 15, 4), MONTH("1 " &amp; BC$6 &amp; " " &amp; MID($AV$3, 15, 4)) + 1, 0 ), 'Raw Data'!$AN:$AN,"&gt;" &amp;DATE(MID($AV$3, 15, 4), MONTH("1 " &amp; BC$6 &amp; " " &amp; MID($AV$3, 15, 4)), 0 ), 'Raw Data'!$J:$J, $A55, 'Raw Data'!$H:$H, "Non*", 'Raw Data'!$O:$O,""&amp;'Raw Data'!$B$1,'Raw Data'!$D:$D,"&lt;&gt;*ithdr*",'Raw Data'!$D:$D,"&lt;&gt;*ancel*",'Raw Data'!$P:$P,"--")
+
SUMIFS('Raw Data'!$S:$S, 'Raw Data'!$AN:$AN,"&lt;=" &amp;DATE(MID($AV$3, 15, 4), MONTH("1 " &amp; BC$6 &amp; " " &amp; MID($AV$3, 15, 4)) + 1, 0 ), 'Raw Data'!$AN:$AN,"&gt;" &amp;DATE(MID($AV$3, 15, 4), MONTH("1 " &amp; BC$6 &amp; " " &amp; MID($AV$3, 15, 4)), 0 ), 'Raw Data'!$J:$J, $A55, 'Raw Data'!$H:$H, "Non*", 'Raw Data'!$P:$P,""&amp;'Raw Data'!$B$1,'Raw Data'!$D:$D,"&lt;&gt;*ithdr*",'Raw Data'!$D:$D,"&lt;&gt;*ancel*")</f>
        <v>0</v>
      </c>
      <c r="BD58" s="117"/>
      <c r="BE58" s="117"/>
      <c r="BF58" s="123"/>
    </row>
    <row r="59" spans="1:58" ht="12.75" customHeight="1" x14ac:dyDescent="0.2">
      <c r="A59" s="120" t="s">
        <v>115</v>
      </c>
      <c r="B59" s="117"/>
      <c r="C59" s="117"/>
      <c r="D59" s="117"/>
      <c r="E59" s="117"/>
      <c r="F59" s="117"/>
      <c r="G59" s="117"/>
      <c r="H59" s="117"/>
      <c r="I59" s="117"/>
      <c r="J59" s="123"/>
      <c r="K59" s="156">
        <f>SUMIFS('Raw Data'!$T:$T, 'Raw Data'!$AN:$AN,"&lt;=" &amp;DATE(LEFT($AV$3, 4), MONTH("1 " &amp; K$6 &amp; " " &amp; LEFT($AV$3, 4)) + 1, 0 ), 'Raw Data'!$AN:$AN,"&gt;" &amp;DATE(LEFT($AV$3, 4), MONTH("1 " &amp; K$6 &amp; " " &amp; LEFT($AV$3, 4)), 0 ), 'Raw Data'!$J:$J, $A55, 'Raw Data'!$O:$O,""&amp;'Raw Data'!$B$1,'Raw Data'!$D:$D,"&lt;&gt;*ithdr*",'Raw Data'!$D:$D,"&lt;&gt;*ancel*",'Raw Data'!$P:$P,"--")
+
SUMIFS('Raw Data'!$T:$T, 'Raw Data'!$AN:$AN,"&lt;=" &amp;DATE(LEFT($AV$3, 4), MONTH("1 " &amp; K$6 &amp; " " &amp; LEFT($AV$3, 4)) + 1, 0 ), 'Raw Data'!$AN:$AN,"&gt;" &amp;DATE(LEFT($AV$3, 4), MONTH("1 " &amp; K$6 &amp; " " &amp; LEFT($AV$3, 4)), 0 ), 'Raw Data'!$J:$J, $A55, 'Raw Data'!$P:$P,""&amp;'Raw Data'!$B$1,'Raw Data'!$D:$D,"&lt;&gt;*ithdr*",'Raw Data'!$D:$D,"&lt;&gt;*ancel*")</f>
        <v>0</v>
      </c>
      <c r="L59" s="117"/>
      <c r="M59" s="117"/>
      <c r="N59" s="123"/>
      <c r="O59" s="156">
        <f>SUMIFS('Raw Data'!$T:$T, 'Raw Data'!$AN:$AN,"&lt;=" &amp;DATE(LEFT($AV$3, 4), MONTH("1 " &amp; O$6 &amp; " " &amp; LEFT($AV$3, 4)) + 1, 0 ), 'Raw Data'!$AN:$AN,"&gt;" &amp;DATE(LEFT($AV$3, 4), MONTH("1 " &amp; O$6 &amp; " " &amp; LEFT($AV$3, 4)), 0 ), 'Raw Data'!$J:$J, $A55, 'Raw Data'!$O:$O,""&amp;'Raw Data'!$B$1,'Raw Data'!$D:$D,"&lt;&gt;*ithdr*",'Raw Data'!$D:$D,"&lt;&gt;*ancel*",'Raw Data'!$P:$P,"--")
+
SUMIFS('Raw Data'!$T:$T, 'Raw Data'!$AN:$AN,"&lt;=" &amp;DATE(LEFT($AV$3, 4), MONTH("1 " &amp; O$6 &amp; " " &amp; LEFT($AV$3, 4)) + 1, 0 ), 'Raw Data'!$AN:$AN,"&gt;" &amp;DATE(LEFT($AV$3, 4), MONTH("1 " &amp; O$6 &amp; " " &amp; LEFT($AV$3, 4)), 0 ), 'Raw Data'!$J:$J, $A55, 'Raw Data'!$P:$P,""&amp;'Raw Data'!$B$1,'Raw Data'!$D:$D,"&lt;&gt;*ithdr*",'Raw Data'!$D:$D,"&lt;&gt;*ancel*")</f>
        <v>0</v>
      </c>
      <c r="P59" s="117"/>
      <c r="Q59" s="117"/>
      <c r="R59" s="123"/>
      <c r="S59" s="156">
        <f>SUMIFS('Raw Data'!$T:$T, 'Raw Data'!$AN:$AN,"&lt;=" &amp;DATE(LEFT($AV$3, 4), MONTH("1 " &amp; S$6 &amp; " " &amp; LEFT($AV$3, 4)) + 1, 0 ), 'Raw Data'!$AN:$AN,"&gt;" &amp;DATE(LEFT($AV$3, 4), MONTH("1 " &amp; S$6 &amp; " " &amp; LEFT($AV$3, 4)), 0 ), 'Raw Data'!$J:$J, $A55, 'Raw Data'!$O:$O,""&amp;'Raw Data'!$B$1,'Raw Data'!$D:$D,"&lt;&gt;*ithdr*",'Raw Data'!$D:$D,"&lt;&gt;*ancel*",'Raw Data'!$P:$P,"--")
+
SUMIFS('Raw Data'!$T:$T, 'Raw Data'!$AN:$AN,"&lt;=" &amp;DATE(LEFT($AV$3, 4), MONTH("1 " &amp; S$6 &amp; " " &amp; LEFT($AV$3, 4)) + 1, 0 ), 'Raw Data'!$AN:$AN,"&gt;" &amp;DATE(LEFT($AV$3, 4), MONTH("1 " &amp; S$6 &amp; " " &amp; LEFT($AV$3, 4)), 0 ), 'Raw Data'!$J:$J, $A55, 'Raw Data'!$P:$P,""&amp;'Raw Data'!$B$1,'Raw Data'!$D:$D,"&lt;&gt;*ithdr*",'Raw Data'!$D:$D,"&lt;&gt;*ancel*")</f>
        <v>0</v>
      </c>
      <c r="T59" s="117"/>
      <c r="U59" s="117"/>
      <c r="V59" s="123"/>
      <c r="W59" s="156">
        <f>SUMIFS('Raw Data'!$T:$T, 'Raw Data'!$AN:$AN,"&lt;=" &amp;DATE(LEFT($AV$3, 4), MONTH("1 " &amp; W$6 &amp; " " &amp; LEFT($AV$3, 4)) + 1, 0 ), 'Raw Data'!$AN:$AN,"&gt;" &amp;DATE(LEFT($AV$3, 4), MONTH("1 " &amp; W$6 &amp; " " &amp; LEFT($AV$3, 4)), 0 ), 'Raw Data'!$J:$J, $A55, 'Raw Data'!$O:$O,""&amp;'Raw Data'!$B$1,'Raw Data'!$D:$D,"&lt;&gt;*ithdr*",'Raw Data'!$D:$D,"&lt;&gt;*ancel*",'Raw Data'!$P:$P,"--")
+
SUMIFS('Raw Data'!$T:$T, 'Raw Data'!$AN:$AN,"&lt;=" &amp;DATE(LEFT($AV$3, 4), MONTH("1 " &amp; W$6 &amp; " " &amp; LEFT($AV$3, 4)) + 1, 0 ), 'Raw Data'!$AN:$AN,"&gt;" &amp;DATE(LEFT($AV$3, 4), MONTH("1 " &amp; W$6 &amp; " " &amp; LEFT($AV$3, 4)), 0 ), 'Raw Data'!$J:$J, $A55, 'Raw Data'!$P:$P,""&amp;'Raw Data'!$B$1,'Raw Data'!$D:$D,"&lt;&gt;*ithdr*",'Raw Data'!$D:$D,"&lt;&gt;*ancel*")</f>
        <v>0</v>
      </c>
      <c r="X59" s="117"/>
      <c r="Y59" s="117"/>
      <c r="Z59" s="123"/>
      <c r="AA59" s="156">
        <f>SUMIFS('Raw Data'!$T:$T, 'Raw Data'!$AN:$AN,"&lt;=" &amp;DATE(LEFT($AV$3, 4), MONTH("1 " &amp; AA$6 &amp; " " &amp; LEFT($AV$3, 4)) + 1, 0 ), 'Raw Data'!$AN:$AN,"&gt;" &amp;DATE(LEFT($AV$3, 4), MONTH("1 " &amp; AA$6 &amp; " " &amp; LEFT($AV$3, 4)), 0 ), 'Raw Data'!$J:$J, $A55, 'Raw Data'!$O:$O,""&amp;'Raw Data'!$B$1,'Raw Data'!$D:$D,"&lt;&gt;*ithdr*",'Raw Data'!$D:$D,"&lt;&gt;*ancel*",'Raw Data'!$P:$P,"--")
+
SUMIFS('Raw Data'!$T:$T, 'Raw Data'!$AN:$AN,"&lt;=" &amp;DATE(LEFT($AV$3, 4), MONTH("1 " &amp; AA$6 &amp; " " &amp; LEFT($AV$3, 4)) + 1, 0 ), 'Raw Data'!$AN:$AN,"&gt;" &amp;DATE(LEFT($AV$3, 4), MONTH("1 " &amp; AA$6 &amp; " " &amp; LEFT($AV$3, 4)), 0 ), 'Raw Data'!$J:$J, $A55, 'Raw Data'!$P:$P,""&amp;'Raw Data'!$B$1,'Raw Data'!$D:$D,"&lt;&gt;*ithdr*",'Raw Data'!$D:$D,"&lt;&gt;*ancel*")</f>
        <v>0</v>
      </c>
      <c r="AB59" s="117"/>
      <c r="AC59" s="117"/>
      <c r="AD59" s="123"/>
      <c r="AE59" s="156">
        <f>SUMIFS('Raw Data'!$T:$T, 'Raw Data'!$AN:$AN,"&lt;=" &amp;DATE(LEFT($AV$3, 4), MONTH("1 " &amp; AE$6 &amp; " " &amp; LEFT($AV$3, 4)) + 1, 0 ), 'Raw Data'!$AN:$AN,"&gt;" &amp;DATE(LEFT($AV$3, 4), MONTH("1 " &amp; AE$6 &amp; " " &amp; LEFT($AV$3, 4)), 0 ), 'Raw Data'!$J:$J, $A55, 'Raw Data'!$O:$O,""&amp;'Raw Data'!$B$1,'Raw Data'!$D:$D,"&lt;&gt;*ithdr*",'Raw Data'!$D:$D,"&lt;&gt;*ancel*",'Raw Data'!$P:$P,"--")
+
SUMIFS('Raw Data'!$T:$T, 'Raw Data'!$AN:$AN,"&lt;=" &amp;DATE(LEFT($AV$3, 4), MONTH("1 " &amp; AE$6 &amp; " " &amp; LEFT($AV$3, 4)) + 1, 0 ), 'Raw Data'!$AN:$AN,"&gt;" &amp;DATE(LEFT($AV$3, 4), MONTH("1 " &amp; AE$6 &amp; " " &amp; LEFT($AV$3, 4)), 0 ), 'Raw Data'!$J:$J, $A55, 'Raw Data'!$P:$P,""&amp;'Raw Data'!$B$1,'Raw Data'!$D:$D,"&lt;&gt;*ithdr*",'Raw Data'!$D:$D,"&lt;&gt;*ancel*")</f>
        <v>0</v>
      </c>
      <c r="AF59" s="117"/>
      <c r="AG59" s="117"/>
      <c r="AH59" s="123"/>
      <c r="AI59" s="156">
        <f>SUMIFS('Raw Data'!$T:$T, 'Raw Data'!$AN:$AN,"&lt;=" &amp;DATE(LEFT($AV$3, 4), MONTH("1 " &amp; AI$6 &amp; " " &amp; LEFT($AV$3, 4)) + 1, 0 ), 'Raw Data'!$AN:$AN,"&gt;" &amp;DATE(LEFT($AV$3, 4), MONTH("1 " &amp; AI$6 &amp; " " &amp; LEFT($AV$3, 4)), 0 ), 'Raw Data'!$J:$J, $A55, 'Raw Data'!$O:$O,""&amp;'Raw Data'!$B$1,'Raw Data'!$D:$D,"&lt;&gt;*ithdr*",'Raw Data'!$D:$D,"&lt;&gt;*ancel*",'Raw Data'!$P:$P,"--")
+
SUMIFS('Raw Data'!$T:$T, 'Raw Data'!$AN:$AN,"&lt;=" &amp;DATE(LEFT($AV$3, 4), MONTH("1 " &amp; AI$6 &amp; " " &amp; LEFT($AV$3, 4)) + 1, 0 ), 'Raw Data'!$AN:$AN,"&gt;" &amp;DATE(LEFT($AV$3, 4), MONTH("1 " &amp; AI$6 &amp; " " &amp; LEFT($AV$3, 4)), 0 ), 'Raw Data'!$J:$J, $A55, 'Raw Data'!$P:$P,""&amp;'Raw Data'!$B$1,'Raw Data'!$D:$D,"&lt;&gt;*ithdr*",'Raw Data'!$D:$D,"&lt;&gt;*ancel*")</f>
        <v>0</v>
      </c>
      <c r="AJ59" s="117"/>
      <c r="AK59" s="117"/>
      <c r="AL59" s="123"/>
      <c r="AM59" s="156">
        <f>SUMIFS('Raw Data'!$T:$T, 'Raw Data'!$AN:$AN,"&lt;=" &amp;DATE(LEFT($AV$3, 4), MONTH("1 " &amp; AM$6 &amp; " " &amp; LEFT($AV$3, 4)) + 1, 0 ), 'Raw Data'!$AN:$AN,"&gt;" &amp;DATE(LEFT($AV$3, 4), MONTH("1 " &amp; AM$6 &amp; " " &amp; LEFT($AV$3, 4)), 0 ), 'Raw Data'!$J:$J, $A55, 'Raw Data'!$O:$O,""&amp;'Raw Data'!$B$1,'Raw Data'!$D:$D,"&lt;&gt;*ithdr*",'Raw Data'!$D:$D,"&lt;&gt;*ancel*",'Raw Data'!$P:$P,"--")
+
SUMIFS('Raw Data'!$T:$T, 'Raw Data'!$AN:$AN,"&lt;=" &amp;DATE(LEFT($AV$3, 4), MONTH("1 " &amp; AM$6 &amp; " " &amp; LEFT($AV$3, 4)) + 1, 0 ), 'Raw Data'!$AN:$AN,"&gt;" &amp;DATE(LEFT($AV$3, 4), MONTH("1 " &amp; AM$6 &amp; " " &amp; LEFT($AV$3, 4)), 0 ), 'Raw Data'!$J:$J, $A55, 'Raw Data'!$P:$P,""&amp;'Raw Data'!$B$1,'Raw Data'!$D:$D,"&lt;&gt;*ithdr*",'Raw Data'!$D:$D,"&lt;&gt;*ancel*")</f>
        <v>0</v>
      </c>
      <c r="AN59" s="117"/>
      <c r="AO59" s="117"/>
      <c r="AP59" s="123"/>
      <c r="AQ59" s="156">
        <f>SUMIFS('Raw Data'!$T:$T, 'Raw Data'!$AN:$AN,"&lt;=" &amp;DATE(LEFT($AV$3, 4), MONTH("1 " &amp; AQ$6 &amp; " " &amp; LEFT($AV$3, 4)) + 1, 0 ), 'Raw Data'!$AN:$AN,"&gt;" &amp;DATE(LEFT($AV$3, 4), MONTH("1 " &amp; AQ$6 &amp; " " &amp; LEFT($AV$3, 4)), 0 ), 'Raw Data'!$J:$J, $A55, 'Raw Data'!$O:$O,""&amp;'Raw Data'!$B$1,'Raw Data'!$D:$D,"&lt;&gt;*ithdr*",'Raw Data'!$D:$D,"&lt;&gt;*ancel*",'Raw Data'!$P:$P,"--")
+
SUMIFS('Raw Data'!$T:$T, 'Raw Data'!$AN:$AN,"&lt;=" &amp;DATE(LEFT($AV$3, 4), MONTH("1 " &amp; AQ$6 &amp; " " &amp; LEFT($AV$3, 4)) + 1, 0 ), 'Raw Data'!$AN:$AN,"&gt;" &amp;DATE(LEFT($AV$3, 4), MONTH("1 " &amp; AQ$6 &amp; " " &amp; LEFT($AV$3, 4)), 0 ), 'Raw Data'!$J:$J, $A55, 'Raw Data'!$P:$P,""&amp;'Raw Data'!$B$1,'Raw Data'!$D:$D,"&lt;&gt;*ithdr*",'Raw Data'!$D:$D,"&lt;&gt;*ancel*")</f>
        <v>0</v>
      </c>
      <c r="AR59" s="117"/>
      <c r="AS59" s="117"/>
      <c r="AT59" s="123"/>
      <c r="AU59" s="156">
        <f>SUMIFS('Raw Data'!$T:$T, 'Raw Data'!$AN:$AN,"&lt;=" &amp;DATE(MID($AV$3, 15, 4), MONTH("1 " &amp; AU$6 &amp; " " &amp; MID($AV$3, 15, 4)) + 1, 0 ), 'Raw Data'!$AN:$AN,"&gt;" &amp;DATE(MID($AV$3, 15, 4), MONTH("1 " &amp; AU$6 &amp; " " &amp; MID($AV$3, 15, 4)), 0 ), 'Raw Data'!$J:$J, $A55, 'Raw Data'!$O:$O,""&amp;'Raw Data'!$B$1,'Raw Data'!$D:$D,"&lt;&gt;*ithdr*",'Raw Data'!$D:$D,"&lt;&gt;*ancel*",'Raw Data'!$P:$P,"--")
+
SUMIFS('Raw Data'!$T:$T, 'Raw Data'!$AN:$AN,"&lt;=" &amp;DATE(MID($AV$3, 15, 4), MONTH("1 " &amp; AU$6 &amp; " " &amp; MID($AV$3, 15, 4)) + 1, 0 ), 'Raw Data'!$AN:$AN,"&gt;" &amp;DATE(MID($AV$3, 15, 4), MONTH("1 " &amp; AU$6 &amp; " " &amp; MID($AV$3, 15, 4)), 0 ), 'Raw Data'!$J:$J, $A55, 'Raw Data'!$P:$P,""&amp;'Raw Data'!$B$1,'Raw Data'!$D:$D,"&lt;&gt;*ithdr*",'Raw Data'!$D:$D,"&lt;&gt;*ancel*")</f>
        <v>0</v>
      </c>
      <c r="AV59" s="117"/>
      <c r="AW59" s="117"/>
      <c r="AX59" s="123"/>
      <c r="AY59" s="156">
        <f>SUMIFS('Raw Data'!$T:$T, 'Raw Data'!$AN:$AN,"&lt;=" &amp;DATE(MID($AV$3, 15, 4), MONTH("1 " &amp; AY$6 &amp; " " &amp; MID($AV$3, 15, 4)) + 1, 0 ), 'Raw Data'!$AN:$AN,"&gt;" &amp;DATE(MID($AV$3, 15, 4), MONTH("1 " &amp; AY$6 &amp; " " &amp; MID($AV$3, 15, 4)), 0 ), 'Raw Data'!$J:$J, $A55, 'Raw Data'!$O:$O,""&amp;'Raw Data'!$B$1,'Raw Data'!$D:$D,"&lt;&gt;*ithdr*",'Raw Data'!$D:$D,"&lt;&gt;*ancel*",'Raw Data'!$P:$P,"--")
+
SUMIFS('Raw Data'!$T:$T, 'Raw Data'!$AN:$AN,"&lt;=" &amp;DATE(MID($AV$3, 15, 4), MONTH("1 " &amp; AY$6 &amp; " " &amp; MID($AV$3, 15, 4)) + 1, 0 ), 'Raw Data'!$AN:$AN,"&gt;" &amp;DATE(MID($AV$3, 15, 4), MONTH("1 " &amp; AY$6 &amp; " " &amp; MID($AV$3, 15, 4)), 0 ), 'Raw Data'!$J:$J, $A55, 'Raw Data'!$P:$P,""&amp;'Raw Data'!$B$1,'Raw Data'!$D:$D,"&lt;&gt;*ithdr*",'Raw Data'!$D:$D,"&lt;&gt;*ancel*")</f>
        <v>0</v>
      </c>
      <c r="AZ59" s="117"/>
      <c r="BA59" s="117"/>
      <c r="BB59" s="123"/>
      <c r="BC59" s="156">
        <f>SUMIFS('Raw Data'!$T:$T, 'Raw Data'!$AN:$AN,"&lt;=" &amp;DATE(MID($AV$3, 15, 4), MONTH("1 " &amp; BC$6 &amp; " " &amp; MID($AV$3, 15, 4)) + 1, 0 ), 'Raw Data'!$AN:$AN,"&gt;" &amp;DATE(MID($AV$3, 15, 4), MONTH("1 " &amp; BC$6 &amp; " " &amp; MID($AV$3, 15, 4)), 0 ), 'Raw Data'!$J:$J, $A55, 'Raw Data'!$O:$O,""&amp;'Raw Data'!$B$1,'Raw Data'!$D:$D,"&lt;&gt;*ithdr*",'Raw Data'!$D:$D,"&lt;&gt;*ancel*",'Raw Data'!$P:$P,"--")
+
SUMIFS('Raw Data'!$T:$T, 'Raw Data'!$AN:$AN,"&lt;=" &amp;DATE(MID($AV$3, 15, 4), MONTH("1 " &amp; BC$6 &amp; " " &amp; MID($AV$3, 15, 4)) + 1, 0 ), 'Raw Data'!$AN:$AN,"&gt;" &amp;DATE(MID($AV$3, 15, 4), MONTH("1 " &amp; BC$6 &amp; " " &amp; MID($AV$3, 15, 4)), 0 ), 'Raw Data'!$J:$J, $A55, 'Raw Data'!$P:$P,""&amp;'Raw Data'!$B$1,'Raw Data'!$D:$D,"&lt;&gt;*ithdr*",'Raw Data'!$D:$D,"&lt;&gt;*ancel*")</f>
        <v>0</v>
      </c>
      <c r="BD59" s="117"/>
      <c r="BE59" s="117"/>
      <c r="BF59" s="123"/>
    </row>
    <row r="60" spans="1:58" ht="12.75" customHeight="1" x14ac:dyDescent="0.2">
      <c r="A60" s="157" t="s">
        <v>731</v>
      </c>
      <c r="B60" s="117"/>
      <c r="C60" s="117"/>
      <c r="D60" s="117"/>
      <c r="E60" s="117"/>
      <c r="F60" s="117"/>
      <c r="G60" s="117"/>
      <c r="H60" s="117"/>
      <c r="I60" s="117"/>
      <c r="J60" s="123"/>
      <c r="K60" s="156">
        <f>SUMIFS('Raw Data'!$T:$T, 'Raw Data'!$AN:$AN,"&lt;=" &amp;DATE(LEFT($AV$3, 4), MONTH("1 " &amp; K$6 &amp; " " &amp; LEFT($AV$3, 4)) + 1, 0 ), 'Raw Data'!$AN:$AN,"&gt;" &amp;DATE(LEFT($AV$3, 4), MONTH("1 " &amp; K$6 &amp; " " &amp; LEFT($AV$3, 4)), 0 ), 'Raw Data'!$J:$J, $A55, 'Raw Data'!$H:$H, "Ear*", 'Raw Data'!$O:$O,""&amp;'Raw Data'!$B$1,'Raw Data'!$D:$D,"&lt;&gt;*ithdr*",'Raw Data'!$D:$D,"&lt;&gt;*ancel*",'Raw Data'!$P:$P,"--")
+
SUMIFS('Raw Data'!$T:$T, 'Raw Data'!$AN:$AN,"&lt;=" &amp;DATE(LEFT($AV$3, 4), MONTH("1 " &amp; K$6 &amp; " " &amp; LEFT($AV$3, 4)) + 1, 0 ), 'Raw Data'!$AN:$AN,"&gt;" &amp;DATE(LEFT($AV$3, 4), MONTH("1 " &amp; K$6 &amp; " " &amp; LEFT($AV$3, 4)), 0 ), 'Raw Data'!$J:$J, $A55, 'Raw Data'!$H:$H, "Ear*", 'Raw Data'!$P:$P,""&amp;'Raw Data'!$B$1,'Raw Data'!$D:$D,"&lt;&gt;*ithdr*",'Raw Data'!$D:$D,"&lt;&gt;*ancel*")</f>
        <v>0</v>
      </c>
      <c r="L60" s="117"/>
      <c r="M60" s="117"/>
      <c r="N60" s="123"/>
      <c r="O60" s="156">
        <f>SUMIFS('Raw Data'!$T:$T, 'Raw Data'!$AN:$AN,"&lt;=" &amp;DATE(LEFT($AV$3, 4), MONTH("1 " &amp; O$6 &amp; " " &amp; LEFT($AV$3, 4)) + 1, 0 ), 'Raw Data'!$AN:$AN,"&gt;" &amp;DATE(LEFT($AV$3, 4), MONTH("1 " &amp; O$6 &amp; " " &amp; LEFT($AV$3, 4)), 0 ), 'Raw Data'!$J:$J, $A55, 'Raw Data'!$H:$H, "Ear*", 'Raw Data'!$O:$O,""&amp;'Raw Data'!$B$1,'Raw Data'!$D:$D,"&lt;&gt;*ithdr*",'Raw Data'!$D:$D,"&lt;&gt;*ancel*",'Raw Data'!$P:$P,"--")
+
SUMIFS('Raw Data'!$T:$T, 'Raw Data'!$AN:$AN,"&lt;=" &amp;DATE(LEFT($AV$3, 4), MONTH("1 " &amp; O$6 &amp; " " &amp; LEFT($AV$3, 4)) + 1, 0 ), 'Raw Data'!$AN:$AN,"&gt;" &amp;DATE(LEFT($AV$3, 4), MONTH("1 " &amp; O$6 &amp; " " &amp; LEFT($AV$3, 4)), 0 ), 'Raw Data'!$J:$J, $A55, 'Raw Data'!$H:$H, "Ear*", 'Raw Data'!$P:$P,""&amp;'Raw Data'!$B$1,'Raw Data'!$D:$D,"&lt;&gt;*ithdr*",'Raw Data'!$D:$D,"&lt;&gt;*ancel*")</f>
        <v>0</v>
      </c>
      <c r="P60" s="117"/>
      <c r="Q60" s="117"/>
      <c r="R60" s="123"/>
      <c r="S60" s="156">
        <f>SUMIFS('Raw Data'!$T:$T, 'Raw Data'!$AN:$AN,"&lt;=" &amp;DATE(LEFT($AV$3, 4), MONTH("1 " &amp; S$6 &amp; " " &amp; LEFT($AV$3, 4)) + 1, 0 ), 'Raw Data'!$AN:$AN,"&gt;" &amp;DATE(LEFT($AV$3, 4), MONTH("1 " &amp; S$6 &amp; " " &amp; LEFT($AV$3, 4)), 0 ), 'Raw Data'!$J:$J, $A55, 'Raw Data'!$H:$H, "Ear*", 'Raw Data'!$O:$O,""&amp;'Raw Data'!$B$1,'Raw Data'!$D:$D,"&lt;&gt;*ithdr*",'Raw Data'!$D:$D,"&lt;&gt;*ancel*",'Raw Data'!$P:$P,"--")
+
SUMIFS('Raw Data'!$T:$T, 'Raw Data'!$AN:$AN,"&lt;=" &amp;DATE(LEFT($AV$3, 4), MONTH("1 " &amp; S$6 &amp; " " &amp; LEFT($AV$3, 4)) + 1, 0 ), 'Raw Data'!$AN:$AN,"&gt;" &amp;DATE(LEFT($AV$3, 4), MONTH("1 " &amp; S$6 &amp; " " &amp; LEFT($AV$3, 4)), 0 ), 'Raw Data'!$J:$J, $A55, 'Raw Data'!$H:$H, "Ear*", 'Raw Data'!$P:$P,""&amp;'Raw Data'!$B$1,'Raw Data'!$D:$D,"&lt;&gt;*ithdr*",'Raw Data'!$D:$D,"&lt;&gt;*ancel*")</f>
        <v>0</v>
      </c>
      <c r="T60" s="117"/>
      <c r="U60" s="117"/>
      <c r="V60" s="123"/>
      <c r="W60" s="156">
        <f>SUMIFS('Raw Data'!$T:$T, 'Raw Data'!$AN:$AN,"&lt;=" &amp;DATE(LEFT($AV$3, 4), MONTH("1 " &amp; W$6 &amp; " " &amp; LEFT($AV$3, 4)) + 1, 0 ), 'Raw Data'!$AN:$AN,"&gt;" &amp;DATE(LEFT($AV$3, 4), MONTH("1 " &amp; W$6 &amp; " " &amp; LEFT($AV$3, 4)), 0 ), 'Raw Data'!$J:$J, $A55, 'Raw Data'!$H:$H, "Ear*", 'Raw Data'!$O:$O,""&amp;'Raw Data'!$B$1,'Raw Data'!$D:$D,"&lt;&gt;*ithdr*",'Raw Data'!$D:$D,"&lt;&gt;*ancel*",'Raw Data'!$P:$P,"--")
+
SUMIFS('Raw Data'!$T:$T, 'Raw Data'!$AN:$AN,"&lt;=" &amp;DATE(LEFT($AV$3, 4), MONTH("1 " &amp; W$6 &amp; " " &amp; LEFT($AV$3, 4)) + 1, 0 ), 'Raw Data'!$AN:$AN,"&gt;" &amp;DATE(LEFT($AV$3, 4), MONTH("1 " &amp; W$6 &amp; " " &amp; LEFT($AV$3, 4)), 0 ), 'Raw Data'!$J:$J, $A55, 'Raw Data'!$H:$H, "Ear*", 'Raw Data'!$P:$P,""&amp;'Raw Data'!$B$1,'Raw Data'!$D:$D,"&lt;&gt;*ithdr*",'Raw Data'!$D:$D,"&lt;&gt;*ancel*")</f>
        <v>0</v>
      </c>
      <c r="X60" s="117"/>
      <c r="Y60" s="117"/>
      <c r="Z60" s="123"/>
      <c r="AA60" s="156">
        <f>SUMIFS('Raw Data'!$T:$T, 'Raw Data'!$AN:$AN,"&lt;=" &amp;DATE(LEFT($AV$3, 4), MONTH("1 " &amp; AA$6 &amp; " " &amp; LEFT($AV$3, 4)) + 1, 0 ), 'Raw Data'!$AN:$AN,"&gt;" &amp;DATE(LEFT($AV$3, 4), MONTH("1 " &amp; AA$6 &amp; " " &amp; LEFT($AV$3, 4)), 0 ), 'Raw Data'!$J:$J, $A55, 'Raw Data'!$H:$H, "Ear*", 'Raw Data'!$O:$O,""&amp;'Raw Data'!$B$1,'Raw Data'!$D:$D,"&lt;&gt;*ithdr*",'Raw Data'!$D:$D,"&lt;&gt;*ancel*",'Raw Data'!$P:$P,"--")
+
SUMIFS('Raw Data'!$T:$T, 'Raw Data'!$AN:$AN,"&lt;=" &amp;DATE(LEFT($AV$3, 4), MONTH("1 " &amp; AA$6 &amp; " " &amp; LEFT($AV$3, 4)) + 1, 0 ), 'Raw Data'!$AN:$AN,"&gt;" &amp;DATE(LEFT($AV$3, 4), MONTH("1 " &amp; AA$6 &amp; " " &amp; LEFT($AV$3, 4)), 0 ), 'Raw Data'!$J:$J, $A55, 'Raw Data'!$H:$H, "Ear*", 'Raw Data'!$P:$P,""&amp;'Raw Data'!$B$1,'Raw Data'!$D:$D,"&lt;&gt;*ithdr*",'Raw Data'!$D:$D,"&lt;&gt;*ancel*")</f>
        <v>0</v>
      </c>
      <c r="AB60" s="117"/>
      <c r="AC60" s="117"/>
      <c r="AD60" s="123"/>
      <c r="AE60" s="156">
        <f>SUMIFS('Raw Data'!$T:$T, 'Raw Data'!$AN:$AN,"&lt;=" &amp;DATE(LEFT($AV$3, 4), MONTH("1 " &amp; AE$6 &amp; " " &amp; LEFT($AV$3, 4)) + 1, 0 ), 'Raw Data'!$AN:$AN,"&gt;" &amp;DATE(LEFT($AV$3, 4), MONTH("1 " &amp; AE$6 &amp; " " &amp; LEFT($AV$3, 4)), 0 ), 'Raw Data'!$J:$J, $A55, 'Raw Data'!$H:$H, "Ear*", 'Raw Data'!$O:$O,""&amp;'Raw Data'!$B$1,'Raw Data'!$D:$D,"&lt;&gt;*ithdr*",'Raw Data'!$D:$D,"&lt;&gt;*ancel*",'Raw Data'!$P:$P,"--")
+
SUMIFS('Raw Data'!$T:$T, 'Raw Data'!$AN:$AN,"&lt;=" &amp;DATE(LEFT($AV$3, 4), MONTH("1 " &amp; AE$6 &amp; " " &amp; LEFT($AV$3, 4)) + 1, 0 ), 'Raw Data'!$AN:$AN,"&gt;" &amp;DATE(LEFT($AV$3, 4), MONTH("1 " &amp; AE$6 &amp; " " &amp; LEFT($AV$3, 4)), 0 ), 'Raw Data'!$J:$J, $A55, 'Raw Data'!$H:$H, "Ear*", 'Raw Data'!$P:$P,""&amp;'Raw Data'!$B$1,'Raw Data'!$D:$D,"&lt;&gt;*ithdr*",'Raw Data'!$D:$D,"&lt;&gt;*ancel*")</f>
        <v>0</v>
      </c>
      <c r="AF60" s="117"/>
      <c r="AG60" s="117"/>
      <c r="AH60" s="123"/>
      <c r="AI60" s="156">
        <f>SUMIFS('Raw Data'!$T:$T, 'Raw Data'!$AN:$AN,"&lt;=" &amp;DATE(LEFT($AV$3, 4), MONTH("1 " &amp; AI$6 &amp; " " &amp; LEFT($AV$3, 4)) + 1, 0 ), 'Raw Data'!$AN:$AN,"&gt;" &amp;DATE(LEFT($AV$3, 4), MONTH("1 " &amp; AI$6 &amp; " " &amp; LEFT($AV$3, 4)), 0 ), 'Raw Data'!$J:$J, $A55, 'Raw Data'!$H:$H, "Ear*", 'Raw Data'!$O:$O,""&amp;'Raw Data'!$B$1,'Raw Data'!$D:$D,"&lt;&gt;*ithdr*",'Raw Data'!$D:$D,"&lt;&gt;*ancel*",'Raw Data'!$P:$P,"--")
+
SUMIFS('Raw Data'!$T:$T, 'Raw Data'!$AN:$AN,"&lt;=" &amp;DATE(LEFT($AV$3, 4), MONTH("1 " &amp; AI$6 &amp; " " &amp; LEFT($AV$3, 4)) + 1, 0 ), 'Raw Data'!$AN:$AN,"&gt;" &amp;DATE(LEFT($AV$3, 4), MONTH("1 " &amp; AI$6 &amp; " " &amp; LEFT($AV$3, 4)), 0 ), 'Raw Data'!$J:$J, $A55, 'Raw Data'!$H:$H, "Ear*", 'Raw Data'!$P:$P,""&amp;'Raw Data'!$B$1,'Raw Data'!$D:$D,"&lt;&gt;*ithdr*",'Raw Data'!$D:$D,"&lt;&gt;*ancel*")</f>
        <v>0</v>
      </c>
      <c r="AJ60" s="117"/>
      <c r="AK60" s="117"/>
      <c r="AL60" s="123"/>
      <c r="AM60" s="156">
        <f>SUMIFS('Raw Data'!$T:$T, 'Raw Data'!$AN:$AN,"&lt;=" &amp;DATE(LEFT($AV$3, 4), MONTH("1 " &amp; AM$6 &amp; " " &amp; LEFT($AV$3, 4)) + 1, 0 ), 'Raw Data'!$AN:$AN,"&gt;" &amp;DATE(LEFT($AV$3, 4), MONTH("1 " &amp; AM$6 &amp; " " &amp; LEFT($AV$3, 4)), 0 ), 'Raw Data'!$J:$J, $A55, 'Raw Data'!$H:$H, "Ear*", 'Raw Data'!$O:$O,""&amp;'Raw Data'!$B$1,'Raw Data'!$D:$D,"&lt;&gt;*ithdr*",'Raw Data'!$D:$D,"&lt;&gt;*ancel*",'Raw Data'!$P:$P,"--")
+
SUMIFS('Raw Data'!$T:$T, 'Raw Data'!$AN:$AN,"&lt;=" &amp;DATE(LEFT($AV$3, 4), MONTH("1 " &amp; AM$6 &amp; " " &amp; LEFT($AV$3, 4)) + 1, 0 ), 'Raw Data'!$AN:$AN,"&gt;" &amp;DATE(LEFT($AV$3, 4), MONTH("1 " &amp; AM$6 &amp; " " &amp; LEFT($AV$3, 4)), 0 ), 'Raw Data'!$J:$J, $A55, 'Raw Data'!$H:$H, "Ear*", 'Raw Data'!$P:$P,""&amp;'Raw Data'!$B$1,'Raw Data'!$D:$D,"&lt;&gt;*ithdr*",'Raw Data'!$D:$D,"&lt;&gt;*ancel*")</f>
        <v>0</v>
      </c>
      <c r="AN60" s="117"/>
      <c r="AO60" s="117"/>
      <c r="AP60" s="123"/>
      <c r="AQ60" s="156">
        <f>SUMIFS('Raw Data'!$T:$T, 'Raw Data'!$AN:$AN,"&lt;=" &amp;DATE(LEFT($AV$3, 4), MONTH("1 " &amp; AQ$6 &amp; " " &amp; LEFT($AV$3, 4)) + 1, 0 ), 'Raw Data'!$AN:$AN,"&gt;" &amp;DATE(LEFT($AV$3, 4), MONTH("1 " &amp; AQ$6 &amp; " " &amp; LEFT($AV$3, 4)), 0 ), 'Raw Data'!$J:$J, $A55, 'Raw Data'!$H:$H, "Ear*", 'Raw Data'!$O:$O,""&amp;'Raw Data'!$B$1,'Raw Data'!$D:$D,"&lt;&gt;*ithdr*",'Raw Data'!$D:$D,"&lt;&gt;*ancel*",'Raw Data'!$P:$P,"--")
+
SUMIFS('Raw Data'!$T:$T, 'Raw Data'!$AN:$AN,"&lt;=" &amp;DATE(LEFT($AV$3, 4), MONTH("1 " &amp; AQ$6 &amp; " " &amp; LEFT($AV$3, 4)) + 1, 0 ), 'Raw Data'!$AN:$AN,"&gt;" &amp;DATE(LEFT($AV$3, 4), MONTH("1 " &amp; AQ$6 &amp; " " &amp; LEFT($AV$3, 4)), 0 ), 'Raw Data'!$J:$J, $A55, 'Raw Data'!$H:$H, "Ear*", 'Raw Data'!$P:$P,""&amp;'Raw Data'!$B$1,'Raw Data'!$D:$D,"&lt;&gt;*ithdr*",'Raw Data'!$D:$D,"&lt;&gt;*ancel*")</f>
        <v>0</v>
      </c>
      <c r="AR60" s="117"/>
      <c r="AS60" s="117"/>
      <c r="AT60" s="123"/>
      <c r="AU60" s="156">
        <f>SUMIFS('Raw Data'!$T:$T, 'Raw Data'!$AN:$AN,"&lt;=" &amp;DATE(MID($AV$3, 15, 4), MONTH("1 " &amp; AU$6 &amp; " " &amp; MID($AV$3, 15, 4)) + 1, 0 ), 'Raw Data'!$AN:$AN,"&gt;" &amp;DATE(MID($AV$3, 15, 4), MONTH("1 " &amp; AU$6 &amp; " " &amp; MID($AV$3, 15, 4)), 0 ), 'Raw Data'!$J:$J, $A55, 'Raw Data'!$H:$H, "Ear*", 'Raw Data'!$O:$O,""&amp;'Raw Data'!$B$1,'Raw Data'!$D:$D,"&lt;&gt;*ithdr*",'Raw Data'!$D:$D,"&lt;&gt;*ancel*",'Raw Data'!$P:$P,"--")
+
SUMIFS('Raw Data'!$T:$T, 'Raw Data'!$AN:$AN,"&lt;=" &amp;DATE(MID($AV$3, 15, 4), MONTH("1 " &amp; AU$6 &amp; " " &amp; MID($AV$3, 15, 4)) + 1, 0 ), 'Raw Data'!$AN:$AN,"&gt;" &amp;DATE(MID($AV$3, 15, 4), MONTH("1 " &amp; AU$6 &amp; " " &amp; MID($AV$3, 15, 4)), 0 ), 'Raw Data'!$J:$J, $A55, 'Raw Data'!$H:$H, "Ear*", 'Raw Data'!$P:$P,""&amp;'Raw Data'!$B$1,'Raw Data'!$D:$D,"&lt;&gt;*ithdr*",'Raw Data'!$D:$D,"&lt;&gt;*ancel*")</f>
        <v>0</v>
      </c>
      <c r="AV60" s="117"/>
      <c r="AW60" s="117"/>
      <c r="AX60" s="123"/>
      <c r="AY60" s="156">
        <f>SUMIFS('Raw Data'!$T:$T, 'Raw Data'!$AN:$AN,"&lt;=" &amp;DATE(MID($AV$3, 15, 4), MONTH("1 " &amp; AY$6 &amp; " " &amp; MID($AV$3, 15, 4)) + 1, 0 ), 'Raw Data'!$AN:$AN,"&gt;" &amp;DATE(MID($AV$3, 15, 4), MONTH("1 " &amp; AY$6 &amp; " " &amp; MID($AV$3, 15, 4)), 0 ), 'Raw Data'!$J:$J, $A55, 'Raw Data'!$H:$H, "Ear*", 'Raw Data'!$O:$O,""&amp;'Raw Data'!$B$1,'Raw Data'!$D:$D,"&lt;&gt;*ithdr*",'Raw Data'!$D:$D,"&lt;&gt;*ancel*",'Raw Data'!$P:$P,"--")
+
SUMIFS('Raw Data'!$T:$T, 'Raw Data'!$AN:$AN,"&lt;=" &amp;DATE(MID($AV$3, 15, 4), MONTH("1 " &amp; AY$6 &amp; " " &amp; MID($AV$3, 15, 4)) + 1, 0 ), 'Raw Data'!$AN:$AN,"&gt;" &amp;DATE(MID($AV$3, 15, 4), MONTH("1 " &amp; AY$6 &amp; " " &amp; MID($AV$3, 15, 4)), 0 ), 'Raw Data'!$J:$J, $A55, 'Raw Data'!$H:$H, "Ear*", 'Raw Data'!$P:$P,""&amp;'Raw Data'!$B$1,'Raw Data'!$D:$D,"&lt;&gt;*ithdr*",'Raw Data'!$D:$D,"&lt;&gt;*ancel*")</f>
        <v>0</v>
      </c>
      <c r="AZ60" s="117"/>
      <c r="BA60" s="117"/>
      <c r="BB60" s="123"/>
      <c r="BC60" s="156">
        <f>SUMIFS('Raw Data'!$T:$T, 'Raw Data'!$AN:$AN,"&lt;=" &amp;DATE(MID($AV$3, 15, 4), MONTH("1 " &amp; BC$6 &amp; " " &amp; MID($AV$3, 15, 4)) + 1, 0 ), 'Raw Data'!$AN:$AN,"&gt;" &amp;DATE(MID($AV$3, 15, 4), MONTH("1 " &amp; BC$6 &amp; " " &amp; MID($AV$3, 15, 4)), 0 ), 'Raw Data'!$J:$J, $A55, 'Raw Data'!$H:$H, "Ear*", 'Raw Data'!$O:$O,""&amp;'Raw Data'!$B$1,'Raw Data'!$D:$D,"&lt;&gt;*ithdr*",'Raw Data'!$D:$D,"&lt;&gt;*ancel*",'Raw Data'!$P:$P,"--")
+
SUMIFS('Raw Data'!$T:$T, 'Raw Data'!$AN:$AN,"&lt;=" &amp;DATE(MID($AV$3, 15, 4), MONTH("1 " &amp; BC$6 &amp; " " &amp; MID($AV$3, 15, 4)) + 1, 0 ), 'Raw Data'!$AN:$AN,"&gt;" &amp;DATE(MID($AV$3, 15, 4), MONTH("1 " &amp; BC$6 &amp; " " &amp; MID($AV$3, 15, 4)), 0 ), 'Raw Data'!$J:$J, $A55, 'Raw Data'!$H:$H, "Ear*", 'Raw Data'!$P:$P,""&amp;'Raw Data'!$B$1,'Raw Data'!$D:$D,"&lt;&gt;*ithdr*",'Raw Data'!$D:$D,"&lt;&gt;*ancel*")</f>
        <v>0</v>
      </c>
      <c r="BD60" s="117"/>
      <c r="BE60" s="117"/>
      <c r="BF60" s="123"/>
    </row>
    <row r="61" spans="1:58" ht="12.75" customHeight="1" x14ac:dyDescent="0.2">
      <c r="A61" s="157" t="s">
        <v>732</v>
      </c>
      <c r="B61" s="117"/>
      <c r="C61" s="117"/>
      <c r="D61" s="117"/>
      <c r="E61" s="117"/>
      <c r="F61" s="117"/>
      <c r="G61" s="117"/>
      <c r="H61" s="117"/>
      <c r="I61" s="117"/>
      <c r="J61" s="123"/>
      <c r="K61" s="156">
        <f>SUMIFS('Raw Data'!$T:$T, 'Raw Data'!$AN:$AN,"&lt;=" &amp;DATE(LEFT($AV$3, 4), MONTH("1 " &amp; K$6 &amp; " " &amp; LEFT($AV$3, 4)) + 1, 0 ), 'Raw Data'!$AN:$AN,"&gt;" &amp;DATE(LEFT($AV$3, 4), MONTH("1 " &amp; K$6 &amp; " " &amp; LEFT($AV$3, 4)), 0 ), 'Raw Data'!$J:$J, $A55, 'Raw Data'!$H:$H, "Non*", 'Raw Data'!$O:$O,""&amp;'Raw Data'!$B$1,'Raw Data'!$D:$D,"&lt;&gt;*ithdr*",'Raw Data'!$D:$D,"&lt;&gt;*ancel*",'Raw Data'!$P:$P,"--")
+
SUMIFS('Raw Data'!$T:$T, 'Raw Data'!$AN:$AN,"&lt;=" &amp;DATE(LEFT($AV$3, 4), MONTH("1 " &amp; K$6 &amp; " " &amp; LEFT($AV$3, 4)) + 1, 0 ), 'Raw Data'!$AN:$AN,"&gt;" &amp;DATE(LEFT($AV$3, 4), MONTH("1 " &amp; K$6 &amp; " " &amp; LEFT($AV$3, 4)), 0 ), 'Raw Data'!$J:$J, $A55, 'Raw Data'!$H:$H, "Non*", 'Raw Data'!$P:$P,""&amp;'Raw Data'!$B$1,'Raw Data'!$D:$D,"&lt;&gt;*ithdr*",'Raw Data'!$D:$D,"&lt;&gt;*ancel*")</f>
        <v>0</v>
      </c>
      <c r="L61" s="117"/>
      <c r="M61" s="117"/>
      <c r="N61" s="123"/>
      <c r="O61" s="156">
        <f>SUMIFS('Raw Data'!$T:$T, 'Raw Data'!$AN:$AN,"&lt;=" &amp;DATE(LEFT($AV$3, 4), MONTH("1 " &amp; O$6 &amp; " " &amp; LEFT($AV$3, 4)) + 1, 0 ), 'Raw Data'!$AN:$AN,"&gt;" &amp;DATE(LEFT($AV$3, 4), MONTH("1 " &amp; O$6 &amp; " " &amp; LEFT($AV$3, 4)), 0 ), 'Raw Data'!$J:$J, $A55, 'Raw Data'!$H:$H, "Non*", 'Raw Data'!$O:$O,""&amp;'Raw Data'!$B$1,'Raw Data'!$D:$D,"&lt;&gt;*ithdr*",'Raw Data'!$D:$D,"&lt;&gt;*ancel*",'Raw Data'!$P:$P,"--")
+
SUMIFS('Raw Data'!$T:$T, 'Raw Data'!$AN:$AN,"&lt;=" &amp;DATE(LEFT($AV$3, 4), MONTH("1 " &amp; O$6 &amp; " " &amp; LEFT($AV$3, 4)) + 1, 0 ), 'Raw Data'!$AN:$AN,"&gt;" &amp;DATE(LEFT($AV$3, 4), MONTH("1 " &amp; O$6 &amp; " " &amp; LEFT($AV$3, 4)), 0 ), 'Raw Data'!$J:$J, $A55, 'Raw Data'!$H:$H, "Non*", 'Raw Data'!$P:$P,""&amp;'Raw Data'!$B$1,'Raw Data'!$D:$D,"&lt;&gt;*ithdr*",'Raw Data'!$D:$D,"&lt;&gt;*ancel*")</f>
        <v>0</v>
      </c>
      <c r="P61" s="117"/>
      <c r="Q61" s="117"/>
      <c r="R61" s="123"/>
      <c r="S61" s="156">
        <f>SUMIFS('Raw Data'!$T:$T, 'Raw Data'!$AN:$AN,"&lt;=" &amp;DATE(LEFT($AV$3, 4), MONTH("1 " &amp; S$6 &amp; " " &amp; LEFT($AV$3, 4)) + 1, 0 ), 'Raw Data'!$AN:$AN,"&gt;" &amp;DATE(LEFT($AV$3, 4), MONTH("1 " &amp; S$6 &amp; " " &amp; LEFT($AV$3, 4)), 0 ), 'Raw Data'!$J:$J, $A55, 'Raw Data'!$H:$H, "Non*", 'Raw Data'!$O:$O,""&amp;'Raw Data'!$B$1,'Raw Data'!$D:$D,"&lt;&gt;*ithdr*",'Raw Data'!$D:$D,"&lt;&gt;*ancel*",'Raw Data'!$P:$P,"--")
+
SUMIFS('Raw Data'!$T:$T, 'Raw Data'!$AN:$AN,"&lt;=" &amp;DATE(LEFT($AV$3, 4), MONTH("1 " &amp; S$6 &amp; " " &amp; LEFT($AV$3, 4)) + 1, 0 ), 'Raw Data'!$AN:$AN,"&gt;" &amp;DATE(LEFT($AV$3, 4), MONTH("1 " &amp; S$6 &amp; " " &amp; LEFT($AV$3, 4)), 0 ), 'Raw Data'!$J:$J, $A55, 'Raw Data'!$H:$H, "Non*", 'Raw Data'!$P:$P,""&amp;'Raw Data'!$B$1,'Raw Data'!$D:$D,"&lt;&gt;*ithdr*",'Raw Data'!$D:$D,"&lt;&gt;*ancel*")</f>
        <v>0</v>
      </c>
      <c r="T61" s="117"/>
      <c r="U61" s="117"/>
      <c r="V61" s="123"/>
      <c r="W61" s="156">
        <f>SUMIFS('Raw Data'!$T:$T, 'Raw Data'!$AN:$AN,"&lt;=" &amp;DATE(LEFT($AV$3, 4), MONTH("1 " &amp; W$6 &amp; " " &amp; LEFT($AV$3, 4)) + 1, 0 ), 'Raw Data'!$AN:$AN,"&gt;" &amp;DATE(LEFT($AV$3, 4), MONTH("1 " &amp; W$6 &amp; " " &amp; LEFT($AV$3, 4)), 0 ), 'Raw Data'!$J:$J, $A55, 'Raw Data'!$H:$H, "Non*", 'Raw Data'!$O:$O,""&amp;'Raw Data'!$B$1,'Raw Data'!$D:$D,"&lt;&gt;*ithdr*",'Raw Data'!$D:$D,"&lt;&gt;*ancel*",'Raw Data'!$P:$P,"--")
+
SUMIFS('Raw Data'!$T:$T, 'Raw Data'!$AN:$AN,"&lt;=" &amp;DATE(LEFT($AV$3, 4), MONTH("1 " &amp; W$6 &amp; " " &amp; LEFT($AV$3, 4)) + 1, 0 ), 'Raw Data'!$AN:$AN,"&gt;" &amp;DATE(LEFT($AV$3, 4), MONTH("1 " &amp; W$6 &amp; " " &amp; LEFT($AV$3, 4)), 0 ), 'Raw Data'!$J:$J, $A55, 'Raw Data'!$H:$H, "Non*", 'Raw Data'!$P:$P,""&amp;'Raw Data'!$B$1,'Raw Data'!$D:$D,"&lt;&gt;*ithdr*",'Raw Data'!$D:$D,"&lt;&gt;*ancel*")</f>
        <v>0</v>
      </c>
      <c r="X61" s="117"/>
      <c r="Y61" s="117"/>
      <c r="Z61" s="123"/>
      <c r="AA61" s="156">
        <f>SUMIFS('Raw Data'!$T:$T, 'Raw Data'!$AN:$AN,"&lt;=" &amp;DATE(LEFT($AV$3, 4), MONTH("1 " &amp; AA$6 &amp; " " &amp; LEFT($AV$3, 4)) + 1, 0 ), 'Raw Data'!$AN:$AN,"&gt;" &amp;DATE(LEFT($AV$3, 4), MONTH("1 " &amp; AA$6 &amp; " " &amp; LEFT($AV$3, 4)), 0 ), 'Raw Data'!$J:$J, $A55, 'Raw Data'!$H:$H, "Non*", 'Raw Data'!$O:$O,""&amp;'Raw Data'!$B$1,'Raw Data'!$D:$D,"&lt;&gt;*ithdr*",'Raw Data'!$D:$D,"&lt;&gt;*ancel*",'Raw Data'!$P:$P,"--")
+
SUMIFS('Raw Data'!$T:$T, 'Raw Data'!$AN:$AN,"&lt;=" &amp;DATE(LEFT($AV$3, 4), MONTH("1 " &amp; AA$6 &amp; " " &amp; LEFT($AV$3, 4)) + 1, 0 ), 'Raw Data'!$AN:$AN,"&gt;" &amp;DATE(LEFT($AV$3, 4), MONTH("1 " &amp; AA$6 &amp; " " &amp; LEFT($AV$3, 4)), 0 ), 'Raw Data'!$J:$J, $A55, 'Raw Data'!$H:$H, "Non*", 'Raw Data'!$P:$P,""&amp;'Raw Data'!$B$1,'Raw Data'!$D:$D,"&lt;&gt;*ithdr*",'Raw Data'!$D:$D,"&lt;&gt;*ancel*")</f>
        <v>0</v>
      </c>
      <c r="AB61" s="117"/>
      <c r="AC61" s="117"/>
      <c r="AD61" s="123"/>
      <c r="AE61" s="156">
        <f>SUMIFS('Raw Data'!$T:$T, 'Raw Data'!$AN:$AN,"&lt;=" &amp;DATE(LEFT($AV$3, 4), MONTH("1 " &amp; AE$6 &amp; " " &amp; LEFT($AV$3, 4)) + 1, 0 ), 'Raw Data'!$AN:$AN,"&gt;" &amp;DATE(LEFT($AV$3, 4), MONTH("1 " &amp; AE$6 &amp; " " &amp; LEFT($AV$3, 4)), 0 ), 'Raw Data'!$J:$J, $A55, 'Raw Data'!$H:$H, "Non*", 'Raw Data'!$O:$O,""&amp;'Raw Data'!$B$1,'Raw Data'!$D:$D,"&lt;&gt;*ithdr*",'Raw Data'!$D:$D,"&lt;&gt;*ancel*",'Raw Data'!$P:$P,"--")
+
SUMIFS('Raw Data'!$T:$T, 'Raw Data'!$AN:$AN,"&lt;=" &amp;DATE(LEFT($AV$3, 4), MONTH("1 " &amp; AE$6 &amp; " " &amp; LEFT($AV$3, 4)) + 1, 0 ), 'Raw Data'!$AN:$AN,"&gt;" &amp;DATE(LEFT($AV$3, 4), MONTH("1 " &amp; AE$6 &amp; " " &amp; LEFT($AV$3, 4)), 0 ), 'Raw Data'!$J:$J, $A55, 'Raw Data'!$H:$H, "Non*", 'Raw Data'!$P:$P,""&amp;'Raw Data'!$B$1,'Raw Data'!$D:$D,"&lt;&gt;*ithdr*",'Raw Data'!$D:$D,"&lt;&gt;*ancel*")</f>
        <v>0</v>
      </c>
      <c r="AF61" s="117"/>
      <c r="AG61" s="117"/>
      <c r="AH61" s="123"/>
      <c r="AI61" s="156">
        <f>SUMIFS('Raw Data'!$T:$T, 'Raw Data'!$AN:$AN,"&lt;=" &amp;DATE(LEFT($AV$3, 4), MONTH("1 " &amp; AI$6 &amp; " " &amp; LEFT($AV$3, 4)) + 1, 0 ), 'Raw Data'!$AN:$AN,"&gt;" &amp;DATE(LEFT($AV$3, 4), MONTH("1 " &amp; AI$6 &amp; " " &amp; LEFT($AV$3, 4)), 0 ), 'Raw Data'!$J:$J, $A55, 'Raw Data'!$H:$H, "Non*", 'Raw Data'!$O:$O,""&amp;'Raw Data'!$B$1,'Raw Data'!$D:$D,"&lt;&gt;*ithdr*",'Raw Data'!$D:$D,"&lt;&gt;*ancel*",'Raw Data'!$P:$P,"--")
+
SUMIFS('Raw Data'!$T:$T, 'Raw Data'!$AN:$AN,"&lt;=" &amp;DATE(LEFT($AV$3, 4), MONTH("1 " &amp; AI$6 &amp; " " &amp; LEFT($AV$3, 4)) + 1, 0 ), 'Raw Data'!$AN:$AN,"&gt;" &amp;DATE(LEFT($AV$3, 4), MONTH("1 " &amp; AI$6 &amp; " " &amp; LEFT($AV$3, 4)), 0 ), 'Raw Data'!$J:$J, $A55, 'Raw Data'!$H:$H, "Non*", 'Raw Data'!$P:$P,""&amp;'Raw Data'!$B$1,'Raw Data'!$D:$D,"&lt;&gt;*ithdr*",'Raw Data'!$D:$D,"&lt;&gt;*ancel*")</f>
        <v>0</v>
      </c>
      <c r="AJ61" s="117"/>
      <c r="AK61" s="117"/>
      <c r="AL61" s="123"/>
      <c r="AM61" s="156">
        <f>SUMIFS('Raw Data'!$T:$T, 'Raw Data'!$AN:$AN,"&lt;=" &amp;DATE(LEFT($AV$3, 4), MONTH("1 " &amp; AM$6 &amp; " " &amp; LEFT($AV$3, 4)) + 1, 0 ), 'Raw Data'!$AN:$AN,"&gt;" &amp;DATE(LEFT($AV$3, 4), MONTH("1 " &amp; AM$6 &amp; " " &amp; LEFT($AV$3, 4)), 0 ), 'Raw Data'!$J:$J, $A55, 'Raw Data'!$H:$H, "Non*", 'Raw Data'!$O:$O,""&amp;'Raw Data'!$B$1,'Raw Data'!$D:$D,"&lt;&gt;*ithdr*",'Raw Data'!$D:$D,"&lt;&gt;*ancel*",'Raw Data'!$P:$P,"--")
+
SUMIFS('Raw Data'!$T:$T, 'Raw Data'!$AN:$AN,"&lt;=" &amp;DATE(LEFT($AV$3, 4), MONTH("1 " &amp; AM$6 &amp; " " &amp; LEFT($AV$3, 4)) + 1, 0 ), 'Raw Data'!$AN:$AN,"&gt;" &amp;DATE(LEFT($AV$3, 4), MONTH("1 " &amp; AM$6 &amp; " " &amp; LEFT($AV$3, 4)), 0 ), 'Raw Data'!$J:$J, $A55, 'Raw Data'!$H:$H, "Non*", 'Raw Data'!$P:$P,""&amp;'Raw Data'!$B$1,'Raw Data'!$D:$D,"&lt;&gt;*ithdr*",'Raw Data'!$D:$D,"&lt;&gt;*ancel*")</f>
        <v>0</v>
      </c>
      <c r="AN61" s="117"/>
      <c r="AO61" s="117"/>
      <c r="AP61" s="123"/>
      <c r="AQ61" s="156">
        <f>SUMIFS('Raw Data'!$T:$T, 'Raw Data'!$AN:$AN,"&lt;=" &amp;DATE(LEFT($AV$3, 4), MONTH("1 " &amp; AQ$6 &amp; " " &amp; LEFT($AV$3, 4)) + 1, 0 ), 'Raw Data'!$AN:$AN,"&gt;" &amp;DATE(LEFT($AV$3, 4), MONTH("1 " &amp; AQ$6 &amp; " " &amp; LEFT($AV$3, 4)), 0 ), 'Raw Data'!$J:$J, $A55, 'Raw Data'!$H:$H, "Non*", 'Raw Data'!$O:$O,""&amp;'Raw Data'!$B$1,'Raw Data'!$D:$D,"&lt;&gt;*ithdr*",'Raw Data'!$D:$D,"&lt;&gt;*ancel*",'Raw Data'!$P:$P,"--")
+
SUMIFS('Raw Data'!$T:$T, 'Raw Data'!$AN:$AN,"&lt;=" &amp;DATE(LEFT($AV$3, 4), MONTH("1 " &amp; AQ$6 &amp; " " &amp; LEFT($AV$3, 4)) + 1, 0 ), 'Raw Data'!$AN:$AN,"&gt;" &amp;DATE(LEFT($AV$3, 4), MONTH("1 " &amp; AQ$6 &amp; " " &amp; LEFT($AV$3, 4)), 0 ), 'Raw Data'!$J:$J, $A55, 'Raw Data'!$H:$H, "Non*", 'Raw Data'!$P:$P,""&amp;'Raw Data'!$B$1,'Raw Data'!$D:$D,"&lt;&gt;*ithdr*",'Raw Data'!$D:$D,"&lt;&gt;*ancel*")</f>
        <v>0</v>
      </c>
      <c r="AR61" s="117"/>
      <c r="AS61" s="117"/>
      <c r="AT61" s="123"/>
      <c r="AU61" s="156">
        <f>SUMIFS('Raw Data'!$T:$T, 'Raw Data'!$AN:$AN,"&lt;=" &amp;DATE(MID($AV$3, 15, 4), MONTH("1 " &amp; AU$6 &amp; " " &amp; MID($AV$3, 15, 4)) + 1, 0 ), 'Raw Data'!$AN:$AN,"&gt;" &amp;DATE(MID($AV$3, 15, 4), MONTH("1 " &amp; AU$6 &amp; " " &amp; MID($AV$3, 15, 4)), 0 ), 'Raw Data'!$J:$J, $A55, 'Raw Data'!$H:$H, "Non*", 'Raw Data'!$O:$O,""&amp;'Raw Data'!$B$1,'Raw Data'!$D:$D,"&lt;&gt;*ithdr*",'Raw Data'!$D:$D,"&lt;&gt;*ancel*",'Raw Data'!$P:$P,"--")
+
SUMIFS('Raw Data'!$T:$T, 'Raw Data'!$AN:$AN,"&lt;=" &amp;DATE(MID($AV$3, 15, 4), MONTH("1 " &amp; AU$6 &amp; " " &amp; MID($AV$3, 15, 4)) + 1, 0 ), 'Raw Data'!$AN:$AN,"&gt;" &amp;DATE(MID($AV$3, 15, 4), MONTH("1 " &amp; AU$6 &amp; " " &amp; MID($AV$3, 15, 4)), 0 ), 'Raw Data'!$J:$J, $A55, 'Raw Data'!$H:$H, "Non*", 'Raw Data'!$P:$P,""&amp;'Raw Data'!$B$1,'Raw Data'!$D:$D,"&lt;&gt;*ithdr*",'Raw Data'!$D:$D,"&lt;&gt;*ancel*")</f>
        <v>0</v>
      </c>
      <c r="AV61" s="117"/>
      <c r="AW61" s="117"/>
      <c r="AX61" s="123"/>
      <c r="AY61" s="156">
        <f>SUMIFS('Raw Data'!$T:$T, 'Raw Data'!$AN:$AN,"&lt;=" &amp;DATE(MID($AV$3, 15, 4), MONTH("1 " &amp; AY$6 &amp; " " &amp; MID($AV$3, 15, 4)) + 1, 0 ), 'Raw Data'!$AN:$AN,"&gt;" &amp;DATE(MID($AV$3, 15, 4), MONTH("1 " &amp; AY$6 &amp; " " &amp; MID($AV$3, 15, 4)), 0 ), 'Raw Data'!$J:$J, $A55, 'Raw Data'!$H:$H, "Non*", 'Raw Data'!$O:$O,""&amp;'Raw Data'!$B$1,'Raw Data'!$D:$D,"&lt;&gt;*ithdr*",'Raw Data'!$D:$D,"&lt;&gt;*ancel*",'Raw Data'!$P:$P,"--")
+
SUMIFS('Raw Data'!$T:$T, 'Raw Data'!$AN:$AN,"&lt;=" &amp;DATE(MID($AV$3, 15, 4), MONTH("1 " &amp; AY$6 &amp; " " &amp; MID($AV$3, 15, 4)) + 1, 0 ), 'Raw Data'!$AN:$AN,"&gt;" &amp;DATE(MID($AV$3, 15, 4), MONTH("1 " &amp; AY$6 &amp; " " &amp; MID($AV$3, 15, 4)), 0 ), 'Raw Data'!$J:$J, $A55, 'Raw Data'!$H:$H, "Non*", 'Raw Data'!$P:$P,""&amp;'Raw Data'!$B$1,'Raw Data'!$D:$D,"&lt;&gt;*ithdr*",'Raw Data'!$D:$D,"&lt;&gt;*ancel*")</f>
        <v>0</v>
      </c>
      <c r="AZ61" s="117"/>
      <c r="BA61" s="117"/>
      <c r="BB61" s="123"/>
      <c r="BC61" s="156">
        <f>SUMIFS('Raw Data'!$T:$T, 'Raw Data'!$AN:$AN,"&lt;=" &amp;DATE(MID($AV$3, 15, 4), MONTH("1 " &amp; BC$6 &amp; " " &amp; MID($AV$3, 15, 4)) + 1, 0 ), 'Raw Data'!$AN:$AN,"&gt;" &amp;DATE(MID($AV$3, 15, 4), MONTH("1 " &amp; BC$6 &amp; " " &amp; MID($AV$3, 15, 4)), 0 ), 'Raw Data'!$J:$J, $A55, 'Raw Data'!$H:$H, "Non*", 'Raw Data'!$O:$O,""&amp;'Raw Data'!$B$1,'Raw Data'!$D:$D,"&lt;&gt;*ithdr*",'Raw Data'!$D:$D,"&lt;&gt;*ancel*",'Raw Data'!$P:$P,"--")
+
SUMIFS('Raw Data'!$T:$T, 'Raw Data'!$AN:$AN,"&lt;=" &amp;DATE(MID($AV$3, 15, 4), MONTH("1 " &amp; BC$6 &amp; " " &amp; MID($AV$3, 15, 4)) + 1, 0 ), 'Raw Data'!$AN:$AN,"&gt;" &amp;DATE(MID($AV$3, 15, 4), MONTH("1 " &amp; BC$6 &amp; " " &amp; MID($AV$3, 15, 4)), 0 ), 'Raw Data'!$J:$J, $A55, 'Raw Data'!$H:$H, "Non*", 'Raw Data'!$P:$P,""&amp;'Raw Data'!$B$1,'Raw Data'!$D:$D,"&lt;&gt;*ithdr*",'Raw Data'!$D:$D,"&lt;&gt;*ancel*")</f>
        <v>0</v>
      </c>
      <c r="BD61" s="117"/>
      <c r="BE61" s="117"/>
      <c r="BF61" s="123"/>
    </row>
    <row r="62" spans="1:58" ht="12.75" customHeight="1" x14ac:dyDescent="0.2">
      <c r="A62" s="120" t="s">
        <v>127</v>
      </c>
      <c r="B62" s="117"/>
      <c r="C62" s="117"/>
      <c r="D62" s="117"/>
      <c r="E62" s="117"/>
      <c r="F62" s="117"/>
      <c r="G62" s="117"/>
      <c r="H62" s="117"/>
      <c r="I62" s="117"/>
      <c r="J62" s="123"/>
      <c r="K62" s="156">
        <f>SUMIFS('Raw Data'!$W:$W, 'Raw Data'!$AN:$AN,"&lt;=" &amp;DATE(LEFT($AV$3, 4), MONTH("1 " &amp; K$6 &amp; " " &amp; LEFT($AV$3, 4)) + 1, 0 ), 'Raw Data'!$AN:$AN,"&gt;" &amp;DATE(LEFT($AV$3, 4), MONTH("1 " &amp; K$6 &amp; " " &amp; LEFT($AV$3, 4)), 0 ), 'Raw Data'!$J:$J, $A55, 'Raw Data'!$O:$O,""&amp;'Raw Data'!$B$1,'Raw Data'!$D:$D,"&lt;&gt;*ithdr*",'Raw Data'!$D:$D,"&lt;&gt;*ancel*",'Raw Data'!$P:$P,"--")
+
SUMIFS('Raw Data'!$W:$W, 'Raw Data'!$AN:$AN,"&lt;=" &amp;DATE(LEFT($AV$3, 4), MONTH("1 " &amp; K$6 &amp; " " &amp; LEFT($AV$3, 4)) + 1, 0 ), 'Raw Data'!$AN:$AN,"&gt;" &amp;DATE(LEFT($AV$3, 4), MONTH("1 " &amp; K$6 &amp; " " &amp; LEFT($AV$3, 4)), 0 ), 'Raw Data'!$J:$J, $A55, 'Raw Data'!$P:$P,""&amp;'Raw Data'!$B$1,'Raw Data'!$D:$D,"&lt;&gt;*ithdr*",'Raw Data'!$D:$D,"&lt;&gt;*ancel*")</f>
        <v>0</v>
      </c>
      <c r="L62" s="117"/>
      <c r="M62" s="117"/>
      <c r="N62" s="123"/>
      <c r="O62" s="156">
        <f>SUMIFS('Raw Data'!$W:$W, 'Raw Data'!$AN:$AN,"&lt;=" &amp;DATE(LEFT($AV$3, 4), MONTH("1 " &amp; O$6 &amp; " " &amp; LEFT($AV$3, 4)) + 1, 0 ), 'Raw Data'!$AN:$AN,"&gt;" &amp;DATE(LEFT($AV$3, 4), MONTH("1 " &amp; O$6 &amp; " " &amp; LEFT($AV$3, 4)), 0 ), 'Raw Data'!$J:$J, $A55, 'Raw Data'!$O:$O,""&amp;'Raw Data'!$B$1,'Raw Data'!$D:$D,"&lt;&gt;*ithdr*",'Raw Data'!$D:$D,"&lt;&gt;*ancel*",'Raw Data'!$P:$P,"--")
+
SUMIFS('Raw Data'!$W:$W, 'Raw Data'!$AN:$AN,"&lt;=" &amp;DATE(LEFT($AV$3, 4), MONTH("1 " &amp; O$6 &amp; " " &amp; LEFT($AV$3, 4)) + 1, 0 ), 'Raw Data'!$AN:$AN,"&gt;" &amp;DATE(LEFT($AV$3, 4), MONTH("1 " &amp; O$6 &amp; " " &amp; LEFT($AV$3, 4)), 0 ), 'Raw Data'!$J:$J, $A55, 'Raw Data'!$P:$P,""&amp;'Raw Data'!$B$1,'Raw Data'!$D:$D,"&lt;&gt;*ithdr*",'Raw Data'!$D:$D,"&lt;&gt;*ancel*")</f>
        <v>0</v>
      </c>
      <c r="P62" s="117"/>
      <c r="Q62" s="117"/>
      <c r="R62" s="123"/>
      <c r="S62" s="156">
        <f>SUMIFS('Raw Data'!$W:$W, 'Raw Data'!$AN:$AN,"&lt;=" &amp;DATE(LEFT($AV$3, 4), MONTH("1 " &amp; S$6 &amp; " " &amp; LEFT($AV$3, 4)) + 1, 0 ), 'Raw Data'!$AN:$AN,"&gt;" &amp;DATE(LEFT($AV$3, 4), MONTH("1 " &amp; S$6 &amp; " " &amp; LEFT($AV$3, 4)), 0 ), 'Raw Data'!$J:$J, $A55, 'Raw Data'!$O:$O,""&amp;'Raw Data'!$B$1,'Raw Data'!$D:$D,"&lt;&gt;*ithdr*",'Raw Data'!$D:$D,"&lt;&gt;*ancel*",'Raw Data'!$P:$P,"--")
+
SUMIFS('Raw Data'!$W:$W, 'Raw Data'!$AN:$AN,"&lt;=" &amp;DATE(LEFT($AV$3, 4), MONTH("1 " &amp; S$6 &amp; " " &amp; LEFT($AV$3, 4)) + 1, 0 ), 'Raw Data'!$AN:$AN,"&gt;" &amp;DATE(LEFT($AV$3, 4), MONTH("1 " &amp; S$6 &amp; " " &amp; LEFT($AV$3, 4)), 0 ), 'Raw Data'!$J:$J, $A55, 'Raw Data'!$P:$P,""&amp;'Raw Data'!$B$1,'Raw Data'!$D:$D,"&lt;&gt;*ithdr*",'Raw Data'!$D:$D,"&lt;&gt;*ancel*")</f>
        <v>0</v>
      </c>
      <c r="T62" s="117"/>
      <c r="U62" s="117"/>
      <c r="V62" s="123"/>
      <c r="W62" s="156">
        <f>SUMIFS('Raw Data'!$W:$W, 'Raw Data'!$AN:$AN,"&lt;=" &amp;DATE(LEFT($AV$3, 4), MONTH("1 " &amp; W$6 &amp; " " &amp; LEFT($AV$3, 4)) + 1, 0 ), 'Raw Data'!$AN:$AN,"&gt;" &amp;DATE(LEFT($AV$3, 4), MONTH("1 " &amp; W$6 &amp; " " &amp; LEFT($AV$3, 4)), 0 ), 'Raw Data'!$J:$J, $A55, 'Raw Data'!$O:$O,""&amp;'Raw Data'!$B$1,'Raw Data'!$D:$D,"&lt;&gt;*ithdr*",'Raw Data'!$D:$D,"&lt;&gt;*ancel*",'Raw Data'!$P:$P,"--")
+
SUMIFS('Raw Data'!$W:$W, 'Raw Data'!$AN:$AN,"&lt;=" &amp;DATE(LEFT($AV$3, 4), MONTH("1 " &amp; W$6 &amp; " " &amp; LEFT($AV$3, 4)) + 1, 0 ), 'Raw Data'!$AN:$AN,"&gt;" &amp;DATE(LEFT($AV$3, 4), MONTH("1 " &amp; W$6 &amp; " " &amp; LEFT($AV$3, 4)), 0 ), 'Raw Data'!$J:$J, $A55, 'Raw Data'!$P:$P,""&amp;'Raw Data'!$B$1,'Raw Data'!$D:$D,"&lt;&gt;*ithdr*",'Raw Data'!$D:$D,"&lt;&gt;*ancel*")</f>
        <v>0</v>
      </c>
      <c r="X62" s="117"/>
      <c r="Y62" s="117"/>
      <c r="Z62" s="123"/>
      <c r="AA62" s="156">
        <f>SUMIFS('Raw Data'!$W:$W, 'Raw Data'!$AN:$AN,"&lt;=" &amp;DATE(LEFT($AV$3, 4), MONTH("1 " &amp; AA$6 &amp; " " &amp; LEFT($AV$3, 4)) + 1, 0 ), 'Raw Data'!$AN:$AN,"&gt;" &amp;DATE(LEFT($AV$3, 4), MONTH("1 " &amp; AA$6 &amp; " " &amp; LEFT($AV$3, 4)), 0 ), 'Raw Data'!$J:$J, $A55, 'Raw Data'!$O:$O,""&amp;'Raw Data'!$B$1,'Raw Data'!$D:$D,"&lt;&gt;*ithdr*",'Raw Data'!$D:$D,"&lt;&gt;*ancel*",'Raw Data'!$P:$P,"--")
+
SUMIFS('Raw Data'!$W:$W, 'Raw Data'!$AN:$AN,"&lt;=" &amp;DATE(LEFT($AV$3, 4), MONTH("1 " &amp; AA$6 &amp; " " &amp; LEFT($AV$3, 4)) + 1, 0 ), 'Raw Data'!$AN:$AN,"&gt;" &amp;DATE(LEFT($AV$3, 4), MONTH("1 " &amp; AA$6 &amp; " " &amp; LEFT($AV$3, 4)), 0 ), 'Raw Data'!$J:$J, $A55, 'Raw Data'!$P:$P,""&amp;'Raw Data'!$B$1,'Raw Data'!$D:$D,"&lt;&gt;*ithdr*",'Raw Data'!$D:$D,"&lt;&gt;*ancel*")</f>
        <v>0</v>
      </c>
      <c r="AB62" s="117"/>
      <c r="AC62" s="117"/>
      <c r="AD62" s="123"/>
      <c r="AE62" s="156">
        <f>SUMIFS('Raw Data'!$W:$W, 'Raw Data'!$AN:$AN,"&lt;=" &amp;DATE(LEFT($AV$3, 4), MONTH("1 " &amp; AE$6 &amp; " " &amp; LEFT($AV$3, 4)) + 1, 0 ), 'Raw Data'!$AN:$AN,"&gt;" &amp;DATE(LEFT($AV$3, 4), MONTH("1 " &amp; AE$6 &amp; " " &amp; LEFT($AV$3, 4)), 0 ), 'Raw Data'!$J:$J, $A55, 'Raw Data'!$O:$O,""&amp;'Raw Data'!$B$1,'Raw Data'!$D:$D,"&lt;&gt;*ithdr*",'Raw Data'!$D:$D,"&lt;&gt;*ancel*",'Raw Data'!$P:$P,"--")
+
SUMIFS('Raw Data'!$W:$W, 'Raw Data'!$AN:$AN,"&lt;=" &amp;DATE(LEFT($AV$3, 4), MONTH("1 " &amp; AE$6 &amp; " " &amp; LEFT($AV$3, 4)) + 1, 0 ), 'Raw Data'!$AN:$AN,"&gt;" &amp;DATE(LEFT($AV$3, 4), MONTH("1 " &amp; AE$6 &amp; " " &amp; LEFT($AV$3, 4)), 0 ), 'Raw Data'!$J:$J, $A55, 'Raw Data'!$P:$P,""&amp;'Raw Data'!$B$1,'Raw Data'!$D:$D,"&lt;&gt;*ithdr*",'Raw Data'!$D:$D,"&lt;&gt;*ancel*")</f>
        <v>0</v>
      </c>
      <c r="AF62" s="117"/>
      <c r="AG62" s="117"/>
      <c r="AH62" s="123"/>
      <c r="AI62" s="156">
        <f>SUMIFS('Raw Data'!$W:$W, 'Raw Data'!$AN:$AN,"&lt;=" &amp;DATE(LEFT($AV$3, 4), MONTH("1 " &amp; AI$6 &amp; " " &amp; LEFT($AV$3, 4)) + 1, 0 ), 'Raw Data'!$AN:$AN,"&gt;" &amp;DATE(LEFT($AV$3, 4), MONTH("1 " &amp; AI$6 &amp; " " &amp; LEFT($AV$3, 4)), 0 ), 'Raw Data'!$J:$J, $A55, 'Raw Data'!$O:$O,""&amp;'Raw Data'!$B$1,'Raw Data'!$D:$D,"&lt;&gt;*ithdr*",'Raw Data'!$D:$D,"&lt;&gt;*ancel*",'Raw Data'!$P:$P,"--")
+
SUMIFS('Raw Data'!$W:$W, 'Raw Data'!$AN:$AN,"&lt;=" &amp;DATE(LEFT($AV$3, 4), MONTH("1 " &amp; AI$6 &amp; " " &amp; LEFT($AV$3, 4)) + 1, 0 ), 'Raw Data'!$AN:$AN,"&gt;" &amp;DATE(LEFT($AV$3, 4), MONTH("1 " &amp; AI$6 &amp; " " &amp; LEFT($AV$3, 4)), 0 ), 'Raw Data'!$J:$J, $A55, 'Raw Data'!$P:$P,""&amp;'Raw Data'!$B$1,'Raw Data'!$D:$D,"&lt;&gt;*ithdr*",'Raw Data'!$D:$D,"&lt;&gt;*ancel*")</f>
        <v>0</v>
      </c>
      <c r="AJ62" s="117"/>
      <c r="AK62" s="117"/>
      <c r="AL62" s="123"/>
      <c r="AM62" s="156">
        <f>SUMIFS('Raw Data'!$W:$W, 'Raw Data'!$AN:$AN,"&lt;=" &amp;DATE(LEFT($AV$3, 4), MONTH("1 " &amp; AM$6 &amp; " " &amp; LEFT($AV$3, 4)) + 1, 0 ), 'Raw Data'!$AN:$AN,"&gt;" &amp;DATE(LEFT($AV$3, 4), MONTH("1 " &amp; AM$6 &amp; " " &amp; LEFT($AV$3, 4)), 0 ), 'Raw Data'!$J:$J, $A55, 'Raw Data'!$O:$O,""&amp;'Raw Data'!$B$1,'Raw Data'!$D:$D,"&lt;&gt;*ithdr*",'Raw Data'!$D:$D,"&lt;&gt;*ancel*",'Raw Data'!$P:$P,"--")
+
SUMIFS('Raw Data'!$W:$W, 'Raw Data'!$AN:$AN,"&lt;=" &amp;DATE(LEFT($AV$3, 4), MONTH("1 " &amp; AM$6 &amp; " " &amp; LEFT($AV$3, 4)) + 1, 0 ), 'Raw Data'!$AN:$AN,"&gt;" &amp;DATE(LEFT($AV$3, 4), MONTH("1 " &amp; AM$6 &amp; " " &amp; LEFT($AV$3, 4)), 0 ), 'Raw Data'!$J:$J, $A55, 'Raw Data'!$P:$P,""&amp;'Raw Data'!$B$1,'Raw Data'!$D:$D,"&lt;&gt;*ithdr*",'Raw Data'!$D:$D,"&lt;&gt;*ancel*")</f>
        <v>0</v>
      </c>
      <c r="AN62" s="117"/>
      <c r="AO62" s="117"/>
      <c r="AP62" s="123"/>
      <c r="AQ62" s="156">
        <f>SUMIFS('Raw Data'!$W:$W, 'Raw Data'!$AN:$AN,"&lt;=" &amp;DATE(LEFT($AV$3, 4), MONTH("1 " &amp; AQ$6 &amp; " " &amp; LEFT($AV$3, 4)) + 1, 0 ), 'Raw Data'!$AN:$AN,"&gt;" &amp;DATE(LEFT($AV$3, 4), MONTH("1 " &amp; AQ$6 &amp; " " &amp; LEFT($AV$3, 4)), 0 ), 'Raw Data'!$J:$J, $A55, 'Raw Data'!$O:$O,""&amp;'Raw Data'!$B$1,'Raw Data'!$D:$D,"&lt;&gt;*ithdr*",'Raw Data'!$D:$D,"&lt;&gt;*ancel*",'Raw Data'!$P:$P,"--")
+
SUMIFS('Raw Data'!$W:$W, 'Raw Data'!$AN:$AN,"&lt;=" &amp;DATE(LEFT($AV$3, 4), MONTH("1 " &amp; AQ$6 &amp; " " &amp; LEFT($AV$3, 4)) + 1, 0 ), 'Raw Data'!$AN:$AN,"&gt;" &amp;DATE(LEFT($AV$3, 4), MONTH("1 " &amp; AQ$6 &amp; " " &amp; LEFT($AV$3, 4)), 0 ), 'Raw Data'!$J:$J, $A55, 'Raw Data'!$P:$P,""&amp;'Raw Data'!$B$1,'Raw Data'!$D:$D,"&lt;&gt;*ithdr*",'Raw Data'!$D:$D,"&lt;&gt;*ancel*")</f>
        <v>0</v>
      </c>
      <c r="AR62" s="117"/>
      <c r="AS62" s="117"/>
      <c r="AT62" s="123"/>
      <c r="AU62" s="156">
        <f>SUMIFS('Raw Data'!$W:$W, 'Raw Data'!$AN:$AN,"&lt;=" &amp;DATE(MID($AV$3, 15, 4), MONTH("1 " &amp; AU$6 &amp; " " &amp; MID($AV$3, 15, 4)) + 1, 0 ), 'Raw Data'!$AN:$AN,"&gt;" &amp;DATE(MID($AV$3, 15, 4), MONTH("1 " &amp; AU$6 &amp; " " &amp; MID($AV$3, 15, 4)), 0 ), 'Raw Data'!$J:$J, $A55, 'Raw Data'!$O:$O,""&amp;'Raw Data'!$B$1,'Raw Data'!$D:$D,"&lt;&gt;*ithdr*",'Raw Data'!$D:$D,"&lt;&gt;*ancel*",'Raw Data'!$P:$P,"--")
+
SUMIFS('Raw Data'!$W:$W, 'Raw Data'!$AN:$AN,"&lt;=" &amp;DATE(MID($AV$3, 15, 4), MONTH("1 " &amp; AU$6 &amp; " " &amp; MID($AV$3, 15, 4)) + 1, 0 ), 'Raw Data'!$AN:$AN,"&gt;" &amp;DATE(MID($AV$3, 15, 4), MONTH("1 " &amp; AU$6 &amp; " " &amp; MID($AV$3, 15, 4)), 0 ), 'Raw Data'!$J:$J, $A55, 'Raw Data'!$P:$P,""&amp;'Raw Data'!$B$1,'Raw Data'!$D:$D,"&lt;&gt;*ithdr*",'Raw Data'!$D:$D,"&lt;&gt;*ancel*")</f>
        <v>0</v>
      </c>
      <c r="AV62" s="117"/>
      <c r="AW62" s="117"/>
      <c r="AX62" s="123"/>
      <c r="AY62" s="156">
        <f>SUMIFS('Raw Data'!$W:$W, 'Raw Data'!$AN:$AN,"&lt;=" &amp;DATE(MID($AV$3, 15, 4), MONTH("1 " &amp; AY$6 &amp; " " &amp; MID($AV$3, 15, 4)) + 1, 0 ), 'Raw Data'!$AN:$AN,"&gt;" &amp;DATE(MID($AV$3, 15, 4), MONTH("1 " &amp; AY$6 &amp; " " &amp; MID($AV$3, 15, 4)), 0 ), 'Raw Data'!$J:$J, $A55, 'Raw Data'!$O:$O,""&amp;'Raw Data'!$B$1,'Raw Data'!$D:$D,"&lt;&gt;*ithdr*",'Raw Data'!$D:$D,"&lt;&gt;*ancel*",'Raw Data'!$P:$P,"--")
+
SUMIFS('Raw Data'!$W:$W, 'Raw Data'!$AN:$AN,"&lt;=" &amp;DATE(MID($AV$3, 15, 4), MONTH("1 " &amp; AY$6 &amp; " " &amp; MID($AV$3, 15, 4)) + 1, 0 ), 'Raw Data'!$AN:$AN,"&gt;" &amp;DATE(MID($AV$3, 15, 4), MONTH("1 " &amp; AY$6 &amp; " " &amp; MID($AV$3, 15, 4)), 0 ), 'Raw Data'!$J:$J, $A55, 'Raw Data'!$P:$P,""&amp;'Raw Data'!$B$1,'Raw Data'!$D:$D,"&lt;&gt;*ithdr*",'Raw Data'!$D:$D,"&lt;&gt;*ancel*")</f>
        <v>0</v>
      </c>
      <c r="AZ62" s="117"/>
      <c r="BA62" s="117"/>
      <c r="BB62" s="123"/>
      <c r="BC62" s="156">
        <f>SUMIFS('Raw Data'!$W:$W, 'Raw Data'!$AN:$AN,"&lt;=" &amp;DATE(MID($AV$3, 15, 4), MONTH("1 " &amp; BC$6 &amp; " " &amp; MID($AV$3, 15, 4)) + 1, 0 ), 'Raw Data'!$AN:$AN,"&gt;" &amp;DATE(MID($AV$3, 15, 4), MONTH("1 " &amp; BC$6 &amp; " " &amp; MID($AV$3, 15, 4)), 0 ), 'Raw Data'!$J:$J, $A55, 'Raw Data'!$O:$O,""&amp;'Raw Data'!$B$1,'Raw Data'!$D:$D,"&lt;&gt;*ithdr*",'Raw Data'!$D:$D,"&lt;&gt;*ancel*",'Raw Data'!$P:$P,"--")
+
SUMIFS('Raw Data'!$W:$W, 'Raw Data'!$AN:$AN,"&lt;=" &amp;DATE(MID($AV$3, 15, 4), MONTH("1 " &amp; BC$6 &amp; " " &amp; MID($AV$3, 15, 4)) + 1, 0 ), 'Raw Data'!$AN:$AN,"&gt;" &amp;DATE(MID($AV$3, 15, 4), MONTH("1 " &amp; BC$6 &amp; " " &amp; MID($AV$3, 15, 4)), 0 ), 'Raw Data'!$J:$J, $A55, 'Raw Data'!$P:$P,""&amp;'Raw Data'!$B$1,'Raw Data'!$D:$D,"&lt;&gt;*ithdr*",'Raw Data'!$D:$D,"&lt;&gt;*ancel*")</f>
        <v>0</v>
      </c>
      <c r="BD62" s="117"/>
      <c r="BE62" s="117"/>
      <c r="BF62" s="123"/>
    </row>
    <row r="63" spans="1:58" ht="12.75" customHeight="1" x14ac:dyDescent="0.2">
      <c r="A63" s="120" t="s">
        <v>733</v>
      </c>
      <c r="B63" s="117"/>
      <c r="C63" s="117"/>
      <c r="D63" s="117"/>
      <c r="E63" s="117"/>
      <c r="F63" s="117"/>
      <c r="G63" s="117"/>
      <c r="H63" s="117"/>
      <c r="I63" s="117"/>
      <c r="J63" s="123"/>
      <c r="K63" s="156">
        <f>SUMIFS('Raw Data'!$U:$U, 'Raw Data'!$AN:$AN,"&lt;=" &amp;DATE(LEFT($AV$3, 4), MONTH("1 " &amp; K$6 &amp; " " &amp; LEFT($AV$3, 4)) + 1, 0 ), 'Raw Data'!$AN:$AN,"&gt;" &amp;DATE(LEFT($AV$3, 4), MONTH("1 " &amp; K$6 &amp; " " &amp; LEFT($AV$3, 4)), 0 ), 'Raw Data'!$J:$J, $A55, 'Raw Data'!$O:$O,""&amp;'Raw Data'!$B$1,'Raw Data'!$D:$D,"&lt;&gt;*ithdr*",'Raw Data'!$D:$D,"&lt;&gt;*ancel*",'Raw Data'!$P:$P,"--")
+
SUMIFS('Raw Data'!$U:$U, 'Raw Data'!$AN:$AN,"&lt;=" &amp;DATE(LEFT($AV$3, 4), MONTH("1 " &amp; K$6 &amp; " " &amp; LEFT($AV$3, 4)) + 1, 0 ), 'Raw Data'!$AN:$AN,"&gt;" &amp;DATE(LEFT($AV$3, 4), MONTH("1 " &amp; K$6 &amp; " " &amp; LEFT($AV$3, 4)), 0 ), 'Raw Data'!$J:$J, $A55, 'Raw Data'!$P:$P,""&amp;'Raw Data'!$B$1,'Raw Data'!$D:$D,"&lt;&gt;*ithdr*",'Raw Data'!$D:$D,"&lt;&gt;*ancel*")</f>
        <v>0</v>
      </c>
      <c r="L63" s="117"/>
      <c r="M63" s="117"/>
      <c r="N63" s="123"/>
      <c r="O63" s="156">
        <f>SUMIFS('Raw Data'!$U:$U, 'Raw Data'!$AN:$AN,"&lt;=" &amp;DATE(LEFT($AV$3, 4), MONTH("1 " &amp; O$6 &amp; " " &amp; LEFT($AV$3, 4)) + 1, 0 ), 'Raw Data'!$AN:$AN,"&gt;" &amp;DATE(LEFT($AV$3, 4), MONTH("1 " &amp; O$6 &amp; " " &amp; LEFT($AV$3, 4)), 0 ), 'Raw Data'!$J:$J, $A55, 'Raw Data'!$O:$O,""&amp;'Raw Data'!$B$1,'Raw Data'!$D:$D,"&lt;&gt;*ithdr*",'Raw Data'!$D:$D,"&lt;&gt;*ancel*",'Raw Data'!$P:$P,"--")
+
SUMIFS('Raw Data'!$U:$U, 'Raw Data'!$AN:$AN,"&lt;=" &amp;DATE(LEFT($AV$3, 4), MONTH("1 " &amp; O$6 &amp; " " &amp; LEFT($AV$3, 4)) + 1, 0 ), 'Raw Data'!$AN:$AN,"&gt;" &amp;DATE(LEFT($AV$3, 4), MONTH("1 " &amp; O$6 &amp; " " &amp; LEFT($AV$3, 4)), 0 ), 'Raw Data'!$J:$J, $A55, 'Raw Data'!$P:$P,""&amp;'Raw Data'!$B$1,'Raw Data'!$D:$D,"&lt;&gt;*ithdr*",'Raw Data'!$D:$D,"&lt;&gt;*ancel*")</f>
        <v>0</v>
      </c>
      <c r="P63" s="117"/>
      <c r="Q63" s="117"/>
      <c r="R63" s="123"/>
      <c r="S63" s="156">
        <f>SUMIFS('Raw Data'!$U:$U, 'Raw Data'!$AN:$AN,"&lt;=" &amp;DATE(LEFT($AV$3, 4), MONTH("1 " &amp; S$6 &amp; " " &amp; LEFT($AV$3, 4)) + 1, 0 ), 'Raw Data'!$AN:$AN,"&gt;" &amp;DATE(LEFT($AV$3, 4), MONTH("1 " &amp; S$6 &amp; " " &amp; LEFT($AV$3, 4)), 0 ), 'Raw Data'!$J:$J, $A55, 'Raw Data'!$O:$O,""&amp;'Raw Data'!$B$1,'Raw Data'!$D:$D,"&lt;&gt;*ithdr*",'Raw Data'!$D:$D,"&lt;&gt;*ancel*",'Raw Data'!$P:$P,"--")
+
SUMIFS('Raw Data'!$U:$U, 'Raw Data'!$AN:$AN,"&lt;=" &amp;DATE(LEFT($AV$3, 4), MONTH("1 " &amp; S$6 &amp; " " &amp; LEFT($AV$3, 4)) + 1, 0 ), 'Raw Data'!$AN:$AN,"&gt;" &amp;DATE(LEFT($AV$3, 4), MONTH("1 " &amp; S$6 &amp; " " &amp; LEFT($AV$3, 4)), 0 ), 'Raw Data'!$J:$J, $A55, 'Raw Data'!$P:$P,""&amp;'Raw Data'!$B$1,'Raw Data'!$D:$D,"&lt;&gt;*ithdr*",'Raw Data'!$D:$D,"&lt;&gt;*ancel*")</f>
        <v>0</v>
      </c>
      <c r="T63" s="117"/>
      <c r="U63" s="117"/>
      <c r="V63" s="123"/>
      <c r="W63" s="156">
        <f>SUMIFS('Raw Data'!$U:$U, 'Raw Data'!$AN:$AN,"&lt;=" &amp;DATE(LEFT($AV$3, 4), MONTH("1 " &amp; W$6 &amp; " " &amp; LEFT($AV$3, 4)) + 1, 0 ), 'Raw Data'!$AN:$AN,"&gt;" &amp;DATE(LEFT($AV$3, 4), MONTH("1 " &amp; W$6 &amp; " " &amp; LEFT($AV$3, 4)), 0 ), 'Raw Data'!$J:$J, $A55, 'Raw Data'!$O:$O,""&amp;'Raw Data'!$B$1,'Raw Data'!$D:$D,"&lt;&gt;*ithdr*",'Raw Data'!$D:$D,"&lt;&gt;*ancel*",'Raw Data'!$P:$P,"--")
+
SUMIFS('Raw Data'!$U:$U, 'Raw Data'!$AN:$AN,"&lt;=" &amp;DATE(LEFT($AV$3, 4), MONTH("1 " &amp; W$6 &amp; " " &amp; LEFT($AV$3, 4)) + 1, 0 ), 'Raw Data'!$AN:$AN,"&gt;" &amp;DATE(LEFT($AV$3, 4), MONTH("1 " &amp; W$6 &amp; " " &amp; LEFT($AV$3, 4)), 0 ), 'Raw Data'!$J:$J, $A55, 'Raw Data'!$P:$P,""&amp;'Raw Data'!$B$1,'Raw Data'!$D:$D,"&lt;&gt;*ithdr*",'Raw Data'!$D:$D,"&lt;&gt;*ancel*")</f>
        <v>0</v>
      </c>
      <c r="X63" s="117"/>
      <c r="Y63" s="117"/>
      <c r="Z63" s="123"/>
      <c r="AA63" s="156">
        <f>SUMIFS('Raw Data'!$U:$U, 'Raw Data'!$AN:$AN,"&lt;=" &amp;DATE(LEFT($AV$3, 4), MONTH("1 " &amp; AA$6 &amp; " " &amp; LEFT($AV$3, 4)) + 1, 0 ), 'Raw Data'!$AN:$AN,"&gt;" &amp;DATE(LEFT($AV$3, 4), MONTH("1 " &amp; AA$6 &amp; " " &amp; LEFT($AV$3, 4)), 0 ), 'Raw Data'!$J:$J, $A55, 'Raw Data'!$O:$O,""&amp;'Raw Data'!$B$1,'Raw Data'!$D:$D,"&lt;&gt;*ithdr*",'Raw Data'!$D:$D,"&lt;&gt;*ancel*",'Raw Data'!$P:$P,"--")
+
SUMIFS('Raw Data'!$U:$U, 'Raw Data'!$AN:$AN,"&lt;=" &amp;DATE(LEFT($AV$3, 4), MONTH("1 " &amp; AA$6 &amp; " " &amp; LEFT($AV$3, 4)) + 1, 0 ), 'Raw Data'!$AN:$AN,"&gt;" &amp;DATE(LEFT($AV$3, 4), MONTH("1 " &amp; AA$6 &amp; " " &amp; LEFT($AV$3, 4)), 0 ), 'Raw Data'!$J:$J, $A55, 'Raw Data'!$P:$P,""&amp;'Raw Data'!$B$1,'Raw Data'!$D:$D,"&lt;&gt;*ithdr*",'Raw Data'!$D:$D,"&lt;&gt;*ancel*")</f>
        <v>0</v>
      </c>
      <c r="AB63" s="117"/>
      <c r="AC63" s="117"/>
      <c r="AD63" s="123"/>
      <c r="AE63" s="156">
        <f>SUMIFS('Raw Data'!$U:$U, 'Raw Data'!$AN:$AN,"&lt;=" &amp;DATE(LEFT($AV$3, 4), MONTH("1 " &amp; AE$6 &amp; " " &amp; LEFT($AV$3, 4)) + 1, 0 ), 'Raw Data'!$AN:$AN,"&gt;" &amp;DATE(LEFT($AV$3, 4), MONTH("1 " &amp; AE$6 &amp; " " &amp; LEFT($AV$3, 4)), 0 ), 'Raw Data'!$J:$J, $A55, 'Raw Data'!$O:$O,""&amp;'Raw Data'!$B$1,'Raw Data'!$D:$D,"&lt;&gt;*ithdr*",'Raw Data'!$D:$D,"&lt;&gt;*ancel*",'Raw Data'!$P:$P,"--")
+
SUMIFS('Raw Data'!$U:$U, 'Raw Data'!$AN:$AN,"&lt;=" &amp;DATE(LEFT($AV$3, 4), MONTH("1 " &amp; AE$6 &amp; " " &amp; LEFT($AV$3, 4)) + 1, 0 ), 'Raw Data'!$AN:$AN,"&gt;" &amp;DATE(LEFT($AV$3, 4), MONTH("1 " &amp; AE$6 &amp; " " &amp; LEFT($AV$3, 4)), 0 ), 'Raw Data'!$J:$J, $A55, 'Raw Data'!$P:$P,""&amp;'Raw Data'!$B$1,'Raw Data'!$D:$D,"&lt;&gt;*ithdr*",'Raw Data'!$D:$D,"&lt;&gt;*ancel*")</f>
        <v>0</v>
      </c>
      <c r="AF63" s="117"/>
      <c r="AG63" s="117"/>
      <c r="AH63" s="123"/>
      <c r="AI63" s="156">
        <f>SUMIFS('Raw Data'!$U:$U, 'Raw Data'!$AN:$AN,"&lt;=" &amp;DATE(LEFT($AV$3, 4), MONTH("1 " &amp; AI$6 &amp; " " &amp; LEFT($AV$3, 4)) + 1, 0 ), 'Raw Data'!$AN:$AN,"&gt;" &amp;DATE(LEFT($AV$3, 4), MONTH("1 " &amp; AI$6 &amp; " " &amp; LEFT($AV$3, 4)), 0 ), 'Raw Data'!$J:$J, $A55, 'Raw Data'!$O:$O,""&amp;'Raw Data'!$B$1,'Raw Data'!$D:$D,"&lt;&gt;*ithdr*",'Raw Data'!$D:$D,"&lt;&gt;*ancel*",'Raw Data'!$P:$P,"--")
+
SUMIFS('Raw Data'!$U:$U, 'Raw Data'!$AN:$AN,"&lt;=" &amp;DATE(LEFT($AV$3, 4), MONTH("1 " &amp; AI$6 &amp; " " &amp; LEFT($AV$3, 4)) + 1, 0 ), 'Raw Data'!$AN:$AN,"&gt;" &amp;DATE(LEFT($AV$3, 4), MONTH("1 " &amp; AI$6 &amp; " " &amp; LEFT($AV$3, 4)), 0 ), 'Raw Data'!$J:$J, $A55, 'Raw Data'!$P:$P,""&amp;'Raw Data'!$B$1,'Raw Data'!$D:$D,"&lt;&gt;*ithdr*",'Raw Data'!$D:$D,"&lt;&gt;*ancel*")</f>
        <v>0</v>
      </c>
      <c r="AJ63" s="117"/>
      <c r="AK63" s="117"/>
      <c r="AL63" s="123"/>
      <c r="AM63" s="156">
        <f>SUMIFS('Raw Data'!$U:$U, 'Raw Data'!$AN:$AN,"&lt;=" &amp;DATE(LEFT($AV$3, 4), MONTH("1 " &amp; AM$6 &amp; " " &amp; LEFT($AV$3, 4)) + 1, 0 ), 'Raw Data'!$AN:$AN,"&gt;" &amp;DATE(LEFT($AV$3, 4), MONTH("1 " &amp; AM$6 &amp; " " &amp; LEFT($AV$3, 4)), 0 ), 'Raw Data'!$J:$J, $A55, 'Raw Data'!$O:$O,""&amp;'Raw Data'!$B$1,'Raw Data'!$D:$D,"&lt;&gt;*ithdr*",'Raw Data'!$D:$D,"&lt;&gt;*ancel*",'Raw Data'!$P:$P,"--")
+
SUMIFS('Raw Data'!$U:$U, 'Raw Data'!$AN:$AN,"&lt;=" &amp;DATE(LEFT($AV$3, 4), MONTH("1 " &amp; AM$6 &amp; " " &amp; LEFT($AV$3, 4)) + 1, 0 ), 'Raw Data'!$AN:$AN,"&gt;" &amp;DATE(LEFT($AV$3, 4), MONTH("1 " &amp; AM$6 &amp; " " &amp; LEFT($AV$3, 4)), 0 ), 'Raw Data'!$J:$J, $A55, 'Raw Data'!$P:$P,""&amp;'Raw Data'!$B$1,'Raw Data'!$D:$D,"&lt;&gt;*ithdr*",'Raw Data'!$D:$D,"&lt;&gt;*ancel*")</f>
        <v>0</v>
      </c>
      <c r="AN63" s="117"/>
      <c r="AO63" s="117"/>
      <c r="AP63" s="123"/>
      <c r="AQ63" s="156">
        <f>SUMIFS('Raw Data'!$U:$U, 'Raw Data'!$AN:$AN,"&lt;=" &amp;DATE(LEFT($AV$3, 4), MONTH("1 " &amp; AQ$6 &amp; " " &amp; LEFT($AV$3, 4)) + 1, 0 ), 'Raw Data'!$AN:$AN,"&gt;" &amp;DATE(LEFT($AV$3, 4), MONTH("1 " &amp; AQ$6 &amp; " " &amp; LEFT($AV$3, 4)), 0 ), 'Raw Data'!$J:$J, $A55, 'Raw Data'!$O:$O,""&amp;'Raw Data'!$B$1,'Raw Data'!$D:$D,"&lt;&gt;*ithdr*",'Raw Data'!$D:$D,"&lt;&gt;*ancel*",'Raw Data'!$P:$P,"--")
+
SUMIFS('Raw Data'!$U:$U, 'Raw Data'!$AN:$AN,"&lt;=" &amp;DATE(LEFT($AV$3, 4), MONTH("1 " &amp; AQ$6 &amp; " " &amp; LEFT($AV$3, 4)) + 1, 0 ), 'Raw Data'!$AN:$AN,"&gt;" &amp;DATE(LEFT($AV$3, 4), MONTH("1 " &amp; AQ$6 &amp; " " &amp; LEFT($AV$3, 4)), 0 ), 'Raw Data'!$J:$J, $A55, 'Raw Data'!$P:$P,""&amp;'Raw Data'!$B$1,'Raw Data'!$D:$D,"&lt;&gt;*ithdr*",'Raw Data'!$D:$D,"&lt;&gt;*ancel*")</f>
        <v>0</v>
      </c>
      <c r="AR63" s="117"/>
      <c r="AS63" s="117"/>
      <c r="AT63" s="123"/>
      <c r="AU63" s="156">
        <f>SUMIFS('Raw Data'!$U:$U, 'Raw Data'!$AN:$AN,"&lt;=" &amp;DATE(MID($AV$3, 15, 4), MONTH("1 " &amp; AU$6 &amp; " " &amp; MID($AV$3, 15, 4)) + 1, 0 ), 'Raw Data'!$AN:$AN,"&gt;" &amp;DATE(MID($AV$3, 15, 4), MONTH("1 " &amp; AU$6 &amp; " " &amp; MID($AV$3, 15, 4)), 0 ), 'Raw Data'!$J:$J, $A55, 'Raw Data'!$O:$O,""&amp;'Raw Data'!$B$1,'Raw Data'!$D:$D,"&lt;&gt;*ithdr*",'Raw Data'!$D:$D,"&lt;&gt;*ancel*",'Raw Data'!$P:$P,"--")
+
SUMIFS('Raw Data'!$U:$U, 'Raw Data'!$AN:$AN,"&lt;=" &amp;DATE(MID($AV$3, 15, 4), MONTH("1 " &amp; AU$6 &amp; " " &amp; MID($AV$3, 15, 4)) + 1, 0 ), 'Raw Data'!$AN:$AN,"&gt;" &amp;DATE(MID($AV$3, 15, 4), MONTH("1 " &amp; AU$6 &amp; " " &amp; MID($AV$3, 15, 4)), 0 ), 'Raw Data'!$J:$J, $A55, 'Raw Data'!$P:$P,""&amp;'Raw Data'!$B$1,'Raw Data'!$D:$D,"&lt;&gt;*ithdr*",'Raw Data'!$D:$D,"&lt;&gt;*ancel*")</f>
        <v>0</v>
      </c>
      <c r="AV63" s="117"/>
      <c r="AW63" s="117"/>
      <c r="AX63" s="123"/>
      <c r="AY63" s="156">
        <f>SUMIFS('Raw Data'!$U:$U, 'Raw Data'!$AN:$AN,"&lt;=" &amp;DATE(MID($AV$3, 15, 4), MONTH("1 " &amp; AY$6 &amp; " " &amp; MID($AV$3, 15, 4)) + 1, 0 ), 'Raw Data'!$AN:$AN,"&gt;" &amp;DATE(MID($AV$3, 15, 4), MONTH("1 " &amp; AY$6 &amp; " " &amp; MID($AV$3, 15, 4)), 0 ), 'Raw Data'!$J:$J, $A55, 'Raw Data'!$O:$O,""&amp;'Raw Data'!$B$1,'Raw Data'!$D:$D,"&lt;&gt;*ithdr*",'Raw Data'!$D:$D,"&lt;&gt;*ancel*",'Raw Data'!$P:$P,"--")
+
SUMIFS('Raw Data'!$U:$U, 'Raw Data'!$AN:$AN,"&lt;=" &amp;DATE(MID($AV$3, 15, 4), MONTH("1 " &amp; AY$6 &amp; " " &amp; MID($AV$3, 15, 4)) + 1, 0 ), 'Raw Data'!$AN:$AN,"&gt;" &amp;DATE(MID($AV$3, 15, 4), MONTH("1 " &amp; AY$6 &amp; " " &amp; MID($AV$3, 15, 4)), 0 ), 'Raw Data'!$J:$J, $A55, 'Raw Data'!$P:$P,""&amp;'Raw Data'!$B$1,'Raw Data'!$D:$D,"&lt;&gt;*ithdr*",'Raw Data'!$D:$D,"&lt;&gt;*ancel*")</f>
        <v>0</v>
      </c>
      <c r="AZ63" s="117"/>
      <c r="BA63" s="117"/>
      <c r="BB63" s="123"/>
      <c r="BC63" s="156">
        <f>SUMIFS('Raw Data'!$U:$U, 'Raw Data'!$AN:$AN,"&lt;=" &amp;DATE(MID($AV$3, 15, 4), MONTH("1 " &amp; BC$6 &amp; " " &amp; MID($AV$3, 15, 4)) + 1, 0 ), 'Raw Data'!$AN:$AN,"&gt;" &amp;DATE(MID($AV$3, 15, 4), MONTH("1 " &amp; BC$6 &amp; " " &amp; MID($AV$3, 15, 4)), 0 ), 'Raw Data'!$J:$J, $A55, 'Raw Data'!$O:$O,""&amp;'Raw Data'!$B$1,'Raw Data'!$D:$D,"&lt;&gt;*ithdr*",'Raw Data'!$D:$D,"&lt;&gt;*ancel*",'Raw Data'!$P:$P,"--")
+
SUMIFS('Raw Data'!$U:$U, 'Raw Data'!$AN:$AN,"&lt;=" &amp;DATE(MID($AV$3, 15, 4), MONTH("1 " &amp; BC$6 &amp; " " &amp; MID($AV$3, 15, 4)) + 1, 0 ), 'Raw Data'!$AN:$AN,"&gt;" &amp;DATE(MID($AV$3, 15, 4), MONTH("1 " &amp; BC$6 &amp; " " &amp; MID($AV$3, 15, 4)), 0 ), 'Raw Data'!$J:$J, $A55, 'Raw Data'!$P:$P,""&amp;'Raw Data'!$B$1,'Raw Data'!$D:$D,"&lt;&gt;*ithdr*",'Raw Data'!$D:$D,"&lt;&gt;*ancel*")</f>
        <v>0</v>
      </c>
      <c r="BD63" s="117"/>
      <c r="BE63" s="117"/>
      <c r="BF63" s="123"/>
    </row>
    <row r="64" spans="1:58" ht="12.75" customHeight="1" x14ac:dyDescent="0.2">
      <c r="A64" s="120" t="s">
        <v>141</v>
      </c>
      <c r="B64" s="117"/>
      <c r="C64" s="117"/>
      <c r="D64" s="117"/>
      <c r="E64" s="117"/>
      <c r="F64" s="117"/>
      <c r="G64" s="117"/>
      <c r="H64" s="117"/>
      <c r="I64" s="117"/>
      <c r="J64" s="123"/>
      <c r="K64" s="156">
        <f>SUMIFS('Raw Data'!$Y:$Y, 'Raw Data'!$AN:$AN,"&lt;=" &amp;DATE(LEFT($AV$3, 4), MONTH("1 " &amp; K$6 &amp; " " &amp; LEFT($AV$3, 4)) + 1, 0 ), 'Raw Data'!$AN:$AN,"&gt;" &amp;DATE(LEFT($AV$3, 4), MONTH("1 " &amp; K$6 &amp; " " &amp; LEFT($AV$3, 4)), 0 ), 'Raw Data'!$J:$J, $A55, 'Raw Data'!$O:$O,""&amp;'Raw Data'!$B$1,'Raw Data'!$D:$D,"&lt;&gt;*ithdr*",'Raw Data'!$D:$D,"&lt;&gt;*ancel*",'Raw Data'!$P:$P,"--")
+
SUMIFS('Raw Data'!$Y:$Y, 'Raw Data'!$AN:$AN,"&lt;=" &amp;DATE(LEFT($AV$3, 4), MONTH("1 " &amp; K$6 &amp; " " &amp; LEFT($AV$3, 4)) + 1, 0 ), 'Raw Data'!$AN:$AN,"&gt;" &amp;DATE(LEFT($AV$3, 4), MONTH("1 " &amp; K$6 &amp; " " &amp; LEFT($AV$3, 4)), 0 ), 'Raw Data'!$J:$J, $A55, 'Raw Data'!$P:$P,""&amp;'Raw Data'!$B$1,'Raw Data'!$D:$D,"&lt;&gt;*ithdr*",'Raw Data'!$D:$D,"&lt;&gt;*ancel*")</f>
        <v>0</v>
      </c>
      <c r="L64" s="117"/>
      <c r="M64" s="117"/>
      <c r="N64" s="123"/>
      <c r="O64" s="156">
        <f>SUMIFS('Raw Data'!$Y:$Y, 'Raw Data'!$AN:$AN,"&lt;=" &amp;DATE(LEFT($AV$3, 4), MONTH("1 " &amp; O$6 &amp; " " &amp; LEFT($AV$3, 4)) + 1, 0 ), 'Raw Data'!$AN:$AN,"&gt;" &amp;DATE(LEFT($AV$3, 4), MONTH("1 " &amp; O$6 &amp; " " &amp; LEFT($AV$3, 4)), 0 ), 'Raw Data'!$J:$J, $A55, 'Raw Data'!$O:$O,""&amp;'Raw Data'!$B$1,'Raw Data'!$D:$D,"&lt;&gt;*ithdr*",'Raw Data'!$D:$D,"&lt;&gt;*ancel*",'Raw Data'!$P:$P,"--")
+
SUMIFS('Raw Data'!$Y:$Y, 'Raw Data'!$AN:$AN,"&lt;=" &amp;DATE(LEFT($AV$3, 4), MONTH("1 " &amp; O$6 &amp; " " &amp; LEFT($AV$3, 4)) + 1, 0 ), 'Raw Data'!$AN:$AN,"&gt;" &amp;DATE(LEFT($AV$3, 4), MONTH("1 " &amp; O$6 &amp; " " &amp; LEFT($AV$3, 4)), 0 ), 'Raw Data'!$J:$J, $A55, 'Raw Data'!$P:$P,""&amp;'Raw Data'!$B$1,'Raw Data'!$D:$D,"&lt;&gt;*ithdr*",'Raw Data'!$D:$D,"&lt;&gt;*ancel*")</f>
        <v>0</v>
      </c>
      <c r="P64" s="117"/>
      <c r="Q64" s="117"/>
      <c r="R64" s="123"/>
      <c r="S64" s="156">
        <f>SUMIFS('Raw Data'!$Y:$Y, 'Raw Data'!$AN:$AN,"&lt;=" &amp;DATE(LEFT($AV$3, 4), MONTH("1 " &amp; S$6 &amp; " " &amp; LEFT($AV$3, 4)) + 1, 0 ), 'Raw Data'!$AN:$AN,"&gt;" &amp;DATE(LEFT($AV$3, 4), MONTH("1 " &amp; S$6 &amp; " " &amp; LEFT($AV$3, 4)), 0 ), 'Raw Data'!$J:$J, $A55, 'Raw Data'!$O:$O,""&amp;'Raw Data'!$B$1,'Raw Data'!$D:$D,"&lt;&gt;*ithdr*",'Raw Data'!$D:$D,"&lt;&gt;*ancel*",'Raw Data'!$P:$P,"--")
+
SUMIFS('Raw Data'!$Y:$Y, 'Raw Data'!$AN:$AN,"&lt;=" &amp;DATE(LEFT($AV$3, 4), MONTH("1 " &amp; S$6 &amp; " " &amp; LEFT($AV$3, 4)) + 1, 0 ), 'Raw Data'!$AN:$AN,"&gt;" &amp;DATE(LEFT($AV$3, 4), MONTH("1 " &amp; S$6 &amp; " " &amp; LEFT($AV$3, 4)), 0 ), 'Raw Data'!$J:$J, $A55, 'Raw Data'!$P:$P,""&amp;'Raw Data'!$B$1,'Raw Data'!$D:$D,"&lt;&gt;*ithdr*",'Raw Data'!$D:$D,"&lt;&gt;*ancel*")</f>
        <v>0</v>
      </c>
      <c r="T64" s="117"/>
      <c r="U64" s="117"/>
      <c r="V64" s="123"/>
      <c r="W64" s="156">
        <f>SUMIFS('Raw Data'!$Y:$Y, 'Raw Data'!$AN:$AN,"&lt;=" &amp;DATE(LEFT($AV$3, 4), MONTH("1 " &amp; W$6 &amp; " " &amp; LEFT($AV$3, 4)) + 1, 0 ), 'Raw Data'!$AN:$AN,"&gt;" &amp;DATE(LEFT($AV$3, 4), MONTH("1 " &amp; W$6 &amp; " " &amp; LEFT($AV$3, 4)), 0 ), 'Raw Data'!$J:$J, $A55, 'Raw Data'!$O:$O,""&amp;'Raw Data'!$B$1,'Raw Data'!$D:$D,"&lt;&gt;*ithdr*",'Raw Data'!$D:$D,"&lt;&gt;*ancel*",'Raw Data'!$P:$P,"--")
+
SUMIFS('Raw Data'!$Y:$Y, 'Raw Data'!$AN:$AN,"&lt;=" &amp;DATE(LEFT($AV$3, 4), MONTH("1 " &amp; W$6 &amp; " " &amp; LEFT($AV$3, 4)) + 1, 0 ), 'Raw Data'!$AN:$AN,"&gt;" &amp;DATE(LEFT($AV$3, 4), MONTH("1 " &amp; W$6 &amp; " " &amp; LEFT($AV$3, 4)), 0 ), 'Raw Data'!$J:$J, $A55, 'Raw Data'!$P:$P,""&amp;'Raw Data'!$B$1,'Raw Data'!$D:$D,"&lt;&gt;*ithdr*",'Raw Data'!$D:$D,"&lt;&gt;*ancel*")</f>
        <v>0</v>
      </c>
      <c r="X64" s="117"/>
      <c r="Y64" s="117"/>
      <c r="Z64" s="123"/>
      <c r="AA64" s="156">
        <f>SUMIFS('Raw Data'!$Y:$Y, 'Raw Data'!$AN:$AN,"&lt;=" &amp;DATE(LEFT($AV$3, 4), MONTH("1 " &amp; AA$6 &amp; " " &amp; LEFT($AV$3, 4)) + 1, 0 ), 'Raw Data'!$AN:$AN,"&gt;" &amp;DATE(LEFT($AV$3, 4), MONTH("1 " &amp; AA$6 &amp; " " &amp; LEFT($AV$3, 4)), 0 ), 'Raw Data'!$J:$J, $A55, 'Raw Data'!$O:$O,""&amp;'Raw Data'!$B$1,'Raw Data'!$D:$D,"&lt;&gt;*ithdr*",'Raw Data'!$D:$D,"&lt;&gt;*ancel*",'Raw Data'!$P:$P,"--")
+
SUMIFS('Raw Data'!$Y:$Y, 'Raw Data'!$AN:$AN,"&lt;=" &amp;DATE(LEFT($AV$3, 4), MONTH("1 " &amp; AA$6 &amp; " " &amp; LEFT($AV$3, 4)) + 1, 0 ), 'Raw Data'!$AN:$AN,"&gt;" &amp;DATE(LEFT($AV$3, 4), MONTH("1 " &amp; AA$6 &amp; " " &amp; LEFT($AV$3, 4)), 0 ), 'Raw Data'!$J:$J, $A55, 'Raw Data'!$P:$P,""&amp;'Raw Data'!$B$1,'Raw Data'!$D:$D,"&lt;&gt;*ithdr*",'Raw Data'!$D:$D,"&lt;&gt;*ancel*")</f>
        <v>0</v>
      </c>
      <c r="AB64" s="117"/>
      <c r="AC64" s="117"/>
      <c r="AD64" s="123"/>
      <c r="AE64" s="156">
        <f>SUMIFS('Raw Data'!$Y:$Y, 'Raw Data'!$AN:$AN,"&lt;=" &amp;DATE(LEFT($AV$3, 4), MONTH("1 " &amp; AE$6 &amp; " " &amp; LEFT($AV$3, 4)) + 1, 0 ), 'Raw Data'!$AN:$AN,"&gt;" &amp;DATE(LEFT($AV$3, 4), MONTH("1 " &amp; AE$6 &amp; " " &amp; LEFT($AV$3, 4)), 0 ), 'Raw Data'!$J:$J, $A55, 'Raw Data'!$O:$O,""&amp;'Raw Data'!$B$1,'Raw Data'!$D:$D,"&lt;&gt;*ithdr*",'Raw Data'!$D:$D,"&lt;&gt;*ancel*",'Raw Data'!$P:$P,"--")
+
SUMIFS('Raw Data'!$Y:$Y, 'Raw Data'!$AN:$AN,"&lt;=" &amp;DATE(LEFT($AV$3, 4), MONTH("1 " &amp; AE$6 &amp; " " &amp; LEFT($AV$3, 4)) + 1, 0 ), 'Raw Data'!$AN:$AN,"&gt;" &amp;DATE(LEFT($AV$3, 4), MONTH("1 " &amp; AE$6 &amp; " " &amp; LEFT($AV$3, 4)), 0 ), 'Raw Data'!$J:$J, $A55, 'Raw Data'!$P:$P,""&amp;'Raw Data'!$B$1,'Raw Data'!$D:$D,"&lt;&gt;*ithdr*",'Raw Data'!$D:$D,"&lt;&gt;*ancel*")</f>
        <v>0</v>
      </c>
      <c r="AF64" s="117"/>
      <c r="AG64" s="117"/>
      <c r="AH64" s="123"/>
      <c r="AI64" s="156">
        <f>SUMIFS('Raw Data'!$Y:$Y, 'Raw Data'!$AN:$AN,"&lt;=" &amp;DATE(LEFT($AV$3, 4), MONTH("1 " &amp; AI$6 &amp; " " &amp; LEFT($AV$3, 4)) + 1, 0 ), 'Raw Data'!$AN:$AN,"&gt;" &amp;DATE(LEFT($AV$3, 4), MONTH("1 " &amp; AI$6 &amp; " " &amp; LEFT($AV$3, 4)), 0 ), 'Raw Data'!$J:$J, $A55, 'Raw Data'!$O:$O,""&amp;'Raw Data'!$B$1,'Raw Data'!$D:$D,"&lt;&gt;*ithdr*",'Raw Data'!$D:$D,"&lt;&gt;*ancel*",'Raw Data'!$P:$P,"--")
+
SUMIFS('Raw Data'!$Y:$Y, 'Raw Data'!$AN:$AN,"&lt;=" &amp;DATE(LEFT($AV$3, 4), MONTH("1 " &amp; AI$6 &amp; " " &amp; LEFT($AV$3, 4)) + 1, 0 ), 'Raw Data'!$AN:$AN,"&gt;" &amp;DATE(LEFT($AV$3, 4), MONTH("1 " &amp; AI$6 &amp; " " &amp; LEFT($AV$3, 4)), 0 ), 'Raw Data'!$J:$J, $A55, 'Raw Data'!$P:$P,""&amp;'Raw Data'!$B$1,'Raw Data'!$D:$D,"&lt;&gt;*ithdr*",'Raw Data'!$D:$D,"&lt;&gt;*ancel*")</f>
        <v>0</v>
      </c>
      <c r="AJ64" s="117"/>
      <c r="AK64" s="117"/>
      <c r="AL64" s="123"/>
      <c r="AM64" s="156">
        <f>SUMIFS('Raw Data'!$Y:$Y, 'Raw Data'!$AN:$AN,"&lt;=" &amp;DATE(LEFT($AV$3, 4), MONTH("1 " &amp; AM$6 &amp; " " &amp; LEFT($AV$3, 4)) + 1, 0 ), 'Raw Data'!$AN:$AN,"&gt;" &amp;DATE(LEFT($AV$3, 4), MONTH("1 " &amp; AM$6 &amp; " " &amp; LEFT($AV$3, 4)), 0 ), 'Raw Data'!$J:$J, $A55, 'Raw Data'!$O:$O,""&amp;'Raw Data'!$B$1,'Raw Data'!$D:$D,"&lt;&gt;*ithdr*",'Raw Data'!$D:$D,"&lt;&gt;*ancel*",'Raw Data'!$P:$P,"--")
+
SUMIFS('Raw Data'!$Y:$Y, 'Raw Data'!$AN:$AN,"&lt;=" &amp;DATE(LEFT($AV$3, 4), MONTH("1 " &amp; AM$6 &amp; " " &amp; LEFT($AV$3, 4)) + 1, 0 ), 'Raw Data'!$AN:$AN,"&gt;" &amp;DATE(LEFT($AV$3, 4), MONTH("1 " &amp; AM$6 &amp; " " &amp; LEFT($AV$3, 4)), 0 ), 'Raw Data'!$J:$J, $A55, 'Raw Data'!$P:$P,""&amp;'Raw Data'!$B$1,'Raw Data'!$D:$D,"&lt;&gt;*ithdr*",'Raw Data'!$D:$D,"&lt;&gt;*ancel*")</f>
        <v>0</v>
      </c>
      <c r="AN64" s="117"/>
      <c r="AO64" s="117"/>
      <c r="AP64" s="123"/>
      <c r="AQ64" s="156">
        <f>SUMIFS('Raw Data'!$Y:$Y, 'Raw Data'!$AN:$AN,"&lt;=" &amp;DATE(LEFT($AV$3, 4), MONTH("1 " &amp; AQ$6 &amp; " " &amp; LEFT($AV$3, 4)) + 1, 0 ), 'Raw Data'!$AN:$AN,"&gt;" &amp;DATE(LEFT($AV$3, 4), MONTH("1 " &amp; AQ$6 &amp; " " &amp; LEFT($AV$3, 4)), 0 ), 'Raw Data'!$J:$J, $A55, 'Raw Data'!$O:$O,""&amp;'Raw Data'!$B$1,'Raw Data'!$D:$D,"&lt;&gt;*ithdr*",'Raw Data'!$D:$D,"&lt;&gt;*ancel*",'Raw Data'!$P:$P,"--")
+
SUMIFS('Raw Data'!$Y:$Y, 'Raw Data'!$AN:$AN,"&lt;=" &amp;DATE(LEFT($AV$3, 4), MONTH("1 " &amp; AQ$6 &amp; " " &amp; LEFT($AV$3, 4)) + 1, 0 ), 'Raw Data'!$AN:$AN,"&gt;" &amp;DATE(LEFT($AV$3, 4), MONTH("1 " &amp; AQ$6 &amp; " " &amp; LEFT($AV$3, 4)), 0 ), 'Raw Data'!$J:$J, $A55, 'Raw Data'!$P:$P,""&amp;'Raw Data'!$B$1,'Raw Data'!$D:$D,"&lt;&gt;*ithdr*",'Raw Data'!$D:$D,"&lt;&gt;*ancel*")</f>
        <v>0</v>
      </c>
      <c r="AR64" s="117"/>
      <c r="AS64" s="117"/>
      <c r="AT64" s="123"/>
      <c r="AU64" s="156">
        <f>SUMIFS('Raw Data'!$Y:$Y, 'Raw Data'!$AN:$AN,"&lt;=" &amp;DATE(MID($AV$3, 15, 4), MONTH("1 " &amp; AU$6 &amp; " " &amp; MID($AV$3, 15, 4)) + 1, 0 ), 'Raw Data'!$AN:$AN,"&gt;" &amp;DATE(MID($AV$3, 15, 4), MONTH("1 " &amp; AU$6 &amp; " " &amp; MID($AV$3, 15, 4)), 0 ), 'Raw Data'!$J:$J, $A55, 'Raw Data'!$O:$O,""&amp;'Raw Data'!$B$1,'Raw Data'!$D:$D,"&lt;&gt;*ithdr*",'Raw Data'!$D:$D,"&lt;&gt;*ancel*",'Raw Data'!$P:$P,"--")
+
SUMIFS('Raw Data'!$Y:$Y, 'Raw Data'!$AN:$AN,"&lt;=" &amp;DATE(MID($AV$3, 15, 4), MONTH("1 " &amp; AU$6 &amp; " " &amp; MID($AV$3, 15, 4)) + 1, 0 ), 'Raw Data'!$AN:$AN,"&gt;" &amp;DATE(MID($AV$3, 15, 4), MONTH("1 " &amp; AU$6 &amp; " " &amp; MID($AV$3, 15, 4)), 0 ), 'Raw Data'!$J:$J, $A55, 'Raw Data'!$P:$P,""&amp;'Raw Data'!$B$1,'Raw Data'!$D:$D,"&lt;&gt;*ithdr*",'Raw Data'!$D:$D,"&lt;&gt;*ancel*")</f>
        <v>0</v>
      </c>
      <c r="AV64" s="117"/>
      <c r="AW64" s="117"/>
      <c r="AX64" s="123"/>
      <c r="AY64" s="156">
        <f>SUMIFS('Raw Data'!$Y:$Y, 'Raw Data'!$AN:$AN,"&lt;=" &amp;DATE(MID($AV$3, 15, 4), MONTH("1 " &amp; AY$6 &amp; " " &amp; MID($AV$3, 15, 4)) + 1, 0 ), 'Raw Data'!$AN:$AN,"&gt;" &amp;DATE(MID($AV$3, 15, 4), MONTH("1 " &amp; AY$6 &amp; " " &amp; MID($AV$3, 15, 4)), 0 ), 'Raw Data'!$J:$J, $A55, 'Raw Data'!$O:$O,""&amp;'Raw Data'!$B$1,'Raw Data'!$D:$D,"&lt;&gt;*ithdr*",'Raw Data'!$D:$D,"&lt;&gt;*ancel*",'Raw Data'!$P:$P,"--")
+
SUMIFS('Raw Data'!$Y:$Y, 'Raw Data'!$AN:$AN,"&lt;=" &amp;DATE(MID($AV$3, 15, 4), MONTH("1 " &amp; AY$6 &amp; " " &amp; MID($AV$3, 15, 4)) + 1, 0 ), 'Raw Data'!$AN:$AN,"&gt;" &amp;DATE(MID($AV$3, 15, 4), MONTH("1 " &amp; AY$6 &amp; " " &amp; MID($AV$3, 15, 4)), 0 ), 'Raw Data'!$J:$J, $A55, 'Raw Data'!$P:$P,""&amp;'Raw Data'!$B$1,'Raw Data'!$D:$D,"&lt;&gt;*ithdr*",'Raw Data'!$D:$D,"&lt;&gt;*ancel*")</f>
        <v>0</v>
      </c>
      <c r="AZ64" s="117"/>
      <c r="BA64" s="117"/>
      <c r="BB64" s="123"/>
      <c r="BC64" s="156">
        <f>SUMIFS('Raw Data'!$Y:$Y, 'Raw Data'!$AN:$AN,"&lt;=" &amp;DATE(MID($AV$3, 15, 4), MONTH("1 " &amp; BC$6 &amp; " " &amp; MID($AV$3, 15, 4)) + 1, 0 ), 'Raw Data'!$AN:$AN,"&gt;" &amp;DATE(MID($AV$3, 15, 4), MONTH("1 " &amp; BC$6 &amp; " " &amp; MID($AV$3, 15, 4)), 0 ), 'Raw Data'!$J:$J, $A55, 'Raw Data'!$O:$O,""&amp;'Raw Data'!$B$1,'Raw Data'!$D:$D,"&lt;&gt;*ithdr*",'Raw Data'!$D:$D,"&lt;&gt;*ancel*",'Raw Data'!$P:$P,"--")
+
SUMIFS('Raw Data'!$Y:$Y, 'Raw Data'!$AN:$AN,"&lt;=" &amp;DATE(MID($AV$3, 15, 4), MONTH("1 " &amp; BC$6 &amp; " " &amp; MID($AV$3, 15, 4)) + 1, 0 ), 'Raw Data'!$AN:$AN,"&gt;" &amp;DATE(MID($AV$3, 15, 4), MONTH("1 " &amp; BC$6 &amp; " " &amp; MID($AV$3, 15, 4)), 0 ), 'Raw Data'!$J:$J, $A55, 'Raw Data'!$P:$P,""&amp;'Raw Data'!$B$1,'Raw Data'!$D:$D,"&lt;&gt;*ithdr*",'Raw Data'!$D:$D,"&lt;&gt;*ancel*")</f>
        <v>0</v>
      </c>
      <c r="BD64" s="117"/>
      <c r="BE64" s="117"/>
      <c r="BF64" s="123"/>
    </row>
    <row r="65" spans="1:58" ht="12.75" customHeight="1" x14ac:dyDescent="0.2">
      <c r="A65" s="120" t="s">
        <v>144</v>
      </c>
      <c r="B65" s="117"/>
      <c r="C65" s="117"/>
      <c r="D65" s="117"/>
      <c r="E65" s="117"/>
      <c r="F65" s="117"/>
      <c r="G65" s="117"/>
      <c r="H65" s="117"/>
      <c r="I65" s="117"/>
      <c r="J65" s="123"/>
      <c r="K65" s="156">
        <f>SUMIFS('Raw Data'!$AA:$AA, 'Raw Data'!$AN:$AN,"&lt;=" &amp;DATE(LEFT($AV$3, 4), MONTH("1 " &amp; K$6 &amp; " " &amp; LEFT($AV$3, 4)) + 1, 0 ), 'Raw Data'!$AN:$AN,"&gt;" &amp;DATE(LEFT($AV$3, 4), MONTH("1 " &amp; K$6 &amp; " " &amp; LEFT($AV$3, 4)), 0 ), 'Raw Data'!$J:$J, $A55, 'Raw Data'!$O:$O,""&amp;'Raw Data'!$B$1,'Raw Data'!$D:$D,"&lt;&gt;*ithdr*",'Raw Data'!$D:$D,"&lt;&gt;*ancel*",'Raw Data'!$P:$P,"--")
+
SUMIFS('Raw Data'!$AA:$AA, 'Raw Data'!$AN:$AN,"&lt;=" &amp;DATE(LEFT($AV$3, 4), MONTH("1 " &amp; K$6 &amp; " " &amp; LEFT($AV$3, 4)) + 1, 0 ), 'Raw Data'!$AN:$AN,"&gt;" &amp;DATE(LEFT($AV$3, 4), MONTH("1 " &amp; K$6 &amp; " " &amp; LEFT($AV$3, 4)), 0 ), 'Raw Data'!$J:$J, $A55, 'Raw Data'!$P:$P,""&amp;'Raw Data'!$B$1,'Raw Data'!$D:$D,"&lt;&gt;*ithdr*",'Raw Data'!$D:$D,"&lt;&gt;*ancel*")
+
SUMIFS('Raw Data'!$X:$X, 'Raw Data'!$AN:$AN,"&lt;=" &amp;DATE(LEFT($AV$3, 4), MONTH("1 " &amp; K$6 &amp; " " &amp; LEFT($AV$3, 4)) + 1, 0 ), 'Raw Data'!$AN:$AN,"&gt;" &amp;DATE(LEFT($AV$3, 4), MONTH("1 " &amp; K$6 &amp; " " &amp; LEFT($AV$3, 4)), 0 ), 'Raw Data'!$J:$J, $A55, 'Raw Data'!$O:$O,""&amp;'Raw Data'!$B$1,'Raw Data'!$D:$D,"&lt;&gt;*ithdr*",'Raw Data'!$D:$D,"&lt;&gt;*ancel*",'Raw Data'!$P:$P,"--")
+
SUMIFS('Raw Data'!$X:$X, 'Raw Data'!$AN:$AN,"&lt;=" &amp;DATE(LEFT($AV$3, 4), MONTH("1 " &amp; K$6 &amp; " " &amp; LEFT($AV$3, 4)) + 1, 0 ), 'Raw Data'!$AN:$AN,"&gt;" &amp;DATE(LEFT($AV$3, 4), MONTH("1 " &amp; K$6 &amp; " " &amp; LEFT($AV$3, 4)), 0 ), 'Raw Data'!$J:$J, $A55, 'Raw Data'!$P:$P,""&amp;'Raw Data'!$B$1,'Raw Data'!$D:$D,"&lt;&gt;*ithdr*",'Raw Data'!$D:$D,"&lt;&gt;*ancel*")
+
SUMIFS('Raw Data'!$V:$V, 'Raw Data'!$AN:$AN,"&lt;=" &amp;DATE(LEFT($AV$3, 4), MONTH("1 " &amp; K$6 &amp; " " &amp; LEFT($AV$3, 4)) + 1, 0 ), 'Raw Data'!$AN:$AN,"&gt;" &amp;DATE(LEFT($AV$3, 4), MONTH("1 " &amp; K$6 &amp; " " &amp; LEFT($AV$3, 4)), 0 ), 'Raw Data'!$J:$J, $A55, 'Raw Data'!$O:$O,""&amp;'Raw Data'!$B$1,'Raw Data'!$D:$D,"&lt;&gt;*ithdr*",'Raw Data'!$D:$D,"&lt;&gt;*ancel*",'Raw Data'!$P:$P,"--")
+
SUMIFS('Raw Data'!$V:$V, 'Raw Data'!$AN:$AN,"&lt;=" &amp;DATE(LEFT($AV$3, 4), MONTH("1 " &amp; K$6 &amp; " " &amp; LEFT($AV$3, 4)) + 1, 0 ), 'Raw Data'!$AN:$AN,"&gt;" &amp;DATE(LEFT($AV$3, 4), MONTH("1 " &amp; K$6 &amp; " " &amp; LEFT($AV$3, 4)), 0 ), 'Raw Data'!$J:$J, $A55, 'Raw Data'!$P:$P,""&amp;'Raw Data'!$B$1,'Raw Data'!$D:$D,"&lt;&gt;*ithdr*",'Raw Data'!$D:$D,"&lt;&gt;*ancel*")</f>
        <v>0</v>
      </c>
      <c r="L65" s="117"/>
      <c r="M65" s="117"/>
      <c r="N65" s="123"/>
      <c r="O65" s="156">
        <f>SUMIFS('Raw Data'!$AA:$AA, 'Raw Data'!$AN:$AN,"&lt;=" &amp;DATE(LEFT($AV$3, 4), MONTH("1 " &amp; O$6 &amp; " " &amp; LEFT($AV$3, 4)) + 1, 0 ), 'Raw Data'!$AN:$AN,"&gt;" &amp;DATE(LEFT($AV$3, 4), MONTH("1 " &amp; O$6 &amp; " " &amp; LEFT($AV$3, 4)), 0 ), 'Raw Data'!$J:$J, $A55, 'Raw Data'!$O:$O,""&amp;'Raw Data'!$B$1,'Raw Data'!$D:$D,"&lt;&gt;*ithdr*",'Raw Data'!$D:$D,"&lt;&gt;*ancel*",'Raw Data'!$P:$P,"--")
+
SUMIFS('Raw Data'!$AA:$AA, 'Raw Data'!$AN:$AN,"&lt;=" &amp;DATE(LEFT($AV$3, 4), MONTH("1 " &amp; O$6 &amp; " " &amp; LEFT($AV$3, 4)) + 1, 0 ), 'Raw Data'!$AN:$AN,"&gt;" &amp;DATE(LEFT($AV$3, 4), MONTH("1 " &amp; O$6 &amp; " " &amp; LEFT($AV$3, 4)), 0 ), 'Raw Data'!$J:$J, $A55, 'Raw Data'!$P:$P,""&amp;'Raw Data'!$B$1,'Raw Data'!$D:$D,"&lt;&gt;*ithdr*",'Raw Data'!$D:$D,"&lt;&gt;*ancel*")
+
SUMIFS('Raw Data'!$X:$X, 'Raw Data'!$AN:$AN,"&lt;=" &amp;DATE(LEFT($AV$3, 4), MONTH("1 " &amp; O$6 &amp; " " &amp; LEFT($AV$3, 4)) + 1, 0 ), 'Raw Data'!$AN:$AN,"&gt;" &amp;DATE(LEFT($AV$3, 4), MONTH("1 " &amp; O$6 &amp; " " &amp; LEFT($AV$3, 4)), 0 ), 'Raw Data'!$J:$J, $A55, 'Raw Data'!$O:$O,""&amp;'Raw Data'!$B$1,'Raw Data'!$D:$D,"&lt;&gt;*ithdr*",'Raw Data'!$D:$D,"&lt;&gt;*ancel*",'Raw Data'!$P:$P,"--")
+
SUMIFS('Raw Data'!$X:$X, 'Raw Data'!$AN:$AN,"&lt;=" &amp;DATE(LEFT($AV$3, 4), MONTH("1 " &amp; O$6 &amp; " " &amp; LEFT($AV$3, 4)) + 1, 0 ), 'Raw Data'!$AN:$AN,"&gt;" &amp;DATE(LEFT($AV$3, 4), MONTH("1 " &amp; O$6 &amp; " " &amp; LEFT($AV$3, 4)), 0 ), 'Raw Data'!$J:$J, $A55, 'Raw Data'!$P:$P,""&amp;'Raw Data'!$B$1,'Raw Data'!$D:$D,"&lt;&gt;*ithdr*",'Raw Data'!$D:$D,"&lt;&gt;*ancel*")
+
SUMIFS('Raw Data'!$V:$V, 'Raw Data'!$AN:$AN,"&lt;=" &amp;DATE(LEFT($AV$3, 4), MONTH("1 " &amp; O$6 &amp; " " &amp; LEFT($AV$3, 4)) + 1, 0 ), 'Raw Data'!$AN:$AN,"&gt;" &amp;DATE(LEFT($AV$3, 4), MONTH("1 " &amp; O$6 &amp; " " &amp; LEFT($AV$3, 4)), 0 ), 'Raw Data'!$J:$J, $A55, 'Raw Data'!$O:$O,""&amp;'Raw Data'!$B$1,'Raw Data'!$D:$D,"&lt;&gt;*ithdr*",'Raw Data'!$D:$D,"&lt;&gt;*ancel*",'Raw Data'!$P:$P,"--")
+
SUMIFS('Raw Data'!$V:$V, 'Raw Data'!$AN:$AN,"&lt;=" &amp;DATE(LEFT($AV$3, 4), MONTH("1 " &amp; O$6 &amp; " " &amp; LEFT($AV$3, 4)) + 1, 0 ), 'Raw Data'!$AN:$AN,"&gt;" &amp;DATE(LEFT($AV$3, 4), MONTH("1 " &amp; O$6 &amp; " " &amp; LEFT($AV$3, 4)), 0 ), 'Raw Data'!$J:$J, $A55, 'Raw Data'!$P:$P,""&amp;'Raw Data'!$B$1,'Raw Data'!$D:$D,"&lt;&gt;*ithdr*",'Raw Data'!$D:$D,"&lt;&gt;*ancel*")</f>
        <v>0</v>
      </c>
      <c r="P65" s="117"/>
      <c r="Q65" s="117"/>
      <c r="R65" s="123"/>
      <c r="S65" s="156">
        <f>SUMIFS('Raw Data'!$AA:$AA, 'Raw Data'!$AN:$AN,"&lt;=" &amp;DATE(LEFT($AV$3, 4), MONTH("1 " &amp; S$6 &amp; " " &amp; LEFT($AV$3, 4)) + 1, 0 ), 'Raw Data'!$AN:$AN,"&gt;" &amp;DATE(LEFT($AV$3, 4), MONTH("1 " &amp; S$6 &amp; " " &amp; LEFT($AV$3, 4)), 0 ), 'Raw Data'!$J:$J, $A55, 'Raw Data'!$O:$O,""&amp;'Raw Data'!$B$1,'Raw Data'!$D:$D,"&lt;&gt;*ithdr*",'Raw Data'!$D:$D,"&lt;&gt;*ancel*",'Raw Data'!$P:$P,"--")
+
SUMIFS('Raw Data'!$AA:$AA, 'Raw Data'!$AN:$AN,"&lt;=" &amp;DATE(LEFT($AV$3, 4), MONTH("1 " &amp; S$6 &amp; " " &amp; LEFT($AV$3, 4)) + 1, 0 ), 'Raw Data'!$AN:$AN,"&gt;" &amp;DATE(LEFT($AV$3, 4), MONTH("1 " &amp; S$6 &amp; " " &amp; LEFT($AV$3, 4)), 0 ), 'Raw Data'!$J:$J, $A55, 'Raw Data'!$P:$P,""&amp;'Raw Data'!$B$1,'Raw Data'!$D:$D,"&lt;&gt;*ithdr*",'Raw Data'!$D:$D,"&lt;&gt;*ancel*")
+
SUMIFS('Raw Data'!$X:$X, 'Raw Data'!$AN:$AN,"&lt;=" &amp;DATE(LEFT($AV$3, 4), MONTH("1 " &amp; S$6 &amp; " " &amp; LEFT($AV$3, 4)) + 1, 0 ), 'Raw Data'!$AN:$AN,"&gt;" &amp;DATE(LEFT($AV$3, 4), MONTH("1 " &amp; S$6 &amp; " " &amp; LEFT($AV$3, 4)), 0 ), 'Raw Data'!$J:$J, $A55, 'Raw Data'!$O:$O,""&amp;'Raw Data'!$B$1,'Raw Data'!$D:$D,"&lt;&gt;*ithdr*",'Raw Data'!$D:$D,"&lt;&gt;*ancel*",'Raw Data'!$P:$P,"--")
+
SUMIFS('Raw Data'!$X:$X, 'Raw Data'!$AN:$AN,"&lt;=" &amp;DATE(LEFT($AV$3, 4), MONTH("1 " &amp; S$6 &amp; " " &amp; LEFT($AV$3, 4)) + 1, 0 ), 'Raw Data'!$AN:$AN,"&gt;" &amp;DATE(LEFT($AV$3, 4), MONTH("1 " &amp; S$6 &amp; " " &amp; LEFT($AV$3, 4)), 0 ), 'Raw Data'!$J:$J, $A55, 'Raw Data'!$P:$P,""&amp;'Raw Data'!$B$1,'Raw Data'!$D:$D,"&lt;&gt;*ithdr*",'Raw Data'!$D:$D,"&lt;&gt;*ancel*")
+
SUMIFS('Raw Data'!$V:$V, 'Raw Data'!$AN:$AN,"&lt;=" &amp;DATE(LEFT($AV$3, 4), MONTH("1 " &amp; S$6 &amp; " " &amp; LEFT($AV$3, 4)) + 1, 0 ), 'Raw Data'!$AN:$AN,"&gt;" &amp;DATE(LEFT($AV$3, 4), MONTH("1 " &amp; S$6 &amp; " " &amp; LEFT($AV$3, 4)), 0 ), 'Raw Data'!$J:$J, $A55, 'Raw Data'!$O:$O,""&amp;'Raw Data'!$B$1,'Raw Data'!$D:$D,"&lt;&gt;*ithdr*",'Raw Data'!$D:$D,"&lt;&gt;*ancel*",'Raw Data'!$P:$P,"--")
+
SUMIFS('Raw Data'!$V:$V, 'Raw Data'!$AN:$AN,"&lt;=" &amp;DATE(LEFT($AV$3, 4), MONTH("1 " &amp; S$6 &amp; " " &amp; LEFT($AV$3, 4)) + 1, 0 ), 'Raw Data'!$AN:$AN,"&gt;" &amp;DATE(LEFT($AV$3, 4), MONTH("1 " &amp; S$6 &amp; " " &amp; LEFT($AV$3, 4)), 0 ), 'Raw Data'!$J:$J, $A55, 'Raw Data'!$P:$P,""&amp;'Raw Data'!$B$1,'Raw Data'!$D:$D,"&lt;&gt;*ithdr*",'Raw Data'!$D:$D,"&lt;&gt;*ancel*")</f>
        <v>0</v>
      </c>
      <c r="T65" s="117"/>
      <c r="U65" s="117"/>
      <c r="V65" s="123"/>
      <c r="W65" s="156">
        <f>SUMIFS('Raw Data'!$AA:$AA, 'Raw Data'!$AN:$AN,"&lt;=" &amp;DATE(LEFT($AV$3, 4), MONTH("1 " &amp; W$6 &amp; " " &amp; LEFT($AV$3, 4)) + 1, 0 ), 'Raw Data'!$AN:$AN,"&gt;" &amp;DATE(LEFT($AV$3, 4), MONTH("1 " &amp; W$6 &amp; " " &amp; LEFT($AV$3, 4)), 0 ), 'Raw Data'!$J:$J, $A55, 'Raw Data'!$O:$O,""&amp;'Raw Data'!$B$1,'Raw Data'!$D:$D,"&lt;&gt;*ithdr*",'Raw Data'!$D:$D,"&lt;&gt;*ancel*",'Raw Data'!$P:$P,"--")
+
SUMIFS('Raw Data'!$AA:$AA, 'Raw Data'!$AN:$AN,"&lt;=" &amp;DATE(LEFT($AV$3, 4), MONTH("1 " &amp; W$6 &amp; " " &amp; LEFT($AV$3, 4)) + 1, 0 ), 'Raw Data'!$AN:$AN,"&gt;" &amp;DATE(LEFT($AV$3, 4), MONTH("1 " &amp; W$6 &amp; " " &amp; LEFT($AV$3, 4)), 0 ), 'Raw Data'!$J:$J, $A55, 'Raw Data'!$P:$P,""&amp;'Raw Data'!$B$1,'Raw Data'!$D:$D,"&lt;&gt;*ithdr*",'Raw Data'!$D:$D,"&lt;&gt;*ancel*")
+
SUMIFS('Raw Data'!$X:$X, 'Raw Data'!$AN:$AN,"&lt;=" &amp;DATE(LEFT($AV$3, 4), MONTH("1 " &amp; W$6 &amp; " " &amp; LEFT($AV$3, 4)) + 1, 0 ), 'Raw Data'!$AN:$AN,"&gt;" &amp;DATE(LEFT($AV$3, 4), MONTH("1 " &amp; W$6 &amp; " " &amp; LEFT($AV$3, 4)), 0 ), 'Raw Data'!$J:$J, $A55, 'Raw Data'!$O:$O,""&amp;'Raw Data'!$B$1,'Raw Data'!$D:$D,"&lt;&gt;*ithdr*",'Raw Data'!$D:$D,"&lt;&gt;*ancel*",'Raw Data'!$P:$P,"--")
+
SUMIFS('Raw Data'!$X:$X, 'Raw Data'!$AN:$AN,"&lt;=" &amp;DATE(LEFT($AV$3, 4), MONTH("1 " &amp; W$6 &amp; " " &amp; LEFT($AV$3, 4)) + 1, 0 ), 'Raw Data'!$AN:$AN,"&gt;" &amp;DATE(LEFT($AV$3, 4), MONTH("1 " &amp; W$6 &amp; " " &amp; LEFT($AV$3, 4)), 0 ), 'Raw Data'!$J:$J, $A55, 'Raw Data'!$P:$P,""&amp;'Raw Data'!$B$1,'Raw Data'!$D:$D,"&lt;&gt;*ithdr*",'Raw Data'!$D:$D,"&lt;&gt;*ancel*")
+
SUMIFS('Raw Data'!$V:$V, 'Raw Data'!$AN:$AN,"&lt;=" &amp;DATE(LEFT($AV$3, 4), MONTH("1 " &amp; W$6 &amp; " " &amp; LEFT($AV$3, 4)) + 1, 0 ), 'Raw Data'!$AN:$AN,"&gt;" &amp;DATE(LEFT($AV$3, 4), MONTH("1 " &amp; W$6 &amp; " " &amp; LEFT($AV$3, 4)), 0 ), 'Raw Data'!$J:$J, $A55, 'Raw Data'!$O:$O,""&amp;'Raw Data'!$B$1,'Raw Data'!$D:$D,"&lt;&gt;*ithdr*",'Raw Data'!$D:$D,"&lt;&gt;*ancel*",'Raw Data'!$P:$P,"--")
+
SUMIFS('Raw Data'!$V:$V, 'Raw Data'!$AN:$AN,"&lt;=" &amp;DATE(LEFT($AV$3, 4), MONTH("1 " &amp; W$6 &amp; " " &amp; LEFT($AV$3, 4)) + 1, 0 ), 'Raw Data'!$AN:$AN,"&gt;" &amp;DATE(LEFT($AV$3, 4), MONTH("1 " &amp; W$6 &amp; " " &amp; LEFT($AV$3, 4)), 0 ), 'Raw Data'!$J:$J, $A55, 'Raw Data'!$P:$P,""&amp;'Raw Data'!$B$1,'Raw Data'!$D:$D,"&lt;&gt;*ithdr*",'Raw Data'!$D:$D,"&lt;&gt;*ancel*")</f>
        <v>0</v>
      </c>
      <c r="X65" s="117"/>
      <c r="Y65" s="117"/>
      <c r="Z65" s="123"/>
      <c r="AA65" s="156">
        <f>SUMIFS('Raw Data'!$AA:$AA, 'Raw Data'!$AN:$AN,"&lt;=" &amp;DATE(LEFT($AV$3, 4), MONTH("1 " &amp; AA$6 &amp; " " &amp; LEFT($AV$3, 4)) + 1, 0 ), 'Raw Data'!$AN:$AN,"&gt;" &amp;DATE(LEFT($AV$3, 4), MONTH("1 " &amp; AA$6 &amp; " " &amp; LEFT($AV$3, 4)), 0 ), 'Raw Data'!$J:$J, $A55, 'Raw Data'!$O:$O,""&amp;'Raw Data'!$B$1,'Raw Data'!$D:$D,"&lt;&gt;*ithdr*",'Raw Data'!$D:$D,"&lt;&gt;*ancel*",'Raw Data'!$P:$P,"--")
+
SUMIFS('Raw Data'!$AA:$AA, 'Raw Data'!$AN:$AN,"&lt;=" &amp;DATE(LEFT($AV$3, 4), MONTH("1 " &amp; AA$6 &amp; " " &amp; LEFT($AV$3, 4)) + 1, 0 ), 'Raw Data'!$AN:$AN,"&gt;" &amp;DATE(LEFT($AV$3, 4), MONTH("1 " &amp; AA$6 &amp; " " &amp; LEFT($AV$3, 4)), 0 ), 'Raw Data'!$J:$J, $A55, 'Raw Data'!$P:$P,""&amp;'Raw Data'!$B$1,'Raw Data'!$D:$D,"&lt;&gt;*ithdr*",'Raw Data'!$D:$D,"&lt;&gt;*ancel*")
+
SUMIFS('Raw Data'!$X:$X, 'Raw Data'!$AN:$AN,"&lt;=" &amp;DATE(LEFT($AV$3, 4), MONTH("1 " &amp; AA$6 &amp; " " &amp; LEFT($AV$3, 4)) + 1, 0 ), 'Raw Data'!$AN:$AN,"&gt;" &amp;DATE(LEFT($AV$3, 4), MONTH("1 " &amp; AA$6 &amp; " " &amp; LEFT($AV$3, 4)), 0 ), 'Raw Data'!$J:$J, $A55, 'Raw Data'!$O:$O,""&amp;'Raw Data'!$B$1,'Raw Data'!$D:$D,"&lt;&gt;*ithdr*",'Raw Data'!$D:$D,"&lt;&gt;*ancel*",'Raw Data'!$P:$P,"--")
+
SUMIFS('Raw Data'!$X:$X, 'Raw Data'!$AN:$AN,"&lt;=" &amp;DATE(LEFT($AV$3, 4), MONTH("1 " &amp; AA$6 &amp; " " &amp; LEFT($AV$3, 4)) + 1, 0 ), 'Raw Data'!$AN:$AN,"&gt;" &amp;DATE(LEFT($AV$3, 4), MONTH("1 " &amp; AA$6 &amp; " " &amp; LEFT($AV$3, 4)), 0 ), 'Raw Data'!$J:$J, $A55, 'Raw Data'!$P:$P,""&amp;'Raw Data'!$B$1,'Raw Data'!$D:$D,"&lt;&gt;*ithdr*",'Raw Data'!$D:$D,"&lt;&gt;*ancel*")
+
SUMIFS('Raw Data'!$V:$V, 'Raw Data'!$AN:$AN,"&lt;=" &amp;DATE(LEFT($AV$3, 4), MONTH("1 " &amp; AA$6 &amp; " " &amp; LEFT($AV$3, 4)) + 1, 0 ), 'Raw Data'!$AN:$AN,"&gt;" &amp;DATE(LEFT($AV$3, 4), MONTH("1 " &amp; AA$6 &amp; " " &amp; LEFT($AV$3, 4)), 0 ), 'Raw Data'!$J:$J, $A55, 'Raw Data'!$O:$O,""&amp;'Raw Data'!$B$1,'Raw Data'!$D:$D,"&lt;&gt;*ithdr*",'Raw Data'!$D:$D,"&lt;&gt;*ancel*",'Raw Data'!$P:$P,"--")
+
SUMIFS('Raw Data'!$V:$V, 'Raw Data'!$AN:$AN,"&lt;=" &amp;DATE(LEFT($AV$3, 4), MONTH("1 " &amp; AA$6 &amp; " " &amp; LEFT($AV$3, 4)) + 1, 0 ), 'Raw Data'!$AN:$AN,"&gt;" &amp;DATE(LEFT($AV$3, 4), MONTH("1 " &amp; AA$6 &amp; " " &amp; LEFT($AV$3, 4)), 0 ), 'Raw Data'!$J:$J, $A55, 'Raw Data'!$P:$P,""&amp;'Raw Data'!$B$1,'Raw Data'!$D:$D,"&lt;&gt;*ithdr*",'Raw Data'!$D:$D,"&lt;&gt;*ancel*")</f>
        <v>0</v>
      </c>
      <c r="AB65" s="117"/>
      <c r="AC65" s="117"/>
      <c r="AD65" s="123"/>
      <c r="AE65" s="156">
        <f>SUMIFS('Raw Data'!$AA:$AA, 'Raw Data'!$AN:$AN,"&lt;=" &amp;DATE(LEFT($AV$3, 4), MONTH("1 " &amp; AE$6 &amp; " " &amp; LEFT($AV$3, 4)) + 1, 0 ), 'Raw Data'!$AN:$AN,"&gt;" &amp;DATE(LEFT($AV$3, 4), MONTH("1 " &amp; AE$6 &amp; " " &amp; LEFT($AV$3, 4)), 0 ), 'Raw Data'!$J:$J, $A55, 'Raw Data'!$O:$O,""&amp;'Raw Data'!$B$1,'Raw Data'!$D:$D,"&lt;&gt;*ithdr*",'Raw Data'!$D:$D,"&lt;&gt;*ancel*",'Raw Data'!$P:$P,"--")
+
SUMIFS('Raw Data'!$AA:$AA, 'Raw Data'!$AN:$AN,"&lt;=" &amp;DATE(LEFT($AV$3, 4), MONTH("1 " &amp; AE$6 &amp; " " &amp; LEFT($AV$3, 4)) + 1, 0 ), 'Raw Data'!$AN:$AN,"&gt;" &amp;DATE(LEFT($AV$3, 4), MONTH("1 " &amp; AE$6 &amp; " " &amp; LEFT($AV$3, 4)), 0 ), 'Raw Data'!$J:$J, $A55, 'Raw Data'!$P:$P,""&amp;'Raw Data'!$B$1,'Raw Data'!$D:$D,"&lt;&gt;*ithdr*",'Raw Data'!$D:$D,"&lt;&gt;*ancel*")
+
SUMIFS('Raw Data'!$X:$X, 'Raw Data'!$AN:$AN,"&lt;=" &amp;DATE(LEFT($AV$3, 4), MONTH("1 " &amp; AE$6 &amp; " " &amp; LEFT($AV$3, 4)) + 1, 0 ), 'Raw Data'!$AN:$AN,"&gt;" &amp;DATE(LEFT($AV$3, 4), MONTH("1 " &amp; AE$6 &amp; " " &amp; LEFT($AV$3, 4)), 0 ), 'Raw Data'!$J:$J, $A55, 'Raw Data'!$O:$O,""&amp;'Raw Data'!$B$1,'Raw Data'!$D:$D,"&lt;&gt;*ithdr*",'Raw Data'!$D:$D,"&lt;&gt;*ancel*",'Raw Data'!$P:$P,"--")
+
SUMIFS('Raw Data'!$X:$X, 'Raw Data'!$AN:$AN,"&lt;=" &amp;DATE(LEFT($AV$3, 4), MONTH("1 " &amp; AE$6 &amp; " " &amp; LEFT($AV$3, 4)) + 1, 0 ), 'Raw Data'!$AN:$AN,"&gt;" &amp;DATE(LEFT($AV$3, 4), MONTH("1 " &amp; AE$6 &amp; " " &amp; LEFT($AV$3, 4)), 0 ), 'Raw Data'!$J:$J, $A55, 'Raw Data'!$P:$P,""&amp;'Raw Data'!$B$1,'Raw Data'!$D:$D,"&lt;&gt;*ithdr*",'Raw Data'!$D:$D,"&lt;&gt;*ancel*")
+
SUMIFS('Raw Data'!$V:$V, 'Raw Data'!$AN:$AN,"&lt;=" &amp;DATE(LEFT($AV$3, 4), MONTH("1 " &amp; AE$6 &amp; " " &amp; LEFT($AV$3, 4)) + 1, 0 ), 'Raw Data'!$AN:$AN,"&gt;" &amp;DATE(LEFT($AV$3, 4), MONTH("1 " &amp; AE$6 &amp; " " &amp; LEFT($AV$3, 4)), 0 ), 'Raw Data'!$J:$J, $A55, 'Raw Data'!$O:$O,""&amp;'Raw Data'!$B$1,'Raw Data'!$D:$D,"&lt;&gt;*ithdr*",'Raw Data'!$D:$D,"&lt;&gt;*ancel*",'Raw Data'!$P:$P,"--")
+
SUMIFS('Raw Data'!$V:$V, 'Raw Data'!$AN:$AN,"&lt;=" &amp;DATE(LEFT($AV$3, 4), MONTH("1 " &amp; AE$6 &amp; " " &amp; LEFT($AV$3, 4)) + 1, 0 ), 'Raw Data'!$AN:$AN,"&gt;" &amp;DATE(LEFT($AV$3, 4), MONTH("1 " &amp; AE$6 &amp; " " &amp; LEFT($AV$3, 4)), 0 ), 'Raw Data'!$J:$J, $A55, 'Raw Data'!$P:$P,""&amp;'Raw Data'!$B$1,'Raw Data'!$D:$D,"&lt;&gt;*ithdr*",'Raw Data'!$D:$D,"&lt;&gt;*ancel*")</f>
        <v>0</v>
      </c>
      <c r="AF65" s="117"/>
      <c r="AG65" s="117"/>
      <c r="AH65" s="123"/>
      <c r="AI65" s="156">
        <f>SUMIFS('Raw Data'!$AA:$AA, 'Raw Data'!$AN:$AN,"&lt;=" &amp;DATE(LEFT($AV$3, 4), MONTH("1 " &amp; AI$6 &amp; " " &amp; LEFT($AV$3, 4)) + 1, 0 ), 'Raw Data'!$AN:$AN,"&gt;" &amp;DATE(LEFT($AV$3, 4), MONTH("1 " &amp; AI$6 &amp; " " &amp; LEFT($AV$3, 4)), 0 ), 'Raw Data'!$J:$J, $A55, 'Raw Data'!$O:$O,""&amp;'Raw Data'!$B$1,'Raw Data'!$D:$D,"&lt;&gt;*ithdr*",'Raw Data'!$D:$D,"&lt;&gt;*ancel*",'Raw Data'!$P:$P,"--")
+
SUMIFS('Raw Data'!$AA:$AA, 'Raw Data'!$AN:$AN,"&lt;=" &amp;DATE(LEFT($AV$3, 4), MONTH("1 " &amp; AI$6 &amp; " " &amp; LEFT($AV$3, 4)) + 1, 0 ), 'Raw Data'!$AN:$AN,"&gt;" &amp;DATE(LEFT($AV$3, 4), MONTH("1 " &amp; AI$6 &amp; " " &amp; LEFT($AV$3, 4)), 0 ), 'Raw Data'!$J:$J, $A55, 'Raw Data'!$P:$P,""&amp;'Raw Data'!$B$1,'Raw Data'!$D:$D,"&lt;&gt;*ithdr*",'Raw Data'!$D:$D,"&lt;&gt;*ancel*")
+
SUMIFS('Raw Data'!$X:$X, 'Raw Data'!$AN:$AN,"&lt;=" &amp;DATE(LEFT($AV$3, 4), MONTH("1 " &amp; AI$6 &amp; " " &amp; LEFT($AV$3, 4)) + 1, 0 ), 'Raw Data'!$AN:$AN,"&gt;" &amp;DATE(LEFT($AV$3, 4), MONTH("1 " &amp; AI$6 &amp; " " &amp; LEFT($AV$3, 4)), 0 ), 'Raw Data'!$J:$J, $A55, 'Raw Data'!$O:$O,""&amp;'Raw Data'!$B$1,'Raw Data'!$D:$D,"&lt;&gt;*ithdr*",'Raw Data'!$D:$D,"&lt;&gt;*ancel*",'Raw Data'!$P:$P,"--")
+
SUMIFS('Raw Data'!$X:$X, 'Raw Data'!$AN:$AN,"&lt;=" &amp;DATE(LEFT($AV$3, 4), MONTH("1 " &amp; AI$6 &amp; " " &amp; LEFT($AV$3, 4)) + 1, 0 ), 'Raw Data'!$AN:$AN,"&gt;" &amp;DATE(LEFT($AV$3, 4), MONTH("1 " &amp; AI$6 &amp; " " &amp; LEFT($AV$3, 4)), 0 ), 'Raw Data'!$J:$J, $A55, 'Raw Data'!$P:$P,""&amp;'Raw Data'!$B$1,'Raw Data'!$D:$D,"&lt;&gt;*ithdr*",'Raw Data'!$D:$D,"&lt;&gt;*ancel*")
+
SUMIFS('Raw Data'!$V:$V, 'Raw Data'!$AN:$AN,"&lt;=" &amp;DATE(LEFT($AV$3, 4), MONTH("1 " &amp; AI$6 &amp; " " &amp; LEFT($AV$3, 4)) + 1, 0 ), 'Raw Data'!$AN:$AN,"&gt;" &amp;DATE(LEFT($AV$3, 4), MONTH("1 " &amp; AI$6 &amp; " " &amp; LEFT($AV$3, 4)), 0 ), 'Raw Data'!$J:$J, $A55, 'Raw Data'!$O:$O,""&amp;'Raw Data'!$B$1,'Raw Data'!$D:$D,"&lt;&gt;*ithdr*",'Raw Data'!$D:$D,"&lt;&gt;*ancel*",'Raw Data'!$P:$P,"--")
+
SUMIFS('Raw Data'!$V:$V, 'Raw Data'!$AN:$AN,"&lt;=" &amp;DATE(LEFT($AV$3, 4), MONTH("1 " &amp; AI$6 &amp; " " &amp; LEFT($AV$3, 4)) + 1, 0 ), 'Raw Data'!$AN:$AN,"&gt;" &amp;DATE(LEFT($AV$3, 4), MONTH("1 " &amp; AI$6 &amp; " " &amp; LEFT($AV$3, 4)), 0 ), 'Raw Data'!$J:$J, $A55, 'Raw Data'!$P:$P,""&amp;'Raw Data'!$B$1,'Raw Data'!$D:$D,"&lt;&gt;*ithdr*",'Raw Data'!$D:$D,"&lt;&gt;*ancel*")</f>
        <v>0</v>
      </c>
      <c r="AJ65" s="117"/>
      <c r="AK65" s="117"/>
      <c r="AL65" s="123"/>
      <c r="AM65" s="156">
        <f>SUMIFS('Raw Data'!$AA:$AA, 'Raw Data'!$AN:$AN,"&lt;=" &amp;DATE(LEFT($AV$3, 4), MONTH("1 " &amp; AM$6 &amp; " " &amp; LEFT($AV$3, 4)) + 1, 0 ), 'Raw Data'!$AN:$AN,"&gt;" &amp;DATE(LEFT($AV$3, 4), MONTH("1 " &amp; AM$6 &amp; " " &amp; LEFT($AV$3, 4)), 0 ), 'Raw Data'!$J:$J, $A55, 'Raw Data'!$O:$O,""&amp;'Raw Data'!$B$1,'Raw Data'!$D:$D,"&lt;&gt;*ithdr*",'Raw Data'!$D:$D,"&lt;&gt;*ancel*",'Raw Data'!$P:$P,"--")
+
SUMIFS('Raw Data'!$AA:$AA, 'Raw Data'!$AN:$AN,"&lt;=" &amp;DATE(LEFT($AV$3, 4), MONTH("1 " &amp; AM$6 &amp; " " &amp; LEFT($AV$3, 4)) + 1, 0 ), 'Raw Data'!$AN:$AN,"&gt;" &amp;DATE(LEFT($AV$3, 4), MONTH("1 " &amp; AM$6 &amp; " " &amp; LEFT($AV$3, 4)), 0 ), 'Raw Data'!$J:$J, $A55, 'Raw Data'!$P:$P,""&amp;'Raw Data'!$B$1,'Raw Data'!$D:$D,"&lt;&gt;*ithdr*",'Raw Data'!$D:$D,"&lt;&gt;*ancel*")
+
SUMIFS('Raw Data'!$X:$X, 'Raw Data'!$AN:$AN,"&lt;=" &amp;DATE(LEFT($AV$3, 4), MONTH("1 " &amp; AM$6 &amp; " " &amp; LEFT($AV$3, 4)) + 1, 0 ), 'Raw Data'!$AN:$AN,"&gt;" &amp;DATE(LEFT($AV$3, 4), MONTH("1 " &amp; AM$6 &amp; " " &amp; LEFT($AV$3, 4)), 0 ), 'Raw Data'!$J:$J, $A55, 'Raw Data'!$O:$O,""&amp;'Raw Data'!$B$1,'Raw Data'!$D:$D,"&lt;&gt;*ithdr*",'Raw Data'!$D:$D,"&lt;&gt;*ancel*",'Raw Data'!$P:$P,"--")
+
SUMIFS('Raw Data'!$X:$X, 'Raw Data'!$AN:$AN,"&lt;=" &amp;DATE(LEFT($AV$3, 4), MONTH("1 " &amp; AM$6 &amp; " " &amp; LEFT($AV$3, 4)) + 1, 0 ), 'Raw Data'!$AN:$AN,"&gt;" &amp;DATE(LEFT($AV$3, 4), MONTH("1 " &amp; AM$6 &amp; " " &amp; LEFT($AV$3, 4)), 0 ), 'Raw Data'!$J:$J, $A55, 'Raw Data'!$P:$P,""&amp;'Raw Data'!$B$1,'Raw Data'!$D:$D,"&lt;&gt;*ithdr*",'Raw Data'!$D:$D,"&lt;&gt;*ancel*")
+
SUMIFS('Raw Data'!$V:$V, 'Raw Data'!$AN:$AN,"&lt;=" &amp;DATE(LEFT($AV$3, 4), MONTH("1 " &amp; AM$6 &amp; " " &amp; LEFT($AV$3, 4)) + 1, 0 ), 'Raw Data'!$AN:$AN,"&gt;" &amp;DATE(LEFT($AV$3, 4), MONTH("1 " &amp; AM$6 &amp; " " &amp; LEFT($AV$3, 4)), 0 ), 'Raw Data'!$J:$J, $A55, 'Raw Data'!$O:$O,""&amp;'Raw Data'!$B$1,'Raw Data'!$D:$D,"&lt;&gt;*ithdr*",'Raw Data'!$D:$D,"&lt;&gt;*ancel*",'Raw Data'!$P:$P,"--")
+
SUMIFS('Raw Data'!$V:$V, 'Raw Data'!$AN:$AN,"&lt;=" &amp;DATE(LEFT($AV$3, 4), MONTH("1 " &amp; AM$6 &amp; " " &amp; LEFT($AV$3, 4)) + 1, 0 ), 'Raw Data'!$AN:$AN,"&gt;" &amp;DATE(LEFT($AV$3, 4), MONTH("1 " &amp; AM$6 &amp; " " &amp; LEFT($AV$3, 4)), 0 ), 'Raw Data'!$J:$J, $A55, 'Raw Data'!$P:$P,""&amp;'Raw Data'!$B$1,'Raw Data'!$D:$D,"&lt;&gt;*ithdr*",'Raw Data'!$D:$D,"&lt;&gt;*ancel*")</f>
        <v>0</v>
      </c>
      <c r="AN65" s="117"/>
      <c r="AO65" s="117"/>
      <c r="AP65" s="123"/>
      <c r="AQ65" s="156">
        <f>SUMIFS('Raw Data'!$AA:$AA, 'Raw Data'!$AN:$AN,"&lt;=" &amp;DATE(LEFT($AV$3, 4), MONTH("1 " &amp; AQ$6 &amp; " " &amp; LEFT($AV$3, 4)) + 1, 0 ), 'Raw Data'!$AN:$AN,"&gt;" &amp;DATE(LEFT($AV$3, 4), MONTH("1 " &amp; AQ$6 &amp; " " &amp; LEFT($AV$3, 4)), 0 ), 'Raw Data'!$J:$J, $A55, 'Raw Data'!$O:$O,""&amp;'Raw Data'!$B$1,'Raw Data'!$D:$D,"&lt;&gt;*ithdr*",'Raw Data'!$D:$D,"&lt;&gt;*ancel*",'Raw Data'!$P:$P,"--")
+
SUMIFS('Raw Data'!$AA:$AA, 'Raw Data'!$AN:$AN,"&lt;=" &amp;DATE(LEFT($AV$3, 4), MONTH("1 " &amp; AQ$6 &amp; " " &amp; LEFT($AV$3, 4)) + 1, 0 ), 'Raw Data'!$AN:$AN,"&gt;" &amp;DATE(LEFT($AV$3, 4), MONTH("1 " &amp; AQ$6 &amp; " " &amp; LEFT($AV$3, 4)), 0 ), 'Raw Data'!$J:$J, $A55, 'Raw Data'!$P:$P,""&amp;'Raw Data'!$B$1,'Raw Data'!$D:$D,"&lt;&gt;*ithdr*",'Raw Data'!$D:$D,"&lt;&gt;*ancel*")
+
SUMIFS('Raw Data'!$X:$X, 'Raw Data'!$AN:$AN,"&lt;=" &amp;DATE(LEFT($AV$3, 4), MONTH("1 " &amp; AQ$6 &amp; " " &amp; LEFT($AV$3, 4)) + 1, 0 ), 'Raw Data'!$AN:$AN,"&gt;" &amp;DATE(LEFT($AV$3, 4), MONTH("1 " &amp; AQ$6 &amp; " " &amp; LEFT($AV$3, 4)), 0 ), 'Raw Data'!$J:$J, $A55, 'Raw Data'!$O:$O,""&amp;'Raw Data'!$B$1,'Raw Data'!$D:$D,"&lt;&gt;*ithdr*",'Raw Data'!$D:$D,"&lt;&gt;*ancel*",'Raw Data'!$P:$P,"--")
+
SUMIFS('Raw Data'!$X:$X, 'Raw Data'!$AN:$AN,"&lt;=" &amp;DATE(LEFT($AV$3, 4), MONTH("1 " &amp; AQ$6 &amp; " " &amp; LEFT($AV$3, 4)) + 1, 0 ), 'Raw Data'!$AN:$AN,"&gt;" &amp;DATE(LEFT($AV$3, 4), MONTH("1 " &amp; AQ$6 &amp; " " &amp; LEFT($AV$3, 4)), 0 ), 'Raw Data'!$J:$J, $A55, 'Raw Data'!$P:$P,""&amp;'Raw Data'!$B$1,'Raw Data'!$D:$D,"&lt;&gt;*ithdr*",'Raw Data'!$D:$D,"&lt;&gt;*ancel*")
+
SUMIFS('Raw Data'!$V:$V, 'Raw Data'!$AN:$AN,"&lt;=" &amp;DATE(LEFT($AV$3, 4), MONTH("1 " &amp; AQ$6 &amp; " " &amp; LEFT($AV$3, 4)) + 1, 0 ), 'Raw Data'!$AN:$AN,"&gt;" &amp;DATE(LEFT($AV$3, 4), MONTH("1 " &amp; AQ$6 &amp; " " &amp; LEFT($AV$3, 4)), 0 ), 'Raw Data'!$J:$J, $A55, 'Raw Data'!$O:$O,""&amp;'Raw Data'!$B$1,'Raw Data'!$D:$D,"&lt;&gt;*ithdr*",'Raw Data'!$D:$D,"&lt;&gt;*ancel*",'Raw Data'!$P:$P,"--")
+
SUMIFS('Raw Data'!$V:$V, 'Raw Data'!$AN:$AN,"&lt;=" &amp;DATE(LEFT($AV$3, 4), MONTH("1 " &amp; AQ$6 &amp; " " &amp; LEFT($AV$3, 4)) + 1, 0 ), 'Raw Data'!$AN:$AN,"&gt;" &amp;DATE(LEFT($AV$3, 4), MONTH("1 " &amp; AQ$6 &amp; " " &amp; LEFT($AV$3, 4)), 0 ), 'Raw Data'!$J:$J, $A55, 'Raw Data'!$P:$P,""&amp;'Raw Data'!$B$1,'Raw Data'!$D:$D,"&lt;&gt;*ithdr*",'Raw Data'!$D:$D,"&lt;&gt;*ancel*")</f>
        <v>0</v>
      </c>
      <c r="AR65" s="117"/>
      <c r="AS65" s="117"/>
      <c r="AT65" s="123"/>
      <c r="AU65" s="156">
        <f>SUMIFS('Raw Data'!$AA:$AA, 'Raw Data'!$AN:$AN,"&lt;=" &amp;DATE(MID($AV$3, 15, 4), MONTH("1 " &amp; AU$6 &amp; " " &amp; MID($AV$3, 15, 4)) + 1, 0 ), 'Raw Data'!$AN:$AN,"&gt;" &amp;DATE(MID($AV$3, 15, 4), MONTH("1 " &amp; AU$6 &amp; " " &amp; MID($AV$3, 15, 4)), 0 ), 'Raw Data'!$J:$J, $A55, 'Raw Data'!$O:$O,""&amp;'Raw Data'!$B$1,'Raw Data'!$D:$D,"&lt;&gt;*ithdr*",'Raw Data'!$D:$D,"&lt;&gt;*ancel*",'Raw Data'!$P:$P,"--")
+
SUMIFS('Raw Data'!$AA:$AA, 'Raw Data'!$AN:$AN,"&lt;=" &amp;DATE(MID($AV$3, 15, 4), MONTH("1 " &amp; AU$6 &amp; " " &amp; MID($AV$3, 15, 4)) + 1, 0 ), 'Raw Data'!$AN:$AN,"&gt;" &amp;DATE(MID($AV$3, 15, 4), MONTH("1 " &amp; AU$6 &amp; " " &amp; MID($AV$3, 15, 4)), 0 ), 'Raw Data'!$J:$J, $A55, 'Raw Data'!$P:$P,""&amp;'Raw Data'!$B$1,'Raw Data'!$D:$D,"&lt;&gt;*ithdr*",'Raw Data'!$D:$D,"&lt;&gt;*ancel*")
+
SUMIFS('Raw Data'!$X:$X, 'Raw Data'!$AN:$AN,"&lt;=" &amp;DATE(MID($AV$3, 15, 4), MONTH("1 " &amp; AU$6 &amp; " " &amp; MID($AV$3, 15, 4)) + 1, 0 ), 'Raw Data'!$AN:$AN,"&gt;" &amp;DATE(MID($AV$3, 15, 4), MONTH("1 " &amp; AU$6 &amp; " " &amp; MID($AV$3, 15, 4)), 0 ), 'Raw Data'!$J:$J, $A55, 'Raw Data'!$O:$O,""&amp;'Raw Data'!$B$1,'Raw Data'!$D:$D,"&lt;&gt;*ithdr*",'Raw Data'!$D:$D,"&lt;&gt;*ancel*",'Raw Data'!$P:$P,"--")
+
SUMIFS('Raw Data'!$X:$X, 'Raw Data'!$AN:$AN,"&lt;=" &amp;DATE(MID($AV$3, 15, 4), MONTH("1 " &amp; AU$6 &amp; " " &amp; MID($AV$3, 15, 4)) + 1, 0 ), 'Raw Data'!$AN:$AN,"&gt;" &amp;DATE(MID($AV$3, 15, 4), MONTH("1 " &amp; AU$6 &amp; " " &amp; MID($AV$3, 15, 4)), 0 ), 'Raw Data'!$J:$J, $A55, 'Raw Data'!$P:$P,""&amp;'Raw Data'!$B$1,'Raw Data'!$D:$D,"&lt;&gt;*ithdr*",'Raw Data'!$D:$D,"&lt;&gt;*ancel*")
+
SUMIFS('Raw Data'!$V:$V, 'Raw Data'!$AN:$AN,"&lt;=" &amp;DATE(MID($AV$3, 15, 4), MONTH("1 " &amp; AU$6 &amp; " " &amp; MID($AV$3, 15, 4)) + 1, 0 ), 'Raw Data'!$AN:$AN,"&gt;" &amp;DATE(MID($AV$3, 15, 4), MONTH("1 " &amp; AU$6 &amp; " " &amp; MID($AV$3, 15, 4)), 0 ), 'Raw Data'!$J:$J, $A55, 'Raw Data'!$O:$O,""&amp;'Raw Data'!$B$1,'Raw Data'!$D:$D,"&lt;&gt;*ithdr*",'Raw Data'!$D:$D,"&lt;&gt;*ancel*",'Raw Data'!$P:$P,"--")
+
SUMIFS('Raw Data'!$V:$V, 'Raw Data'!$AN:$AN,"&lt;=" &amp;DATE(MID($AV$3, 15, 4), MONTH("1 " &amp; AU$6 &amp; " " &amp; MID($AV$3, 15, 4)) + 1, 0 ), 'Raw Data'!$AN:$AN,"&gt;" &amp;DATE(MID($AV$3, 15, 4), MONTH("1 " &amp; AU$6 &amp; " " &amp; MID($AV$3, 15, 4)), 0 ), 'Raw Data'!$J:$J, $A55, 'Raw Data'!$P:$P,""&amp;'Raw Data'!$B$1,'Raw Data'!$D:$D,"&lt;&gt;*ithdr*",'Raw Data'!$D:$D,"&lt;&gt;*ancel*")</f>
        <v>0</v>
      </c>
      <c r="AV65" s="117"/>
      <c r="AW65" s="117"/>
      <c r="AX65" s="123"/>
      <c r="AY65" s="156">
        <f>SUMIFS('Raw Data'!$AA:$AA, 'Raw Data'!$AN:$AN,"&lt;=" &amp;DATE(MID($AV$3, 15, 4), MONTH("1 " &amp; AY$6 &amp; " " &amp; MID($AV$3, 15, 4)) + 1, 0 ), 'Raw Data'!$AN:$AN,"&gt;" &amp;DATE(MID($AV$3, 15, 4), MONTH("1 " &amp; AY$6 &amp; " " &amp; MID($AV$3, 15, 4)), 0 ), 'Raw Data'!$J:$J, $A55, 'Raw Data'!$O:$O,""&amp;'Raw Data'!$B$1,'Raw Data'!$D:$D,"&lt;&gt;*ithdr*",'Raw Data'!$D:$D,"&lt;&gt;*ancel*",'Raw Data'!$P:$P,"--")
+
SUMIFS('Raw Data'!$AA:$AA, 'Raw Data'!$AN:$AN,"&lt;=" &amp;DATE(MID($AV$3, 15, 4), MONTH("1 " &amp; AY$6 &amp; " " &amp; MID($AV$3, 15, 4)) + 1, 0 ), 'Raw Data'!$AN:$AN,"&gt;" &amp;DATE(MID($AV$3, 15, 4), MONTH("1 " &amp; AY$6 &amp; " " &amp; MID($AV$3, 15, 4)), 0 ), 'Raw Data'!$J:$J, $A55, 'Raw Data'!$P:$P,""&amp;'Raw Data'!$B$1,'Raw Data'!$D:$D,"&lt;&gt;*ithdr*",'Raw Data'!$D:$D,"&lt;&gt;*ancel*")
+
SUMIFS('Raw Data'!$X:$X, 'Raw Data'!$AN:$AN,"&lt;=" &amp;DATE(MID($AV$3, 15, 4), MONTH("1 " &amp; AY$6 &amp; " " &amp; MID($AV$3, 15, 4)) + 1, 0 ), 'Raw Data'!$AN:$AN,"&gt;" &amp;DATE(MID($AV$3, 15, 4), MONTH("1 " &amp; AY$6 &amp; " " &amp; MID($AV$3, 15, 4)), 0 ), 'Raw Data'!$J:$J, $A55, 'Raw Data'!$O:$O,""&amp;'Raw Data'!$B$1,'Raw Data'!$D:$D,"&lt;&gt;*ithdr*",'Raw Data'!$D:$D,"&lt;&gt;*ancel*",'Raw Data'!$P:$P,"--")
+
SUMIFS('Raw Data'!$X:$X, 'Raw Data'!$AN:$AN,"&lt;=" &amp;DATE(MID($AV$3, 15, 4), MONTH("1 " &amp; AY$6 &amp; " " &amp; MID($AV$3, 15, 4)) + 1, 0 ), 'Raw Data'!$AN:$AN,"&gt;" &amp;DATE(MID($AV$3, 15, 4), MONTH("1 " &amp; AY$6 &amp; " " &amp; MID($AV$3, 15, 4)), 0 ), 'Raw Data'!$J:$J, $A55, 'Raw Data'!$P:$P,""&amp;'Raw Data'!$B$1,'Raw Data'!$D:$D,"&lt;&gt;*ithdr*",'Raw Data'!$D:$D,"&lt;&gt;*ancel*")
+
SUMIFS('Raw Data'!$V:$V, 'Raw Data'!$AN:$AN,"&lt;=" &amp;DATE(MID($AV$3, 15, 4), MONTH("1 " &amp; AY$6 &amp; " " &amp; MID($AV$3, 15, 4)) + 1, 0 ), 'Raw Data'!$AN:$AN,"&gt;" &amp;DATE(MID($AV$3, 15, 4), MONTH("1 " &amp; AY$6 &amp; " " &amp; MID($AV$3, 15, 4)), 0 ), 'Raw Data'!$J:$J, $A55, 'Raw Data'!$O:$O,""&amp;'Raw Data'!$B$1,'Raw Data'!$D:$D,"&lt;&gt;*ithdr*",'Raw Data'!$D:$D,"&lt;&gt;*ancel*",'Raw Data'!$P:$P,"--")
+
SUMIFS('Raw Data'!$V:$V, 'Raw Data'!$AN:$AN,"&lt;=" &amp;DATE(MID($AV$3, 15, 4), MONTH("1 " &amp; AY$6 &amp; " " &amp; MID($AV$3, 15, 4)) + 1, 0 ), 'Raw Data'!$AN:$AN,"&gt;" &amp;DATE(MID($AV$3, 15, 4), MONTH("1 " &amp; AY$6 &amp; " " &amp; MID($AV$3, 15, 4)), 0 ), 'Raw Data'!$J:$J, $A55, 'Raw Data'!$P:$P,""&amp;'Raw Data'!$B$1,'Raw Data'!$D:$D,"&lt;&gt;*ithdr*",'Raw Data'!$D:$D,"&lt;&gt;*ancel*")</f>
        <v>0</v>
      </c>
      <c r="AZ65" s="117"/>
      <c r="BA65" s="117"/>
      <c r="BB65" s="123"/>
      <c r="BC65" s="156">
        <f>SUMIFS('Raw Data'!$AA:$AA, 'Raw Data'!$AN:$AN,"&lt;=" &amp;DATE(MID($AV$3, 15, 4), MONTH("1 " &amp; BC$6 &amp; " " &amp; MID($AV$3, 15, 4)) + 1, 0 ), 'Raw Data'!$AN:$AN,"&gt;" &amp;DATE(MID($AV$3, 15, 4), MONTH("1 " &amp; BC$6 &amp; " " &amp; MID($AV$3, 15, 4)), 0 ), 'Raw Data'!$J:$J, $A55, 'Raw Data'!$O:$O,""&amp;'Raw Data'!$B$1,'Raw Data'!$D:$D,"&lt;&gt;*ithdr*",'Raw Data'!$D:$D,"&lt;&gt;*ancel*",'Raw Data'!$P:$P,"--")
+
SUMIFS('Raw Data'!$AA:$AA, 'Raw Data'!$AN:$AN,"&lt;=" &amp;DATE(MID($AV$3, 15, 4), MONTH("1 " &amp; BC$6 &amp; " " &amp; MID($AV$3, 15, 4)) + 1, 0 ), 'Raw Data'!$AN:$AN,"&gt;" &amp;DATE(MID($AV$3, 15, 4), MONTH("1 " &amp; BC$6 &amp; " " &amp; MID($AV$3, 15, 4)), 0 ), 'Raw Data'!$J:$J, $A55, 'Raw Data'!$P:$P,""&amp;'Raw Data'!$B$1,'Raw Data'!$D:$D,"&lt;&gt;*ithdr*",'Raw Data'!$D:$D,"&lt;&gt;*ancel*")
+
SUMIFS('Raw Data'!$X:$X, 'Raw Data'!$AN:$AN,"&lt;=" &amp;DATE(MID($AV$3, 15, 4), MONTH("1 " &amp; BC$6 &amp; " " &amp; MID($AV$3, 15, 4)) + 1, 0 ), 'Raw Data'!$AN:$AN,"&gt;" &amp;DATE(MID($AV$3, 15, 4), MONTH("1 " &amp; BC$6 &amp; " " &amp; MID($AV$3, 15, 4)), 0 ), 'Raw Data'!$J:$J, $A55, 'Raw Data'!$O:$O,""&amp;'Raw Data'!$B$1,'Raw Data'!$D:$D,"&lt;&gt;*ithdr*",'Raw Data'!$D:$D,"&lt;&gt;*ancel*",'Raw Data'!$P:$P,"--")
+
SUMIFS('Raw Data'!$X:$X, 'Raw Data'!$AN:$AN,"&lt;=" &amp;DATE(MID($AV$3, 15, 4), MONTH("1 " &amp; BC$6 &amp; " " &amp; MID($AV$3, 15, 4)) + 1, 0 ), 'Raw Data'!$AN:$AN,"&gt;" &amp;DATE(MID($AV$3, 15, 4), MONTH("1 " &amp; BC$6 &amp; " " &amp; MID($AV$3, 15, 4)), 0 ), 'Raw Data'!$J:$J, $A55, 'Raw Data'!$P:$P,""&amp;'Raw Data'!$B$1,'Raw Data'!$D:$D,"&lt;&gt;*ithdr*",'Raw Data'!$D:$D,"&lt;&gt;*ancel*")
+
SUMIFS('Raw Data'!$V:$V, 'Raw Data'!$AN:$AN,"&lt;=" &amp;DATE(MID($AV$3, 15, 4), MONTH("1 " &amp; BC$6 &amp; " " &amp; MID($AV$3, 15, 4)) + 1, 0 ), 'Raw Data'!$AN:$AN,"&gt;" &amp;DATE(MID($AV$3, 15, 4), MONTH("1 " &amp; BC$6 &amp; " " &amp; MID($AV$3, 15, 4)), 0 ), 'Raw Data'!$J:$J, $A55, 'Raw Data'!$O:$O,""&amp;'Raw Data'!$B$1,'Raw Data'!$D:$D,"&lt;&gt;*ithdr*",'Raw Data'!$D:$D,"&lt;&gt;*ancel*",'Raw Data'!$P:$P,"--")
+
SUMIFS('Raw Data'!$V:$V, 'Raw Data'!$AN:$AN,"&lt;=" &amp;DATE(MID($AV$3, 15, 4), MONTH("1 " &amp; BC$6 &amp; " " &amp; MID($AV$3, 15, 4)) + 1, 0 ), 'Raw Data'!$AN:$AN,"&gt;" &amp;DATE(MID($AV$3, 15, 4), MONTH("1 " &amp; BC$6 &amp; " " &amp; MID($AV$3, 15, 4)), 0 ), 'Raw Data'!$J:$J, $A55, 'Raw Data'!$P:$P,""&amp;'Raw Data'!$B$1,'Raw Data'!$D:$D,"&lt;&gt;*ithdr*",'Raw Data'!$D:$D,"&lt;&gt;*ancel*")</f>
        <v>0</v>
      </c>
      <c r="BD65" s="117"/>
      <c r="BE65" s="117"/>
      <c r="BF65" s="123"/>
    </row>
    <row r="66" spans="1:58" ht="12.75" customHeight="1" x14ac:dyDescent="0.2">
      <c r="A66" s="120" t="s">
        <v>734</v>
      </c>
      <c r="B66" s="117"/>
      <c r="C66" s="117"/>
      <c r="D66" s="117"/>
      <c r="E66" s="117"/>
      <c r="F66" s="117"/>
      <c r="G66" s="117"/>
      <c r="H66" s="117"/>
      <c r="I66" s="117"/>
      <c r="J66" s="123"/>
      <c r="K66" s="140">
        <f>SUMIFS('Raw Data'!$AI:$AI, 'Raw Data'!$AN:$AN,"&lt;=" &amp;DATE(LEFT($AV$3, 4), MONTH("1 " &amp; K$6 &amp; " " &amp; LEFT($AV$3, 4)) + 1, 0 ), 'Raw Data'!$AN:$AN,"&gt;" &amp;DATE(LEFT($AV$3, 4), MONTH("1 " &amp; K$6 &amp; " " &amp; LEFT($AV$3, 4)), 0 ), 'Raw Data'!$J:$J, $A55, 'Raw Data'!$O:$O,""&amp;'Raw Data'!$B$1,'Raw Data'!$D:$D,"&lt;&gt;*ithdr*",'Raw Data'!$D:$D,"&lt;&gt;*ancel*",'Raw Data'!$P:$P,"--")
+
SUMIFS('Raw Data'!$AI:$AI, 'Raw Data'!$AN:$AN,"&lt;=" &amp;DATE(LEFT($AV$3, 4), MONTH("1 " &amp; K$6 &amp; " " &amp; LEFT($AV$3, 4)) + 1, 0 ), 'Raw Data'!$AN:$AN,"&gt;" &amp;DATE(LEFT($AV$3, 4), MONTH("1 " &amp; K$6 &amp; " " &amp; LEFT($AV$3, 4)), 0 ), 'Raw Data'!$J:$J, $A55, 'Raw Data'!$P:$P,""&amp;'Raw Data'!$B$1,'Raw Data'!$D:$D,"&lt;&gt;*ithdr*",'Raw Data'!$D:$D,"&lt;&gt;*ancel*")</f>
        <v>0</v>
      </c>
      <c r="L66" s="117"/>
      <c r="M66" s="117"/>
      <c r="N66" s="123"/>
      <c r="O66" s="140">
        <f>SUMIFS('Raw Data'!$AI:$AI, 'Raw Data'!$AN:$AN,"&lt;=" &amp;DATE(LEFT($AV$3, 4), MONTH("1 " &amp; O$6 &amp; " " &amp; LEFT($AV$3, 4)) + 1, 0 ), 'Raw Data'!$AN:$AN,"&gt;" &amp;DATE(LEFT($AV$3, 4), MONTH("1 " &amp; O$6 &amp; " " &amp; LEFT($AV$3, 4)), 0 ), 'Raw Data'!$J:$J, $A55, 'Raw Data'!$O:$O,""&amp;'Raw Data'!$B$1,'Raw Data'!$D:$D,"&lt;&gt;*ithdr*",'Raw Data'!$D:$D,"&lt;&gt;*ancel*",'Raw Data'!$P:$P,"--")
+
SUMIFS('Raw Data'!$AI:$AI, 'Raw Data'!$AN:$AN,"&lt;=" &amp;DATE(LEFT($AV$3, 4), MONTH("1 " &amp; O$6 &amp; " " &amp; LEFT($AV$3, 4)) + 1, 0 ), 'Raw Data'!$AN:$AN,"&gt;" &amp;DATE(LEFT($AV$3, 4), MONTH("1 " &amp; O$6 &amp; " " &amp; LEFT($AV$3, 4)), 0 ), 'Raw Data'!$J:$J, $A55, 'Raw Data'!$P:$P,""&amp;'Raw Data'!$B$1,'Raw Data'!$D:$D,"&lt;&gt;*ithdr*",'Raw Data'!$D:$D,"&lt;&gt;*ancel*")</f>
        <v>0</v>
      </c>
      <c r="P66" s="117"/>
      <c r="Q66" s="117"/>
      <c r="R66" s="123"/>
      <c r="S66" s="140">
        <f>SUMIFS('Raw Data'!$AI:$AI, 'Raw Data'!$AN:$AN,"&lt;=" &amp;DATE(LEFT($AV$3, 4), MONTH("1 " &amp; S$6 &amp; " " &amp; LEFT($AV$3, 4)) + 1, 0 ), 'Raw Data'!$AN:$AN,"&gt;" &amp;DATE(LEFT($AV$3, 4), MONTH("1 " &amp; S$6 &amp; " " &amp; LEFT($AV$3, 4)), 0 ), 'Raw Data'!$J:$J, $A55, 'Raw Data'!$O:$O,""&amp;'Raw Data'!$B$1,'Raw Data'!$D:$D,"&lt;&gt;*ithdr*",'Raw Data'!$D:$D,"&lt;&gt;*ancel*",'Raw Data'!$P:$P,"--")
+
SUMIFS('Raw Data'!$AI:$AI, 'Raw Data'!$AN:$AN,"&lt;=" &amp;DATE(LEFT($AV$3, 4), MONTH("1 " &amp; S$6 &amp; " " &amp; LEFT($AV$3, 4)) + 1, 0 ), 'Raw Data'!$AN:$AN,"&gt;" &amp;DATE(LEFT($AV$3, 4), MONTH("1 " &amp; S$6 &amp; " " &amp; LEFT($AV$3, 4)), 0 ), 'Raw Data'!$J:$J, $A55, 'Raw Data'!$P:$P,""&amp;'Raw Data'!$B$1,'Raw Data'!$D:$D,"&lt;&gt;*ithdr*",'Raw Data'!$D:$D,"&lt;&gt;*ancel*")</f>
        <v>0</v>
      </c>
      <c r="T66" s="117"/>
      <c r="U66" s="117"/>
      <c r="V66" s="123"/>
      <c r="W66" s="140">
        <f>SUMIFS('Raw Data'!$AI:$AI, 'Raw Data'!$AN:$AN,"&lt;=" &amp;DATE(LEFT($AV$3, 4), MONTH("1 " &amp; W$6 &amp; " " &amp; LEFT($AV$3, 4)) + 1, 0 ), 'Raw Data'!$AN:$AN,"&gt;" &amp;DATE(LEFT($AV$3, 4), MONTH("1 " &amp; W$6 &amp; " " &amp; LEFT($AV$3, 4)), 0 ), 'Raw Data'!$J:$J, $A55, 'Raw Data'!$O:$O,""&amp;'Raw Data'!$B$1,'Raw Data'!$D:$D,"&lt;&gt;*ithdr*",'Raw Data'!$D:$D,"&lt;&gt;*ancel*",'Raw Data'!$P:$P,"--")
+
SUMIFS('Raw Data'!$AI:$AI, 'Raw Data'!$AN:$AN,"&lt;=" &amp;DATE(LEFT($AV$3, 4), MONTH("1 " &amp; W$6 &amp; " " &amp; LEFT($AV$3, 4)) + 1, 0 ), 'Raw Data'!$AN:$AN,"&gt;" &amp;DATE(LEFT($AV$3, 4), MONTH("1 " &amp; W$6 &amp; " " &amp; LEFT($AV$3, 4)), 0 ), 'Raw Data'!$J:$J, $A55, 'Raw Data'!$P:$P,""&amp;'Raw Data'!$B$1,'Raw Data'!$D:$D,"&lt;&gt;*ithdr*",'Raw Data'!$D:$D,"&lt;&gt;*ancel*")</f>
        <v>0</v>
      </c>
      <c r="X66" s="117"/>
      <c r="Y66" s="117"/>
      <c r="Z66" s="123"/>
      <c r="AA66" s="140">
        <f>SUMIFS('Raw Data'!$AI:$AI, 'Raw Data'!$AN:$AN,"&lt;=" &amp;DATE(LEFT($AV$3, 4), MONTH("1 " &amp; AA$6 &amp; " " &amp; LEFT($AV$3, 4)) + 1, 0 ), 'Raw Data'!$AN:$AN,"&gt;" &amp;DATE(LEFT($AV$3, 4), MONTH("1 " &amp; AA$6 &amp; " " &amp; LEFT($AV$3, 4)), 0 ), 'Raw Data'!$J:$J, $A55, 'Raw Data'!$O:$O,""&amp;'Raw Data'!$B$1,'Raw Data'!$D:$D,"&lt;&gt;*ithdr*",'Raw Data'!$D:$D,"&lt;&gt;*ancel*",'Raw Data'!$P:$P,"--")
+
SUMIFS('Raw Data'!$AI:$AI, 'Raw Data'!$AN:$AN,"&lt;=" &amp;DATE(LEFT($AV$3, 4), MONTH("1 " &amp; AA$6 &amp; " " &amp; LEFT($AV$3, 4)) + 1, 0 ), 'Raw Data'!$AN:$AN,"&gt;" &amp;DATE(LEFT($AV$3, 4), MONTH("1 " &amp; AA$6 &amp; " " &amp; LEFT($AV$3, 4)), 0 ), 'Raw Data'!$J:$J, $A55, 'Raw Data'!$P:$P,""&amp;'Raw Data'!$B$1,'Raw Data'!$D:$D,"&lt;&gt;*ithdr*",'Raw Data'!$D:$D,"&lt;&gt;*ancel*")</f>
        <v>0</v>
      </c>
      <c r="AB66" s="117"/>
      <c r="AC66" s="117"/>
      <c r="AD66" s="123"/>
      <c r="AE66" s="140">
        <f>SUMIFS('Raw Data'!$AI:$AI, 'Raw Data'!$AN:$AN,"&lt;=" &amp;DATE(LEFT($AV$3, 4), MONTH("1 " &amp; AE$6 &amp; " " &amp; LEFT($AV$3, 4)) + 1, 0 ), 'Raw Data'!$AN:$AN,"&gt;" &amp;DATE(LEFT($AV$3, 4), MONTH("1 " &amp; AE$6 &amp; " " &amp; LEFT($AV$3, 4)), 0 ), 'Raw Data'!$J:$J, $A55, 'Raw Data'!$O:$O,""&amp;'Raw Data'!$B$1,'Raw Data'!$D:$D,"&lt;&gt;*ithdr*",'Raw Data'!$D:$D,"&lt;&gt;*ancel*",'Raw Data'!$P:$P,"--")
+
SUMIFS('Raw Data'!$AI:$AI, 'Raw Data'!$AN:$AN,"&lt;=" &amp;DATE(LEFT($AV$3, 4), MONTH("1 " &amp; AE$6 &amp; " " &amp; LEFT($AV$3, 4)) + 1, 0 ), 'Raw Data'!$AN:$AN,"&gt;" &amp;DATE(LEFT($AV$3, 4), MONTH("1 " &amp; AE$6 &amp; " " &amp; LEFT($AV$3, 4)), 0 ), 'Raw Data'!$J:$J, $A55, 'Raw Data'!$P:$P,""&amp;'Raw Data'!$B$1,'Raw Data'!$D:$D,"&lt;&gt;*ithdr*",'Raw Data'!$D:$D,"&lt;&gt;*ancel*")</f>
        <v>0</v>
      </c>
      <c r="AF66" s="117"/>
      <c r="AG66" s="117"/>
      <c r="AH66" s="123"/>
      <c r="AI66" s="140">
        <f>SUMIFS('Raw Data'!$AI:$AI, 'Raw Data'!$AN:$AN,"&lt;=" &amp;DATE(LEFT($AV$3, 4), MONTH("1 " &amp; AI$6 &amp; " " &amp; LEFT($AV$3, 4)) + 1, 0 ), 'Raw Data'!$AN:$AN,"&gt;" &amp;DATE(LEFT($AV$3, 4), MONTH("1 " &amp; AI$6 &amp; " " &amp; LEFT($AV$3, 4)), 0 ), 'Raw Data'!$J:$J, $A55, 'Raw Data'!$O:$O,""&amp;'Raw Data'!$B$1,'Raw Data'!$D:$D,"&lt;&gt;*ithdr*",'Raw Data'!$D:$D,"&lt;&gt;*ancel*",'Raw Data'!$P:$P,"--")
+
SUMIFS('Raw Data'!$AI:$AI, 'Raw Data'!$AN:$AN,"&lt;=" &amp;DATE(LEFT($AV$3, 4), MONTH("1 " &amp; AI$6 &amp; " " &amp; LEFT($AV$3, 4)) + 1, 0 ), 'Raw Data'!$AN:$AN,"&gt;" &amp;DATE(LEFT($AV$3, 4), MONTH("1 " &amp; AI$6 &amp; " " &amp; LEFT($AV$3, 4)), 0 ), 'Raw Data'!$J:$J, $A55, 'Raw Data'!$P:$P,""&amp;'Raw Data'!$B$1,'Raw Data'!$D:$D,"&lt;&gt;*ithdr*",'Raw Data'!$D:$D,"&lt;&gt;*ancel*")</f>
        <v>0</v>
      </c>
      <c r="AJ66" s="117"/>
      <c r="AK66" s="117"/>
      <c r="AL66" s="123"/>
      <c r="AM66" s="140">
        <f>SUMIFS('Raw Data'!$AI:$AI, 'Raw Data'!$AN:$AN,"&lt;=" &amp;DATE(LEFT($AV$3, 4), MONTH("1 " &amp; AM$6 &amp; " " &amp; LEFT($AV$3, 4)) + 1, 0 ), 'Raw Data'!$AN:$AN,"&gt;" &amp;DATE(LEFT($AV$3, 4), MONTH("1 " &amp; AM$6 &amp; " " &amp; LEFT($AV$3, 4)), 0 ), 'Raw Data'!$J:$J, $A55, 'Raw Data'!$O:$O,""&amp;'Raw Data'!$B$1,'Raw Data'!$D:$D,"&lt;&gt;*ithdr*",'Raw Data'!$D:$D,"&lt;&gt;*ancel*",'Raw Data'!$P:$P,"--")
+
SUMIFS('Raw Data'!$AI:$AI, 'Raw Data'!$AN:$AN,"&lt;=" &amp;DATE(LEFT($AV$3, 4), MONTH("1 " &amp; AM$6 &amp; " " &amp; LEFT($AV$3, 4)) + 1, 0 ), 'Raw Data'!$AN:$AN,"&gt;" &amp;DATE(LEFT($AV$3, 4), MONTH("1 " &amp; AM$6 &amp; " " &amp; LEFT($AV$3, 4)), 0 ), 'Raw Data'!$J:$J, $A55, 'Raw Data'!$P:$P,""&amp;'Raw Data'!$B$1,'Raw Data'!$D:$D,"&lt;&gt;*ithdr*",'Raw Data'!$D:$D,"&lt;&gt;*ancel*")</f>
        <v>0</v>
      </c>
      <c r="AN66" s="117"/>
      <c r="AO66" s="117"/>
      <c r="AP66" s="123"/>
      <c r="AQ66" s="140">
        <f>SUMIFS('Raw Data'!$AI:$AI, 'Raw Data'!$AN:$AN,"&lt;=" &amp;DATE(LEFT($AV$3, 4), MONTH("1 " &amp; AQ$6 &amp; " " &amp; LEFT($AV$3, 4)) + 1, 0 ), 'Raw Data'!$AN:$AN,"&gt;" &amp;DATE(LEFT($AV$3, 4), MONTH("1 " &amp; AQ$6 &amp; " " &amp; LEFT($AV$3, 4)), 0 ), 'Raw Data'!$J:$J, $A55, 'Raw Data'!$O:$O,""&amp;'Raw Data'!$B$1,'Raw Data'!$D:$D,"&lt;&gt;*ithdr*",'Raw Data'!$D:$D,"&lt;&gt;*ancel*",'Raw Data'!$P:$P,"--")
+
SUMIFS('Raw Data'!$AI:$AI, 'Raw Data'!$AN:$AN,"&lt;=" &amp;DATE(LEFT($AV$3, 4), MONTH("1 " &amp; AQ$6 &amp; " " &amp; LEFT($AV$3, 4)) + 1, 0 ), 'Raw Data'!$AN:$AN,"&gt;" &amp;DATE(LEFT($AV$3, 4), MONTH("1 " &amp; AQ$6 &amp; " " &amp; LEFT($AV$3, 4)), 0 ), 'Raw Data'!$J:$J, $A55, 'Raw Data'!$P:$P,""&amp;'Raw Data'!$B$1,'Raw Data'!$D:$D,"&lt;&gt;*ithdr*",'Raw Data'!$D:$D,"&lt;&gt;*ancel*")</f>
        <v>0</v>
      </c>
      <c r="AR66" s="117"/>
      <c r="AS66" s="117"/>
      <c r="AT66" s="123"/>
      <c r="AU66" s="140">
        <f>SUMIFS('Raw Data'!$AI:$AI, 'Raw Data'!$AN:$AN,"&lt;=" &amp;DATE(MID($AV$3, 15, 4), MONTH("1 " &amp; AU$6 &amp; " " &amp; MID($AV$3, 15, 4)) + 1, 0 ), 'Raw Data'!$AN:$AN,"&gt;" &amp;DATE(MID($AV$3, 15, 4), MONTH("1 " &amp; AU$6 &amp; " " &amp; MID($AV$3, 15, 4)), 0 ), 'Raw Data'!$J:$J, $A55, 'Raw Data'!$O:$O,""&amp;'Raw Data'!$B$1,'Raw Data'!$D:$D,"&lt;&gt;*ithdr*",'Raw Data'!$D:$D,"&lt;&gt;*ancel*",'Raw Data'!$P:$P,"--")
+
SUMIFS('Raw Data'!$AI:$AI, 'Raw Data'!$AN:$AN,"&lt;=" &amp;DATE(MID($AV$3, 15, 4), MONTH("1 " &amp; AU$6 &amp; " " &amp; MID($AV$3, 15, 4)) + 1, 0 ), 'Raw Data'!$AN:$AN,"&gt;" &amp;DATE(MID($AV$3, 15, 4), MONTH("1 " &amp; AU$6 &amp; " " &amp; MID($AV$3, 15, 4)), 0 ), 'Raw Data'!$J:$J, $A55, 'Raw Data'!$P:$P,""&amp;'Raw Data'!$B$1,'Raw Data'!$D:$D,"&lt;&gt;*ithdr*",'Raw Data'!$D:$D,"&lt;&gt;*ancel*")</f>
        <v>0</v>
      </c>
      <c r="AV66" s="117"/>
      <c r="AW66" s="117"/>
      <c r="AX66" s="123"/>
      <c r="AY66" s="140">
        <f>SUMIFS('Raw Data'!$AI:$AI, 'Raw Data'!$AN:$AN,"&lt;=" &amp;DATE(MID($AV$3, 15, 4), MONTH("1 " &amp; AY$6 &amp; " " &amp; MID($AV$3, 15, 4)) + 1, 0 ), 'Raw Data'!$AN:$AN,"&gt;" &amp;DATE(MID($AV$3, 15, 4), MONTH("1 " &amp; AY$6 &amp; " " &amp; MID($AV$3, 15, 4)), 0 ), 'Raw Data'!$J:$J, $A55, 'Raw Data'!$O:$O,""&amp;'Raw Data'!$B$1,'Raw Data'!$D:$D,"&lt;&gt;*ithdr*",'Raw Data'!$D:$D,"&lt;&gt;*ancel*",'Raw Data'!$P:$P,"--")
+
SUMIFS('Raw Data'!$AI:$AI, 'Raw Data'!$AN:$AN,"&lt;=" &amp;DATE(MID($AV$3, 15, 4), MONTH("1 " &amp; AY$6 &amp; " " &amp; MID($AV$3, 15, 4)) + 1, 0 ), 'Raw Data'!$AN:$AN,"&gt;" &amp;DATE(MID($AV$3, 15, 4), MONTH("1 " &amp; AY$6 &amp; " " &amp; MID($AV$3, 15, 4)), 0 ), 'Raw Data'!$J:$J, $A55, 'Raw Data'!$P:$P,""&amp;'Raw Data'!$B$1,'Raw Data'!$D:$D,"&lt;&gt;*ithdr*",'Raw Data'!$D:$D,"&lt;&gt;*ancel*")</f>
        <v>0</v>
      </c>
      <c r="AZ66" s="117"/>
      <c r="BA66" s="117"/>
      <c r="BB66" s="123"/>
      <c r="BC66" s="140">
        <f>SUMIFS('Raw Data'!$AI:$AI, 'Raw Data'!$AN:$AN,"&lt;=" &amp;DATE(MID($AV$3, 15, 4), MONTH("1 " &amp; BC$6 &amp; " " &amp; MID($AV$3, 15, 4)) + 1, 0 ), 'Raw Data'!$AN:$AN,"&gt;" &amp;DATE(MID($AV$3, 15, 4), MONTH("1 " &amp; BC$6 &amp; " " &amp; MID($AV$3, 15, 4)), 0 ), 'Raw Data'!$J:$J, $A55, 'Raw Data'!$O:$O,""&amp;'Raw Data'!$B$1,'Raw Data'!$D:$D,"&lt;&gt;*ithdr*",'Raw Data'!$D:$D,"&lt;&gt;*ancel*",'Raw Data'!$P:$P,"--")
+
SUMIFS('Raw Data'!$AI:$AI, 'Raw Data'!$AN:$AN,"&lt;=" &amp;DATE(MID($AV$3, 15, 4), MONTH("1 " &amp; BC$6 &amp; " " &amp; MID($AV$3, 15, 4)) + 1, 0 ), 'Raw Data'!$AN:$AN,"&gt;" &amp;DATE(MID($AV$3, 15, 4), MONTH("1 " &amp; BC$6 &amp; " " &amp; MID($AV$3, 15, 4)), 0 ), 'Raw Data'!$J:$J, $A55, 'Raw Data'!$P:$P,""&amp;'Raw Data'!$B$1,'Raw Data'!$D:$D,"&lt;&gt;*ithdr*",'Raw Data'!$D:$D,"&lt;&gt;*ancel*")</f>
        <v>0</v>
      </c>
      <c r="BD66" s="117"/>
      <c r="BE66" s="117"/>
      <c r="BF66" s="123"/>
    </row>
    <row r="67" spans="1:58" ht="12.75" customHeight="1" x14ac:dyDescent="0.2">
      <c r="A67" s="157" t="s">
        <v>735</v>
      </c>
      <c r="B67" s="117"/>
      <c r="C67" s="117"/>
      <c r="D67" s="117"/>
      <c r="E67" s="117"/>
      <c r="F67" s="117"/>
      <c r="G67" s="117"/>
      <c r="H67" s="117"/>
      <c r="I67" s="117"/>
      <c r="J67" s="123"/>
      <c r="K67" s="140">
        <f>SUMIFS('Raw Data'!$AI:$AI, 'Raw Data'!$AN:$AN,"&lt;=" &amp;DATE(LEFT($AV$3, 4), MONTH("1 " &amp; K$6 &amp; " " &amp; LEFT($AV$3, 4)) + 1, 0 ), 'Raw Data'!$AN:$AN,"&gt;" &amp;DATE(LEFT($AV$3, 4), MONTH("1 " &amp; K$6 &amp; " " &amp; LEFT($AV$3, 4)), 0 ), 'Raw Data'!$J:$J, $A55, 'Raw Data'!$H:$H, "Ear*", 'Raw Data'!$O:$O,""&amp;'Raw Data'!$B$1,'Raw Data'!$D:$D,"&lt;&gt;*ithdr*",'Raw Data'!$D:$D,"&lt;&gt;*ancel*",'Raw Data'!$P:$P,"--")
+
SUMIFS('Raw Data'!$AI:$AI, 'Raw Data'!$AN:$AN,"&lt;=" &amp;DATE(LEFT($AV$3, 4), MONTH("1 " &amp; K$6 &amp; " " &amp; LEFT($AV$3, 4)) + 1, 0 ), 'Raw Data'!$AN:$AN,"&gt;" &amp;DATE(LEFT($AV$3, 4), MONTH("1 " &amp; K$6 &amp; " " &amp; LEFT($AV$3, 4)), 0 ), 'Raw Data'!$J:$J, $A55, 'Raw Data'!$H:$H, "Ear*", 'Raw Data'!$P:$P,""&amp;'Raw Data'!$B$1,'Raw Data'!$D:$D,"&lt;&gt;*ithdr*",'Raw Data'!$D:$D,"&lt;&gt;*ancel*")</f>
        <v>0</v>
      </c>
      <c r="L67" s="117"/>
      <c r="M67" s="117"/>
      <c r="N67" s="123"/>
      <c r="O67" s="140">
        <f>SUMIFS('Raw Data'!$AI:$AI, 'Raw Data'!$AN:$AN,"&lt;=" &amp;DATE(LEFT($AV$3, 4), MONTH("1 " &amp; O$6 &amp; " " &amp; LEFT($AV$3, 4)) + 1, 0 ), 'Raw Data'!$AN:$AN,"&gt;" &amp;DATE(LEFT($AV$3, 4), MONTH("1 " &amp; O$6 &amp; " " &amp; LEFT($AV$3, 4)), 0 ), 'Raw Data'!$J:$J, $A55, 'Raw Data'!$H:$H, "Ear*", 'Raw Data'!$O:$O,""&amp;'Raw Data'!$B$1,'Raw Data'!$D:$D,"&lt;&gt;*ithdr*",'Raw Data'!$D:$D,"&lt;&gt;*ancel*",'Raw Data'!$P:$P,"--")
+
SUMIFS('Raw Data'!$AI:$AI, 'Raw Data'!$AN:$AN,"&lt;=" &amp;DATE(LEFT($AV$3, 4), MONTH("1 " &amp; O$6 &amp; " " &amp; LEFT($AV$3, 4)) + 1, 0 ), 'Raw Data'!$AN:$AN,"&gt;" &amp;DATE(LEFT($AV$3, 4), MONTH("1 " &amp; O$6 &amp; " " &amp; LEFT($AV$3, 4)), 0 ), 'Raw Data'!$J:$J, $A55, 'Raw Data'!$H:$H, "Ear*", 'Raw Data'!$P:$P,""&amp;'Raw Data'!$B$1,'Raw Data'!$D:$D,"&lt;&gt;*ithdr*",'Raw Data'!$D:$D,"&lt;&gt;*ancel*")</f>
        <v>0</v>
      </c>
      <c r="P67" s="117"/>
      <c r="Q67" s="117"/>
      <c r="R67" s="123"/>
      <c r="S67" s="140">
        <f>SUMIFS('Raw Data'!$AI:$AI, 'Raw Data'!$AN:$AN,"&lt;=" &amp;DATE(LEFT($AV$3, 4), MONTH("1 " &amp; S$6 &amp; " " &amp; LEFT($AV$3, 4)) + 1, 0 ), 'Raw Data'!$AN:$AN,"&gt;" &amp;DATE(LEFT($AV$3, 4), MONTH("1 " &amp; S$6 &amp; " " &amp; LEFT($AV$3, 4)), 0 ), 'Raw Data'!$J:$J, $A55, 'Raw Data'!$H:$H, "Ear*", 'Raw Data'!$O:$O,""&amp;'Raw Data'!$B$1,'Raw Data'!$D:$D,"&lt;&gt;*ithdr*",'Raw Data'!$D:$D,"&lt;&gt;*ancel*",'Raw Data'!$P:$P,"--")
+
SUMIFS('Raw Data'!$AI:$AI, 'Raw Data'!$AN:$AN,"&lt;=" &amp;DATE(LEFT($AV$3, 4), MONTH("1 " &amp; S$6 &amp; " " &amp; LEFT($AV$3, 4)) + 1, 0 ), 'Raw Data'!$AN:$AN,"&gt;" &amp;DATE(LEFT($AV$3, 4), MONTH("1 " &amp; S$6 &amp; " " &amp; LEFT($AV$3, 4)), 0 ), 'Raw Data'!$J:$J, $A55, 'Raw Data'!$H:$H, "Ear*", 'Raw Data'!$P:$P,""&amp;'Raw Data'!$B$1,'Raw Data'!$D:$D,"&lt;&gt;*ithdr*",'Raw Data'!$D:$D,"&lt;&gt;*ancel*")</f>
        <v>0</v>
      </c>
      <c r="T67" s="117"/>
      <c r="U67" s="117"/>
      <c r="V67" s="123"/>
      <c r="W67" s="140">
        <f>SUMIFS('Raw Data'!$AI:$AI, 'Raw Data'!$AN:$AN,"&lt;=" &amp;DATE(LEFT($AV$3, 4), MONTH("1 " &amp; W$6 &amp; " " &amp; LEFT($AV$3, 4)) + 1, 0 ), 'Raw Data'!$AN:$AN,"&gt;" &amp;DATE(LEFT($AV$3, 4), MONTH("1 " &amp; W$6 &amp; " " &amp; LEFT($AV$3, 4)), 0 ), 'Raw Data'!$J:$J, $A55, 'Raw Data'!$H:$H, "Ear*", 'Raw Data'!$O:$O,""&amp;'Raw Data'!$B$1,'Raw Data'!$D:$D,"&lt;&gt;*ithdr*",'Raw Data'!$D:$D,"&lt;&gt;*ancel*",'Raw Data'!$P:$P,"--")
+
SUMIFS('Raw Data'!$AI:$AI, 'Raw Data'!$AN:$AN,"&lt;=" &amp;DATE(LEFT($AV$3, 4), MONTH("1 " &amp; W$6 &amp; " " &amp; LEFT($AV$3, 4)) + 1, 0 ), 'Raw Data'!$AN:$AN,"&gt;" &amp;DATE(LEFT($AV$3, 4), MONTH("1 " &amp; W$6 &amp; " " &amp; LEFT($AV$3, 4)), 0 ), 'Raw Data'!$J:$J, $A55, 'Raw Data'!$H:$H, "Ear*", 'Raw Data'!$P:$P,""&amp;'Raw Data'!$B$1,'Raw Data'!$D:$D,"&lt;&gt;*ithdr*",'Raw Data'!$D:$D,"&lt;&gt;*ancel*")</f>
        <v>0</v>
      </c>
      <c r="X67" s="117"/>
      <c r="Y67" s="117"/>
      <c r="Z67" s="123"/>
      <c r="AA67" s="140">
        <f>SUMIFS('Raw Data'!$AI:$AI, 'Raw Data'!$AN:$AN,"&lt;=" &amp;DATE(LEFT($AV$3, 4), MONTH("1 " &amp; AA$6 &amp; " " &amp; LEFT($AV$3, 4)) + 1, 0 ), 'Raw Data'!$AN:$AN,"&gt;" &amp;DATE(LEFT($AV$3, 4), MONTH("1 " &amp; AA$6 &amp; " " &amp; LEFT($AV$3, 4)), 0 ), 'Raw Data'!$J:$J, $A55, 'Raw Data'!$H:$H, "Ear*", 'Raw Data'!$O:$O,""&amp;'Raw Data'!$B$1,'Raw Data'!$D:$D,"&lt;&gt;*ithdr*",'Raw Data'!$D:$D,"&lt;&gt;*ancel*",'Raw Data'!$P:$P,"--")
+
SUMIFS('Raw Data'!$AI:$AI, 'Raw Data'!$AN:$AN,"&lt;=" &amp;DATE(LEFT($AV$3, 4), MONTH("1 " &amp; AA$6 &amp; " " &amp; LEFT($AV$3, 4)) + 1, 0 ), 'Raw Data'!$AN:$AN,"&gt;" &amp;DATE(LEFT($AV$3, 4), MONTH("1 " &amp; AA$6 &amp; " " &amp; LEFT($AV$3, 4)), 0 ), 'Raw Data'!$J:$J, $A55, 'Raw Data'!$H:$H, "Ear*", 'Raw Data'!$P:$P,""&amp;'Raw Data'!$B$1,'Raw Data'!$D:$D,"&lt;&gt;*ithdr*",'Raw Data'!$D:$D,"&lt;&gt;*ancel*")</f>
        <v>0</v>
      </c>
      <c r="AB67" s="117"/>
      <c r="AC67" s="117"/>
      <c r="AD67" s="123"/>
      <c r="AE67" s="140">
        <f>SUMIFS('Raw Data'!$AI:$AI, 'Raw Data'!$AN:$AN,"&lt;=" &amp;DATE(LEFT($AV$3, 4), MONTH("1 " &amp; AE$6 &amp; " " &amp; LEFT($AV$3, 4)) + 1, 0 ), 'Raw Data'!$AN:$AN,"&gt;" &amp;DATE(LEFT($AV$3, 4), MONTH("1 " &amp; AE$6 &amp; " " &amp; LEFT($AV$3, 4)), 0 ), 'Raw Data'!$J:$J, $A55, 'Raw Data'!$H:$H, "Ear*", 'Raw Data'!$O:$O,""&amp;'Raw Data'!$B$1,'Raw Data'!$D:$D,"&lt;&gt;*ithdr*",'Raw Data'!$D:$D,"&lt;&gt;*ancel*",'Raw Data'!$P:$P,"--")
+
SUMIFS('Raw Data'!$AI:$AI, 'Raw Data'!$AN:$AN,"&lt;=" &amp;DATE(LEFT($AV$3, 4), MONTH("1 " &amp; AE$6 &amp; " " &amp; LEFT($AV$3, 4)) + 1, 0 ), 'Raw Data'!$AN:$AN,"&gt;" &amp;DATE(LEFT($AV$3, 4), MONTH("1 " &amp; AE$6 &amp; " " &amp; LEFT($AV$3, 4)), 0 ), 'Raw Data'!$J:$J, $A55, 'Raw Data'!$H:$H, "Ear*", 'Raw Data'!$P:$P,""&amp;'Raw Data'!$B$1,'Raw Data'!$D:$D,"&lt;&gt;*ithdr*",'Raw Data'!$D:$D,"&lt;&gt;*ancel*")</f>
        <v>0</v>
      </c>
      <c r="AF67" s="117"/>
      <c r="AG67" s="117"/>
      <c r="AH67" s="123"/>
      <c r="AI67" s="140">
        <f>SUMIFS('Raw Data'!$AI:$AI, 'Raw Data'!$AN:$AN,"&lt;=" &amp;DATE(LEFT($AV$3, 4), MONTH("1 " &amp; AI$6 &amp; " " &amp; LEFT($AV$3, 4)) + 1, 0 ), 'Raw Data'!$AN:$AN,"&gt;" &amp;DATE(LEFT($AV$3, 4), MONTH("1 " &amp; AI$6 &amp; " " &amp; LEFT($AV$3, 4)), 0 ), 'Raw Data'!$J:$J, $A55, 'Raw Data'!$H:$H, "Ear*", 'Raw Data'!$O:$O,""&amp;'Raw Data'!$B$1,'Raw Data'!$D:$D,"&lt;&gt;*ithdr*",'Raw Data'!$D:$D,"&lt;&gt;*ancel*",'Raw Data'!$P:$P,"--")
+
SUMIFS('Raw Data'!$AI:$AI, 'Raw Data'!$AN:$AN,"&lt;=" &amp;DATE(LEFT($AV$3, 4), MONTH("1 " &amp; AI$6 &amp; " " &amp; LEFT($AV$3, 4)) + 1, 0 ), 'Raw Data'!$AN:$AN,"&gt;" &amp;DATE(LEFT($AV$3, 4), MONTH("1 " &amp; AI$6 &amp; " " &amp; LEFT($AV$3, 4)), 0 ), 'Raw Data'!$J:$J, $A55, 'Raw Data'!$H:$H, "Ear*", 'Raw Data'!$P:$P,""&amp;'Raw Data'!$B$1,'Raw Data'!$D:$D,"&lt;&gt;*ithdr*",'Raw Data'!$D:$D,"&lt;&gt;*ancel*")</f>
        <v>0</v>
      </c>
      <c r="AJ67" s="117"/>
      <c r="AK67" s="117"/>
      <c r="AL67" s="123"/>
      <c r="AM67" s="140">
        <f>SUMIFS('Raw Data'!$AI:$AI, 'Raw Data'!$AN:$AN,"&lt;=" &amp;DATE(LEFT($AV$3, 4), MONTH("1 " &amp; AM$6 &amp; " " &amp; LEFT($AV$3, 4)) + 1, 0 ), 'Raw Data'!$AN:$AN,"&gt;" &amp;DATE(LEFT($AV$3, 4), MONTH("1 " &amp; AM$6 &amp; " " &amp; LEFT($AV$3, 4)), 0 ), 'Raw Data'!$J:$J, $A55, 'Raw Data'!$H:$H, "Ear*", 'Raw Data'!$O:$O,""&amp;'Raw Data'!$B$1,'Raw Data'!$D:$D,"&lt;&gt;*ithdr*",'Raw Data'!$D:$D,"&lt;&gt;*ancel*",'Raw Data'!$P:$P,"--")
+
SUMIFS('Raw Data'!$AI:$AI, 'Raw Data'!$AN:$AN,"&lt;=" &amp;DATE(LEFT($AV$3, 4), MONTH("1 " &amp; AM$6 &amp; " " &amp; LEFT($AV$3, 4)) + 1, 0 ), 'Raw Data'!$AN:$AN,"&gt;" &amp;DATE(LEFT($AV$3, 4), MONTH("1 " &amp; AM$6 &amp; " " &amp; LEFT($AV$3, 4)), 0 ), 'Raw Data'!$J:$J, $A55, 'Raw Data'!$H:$H, "Ear*", 'Raw Data'!$P:$P,""&amp;'Raw Data'!$B$1,'Raw Data'!$D:$D,"&lt;&gt;*ithdr*",'Raw Data'!$D:$D,"&lt;&gt;*ancel*")</f>
        <v>0</v>
      </c>
      <c r="AN67" s="117"/>
      <c r="AO67" s="117"/>
      <c r="AP67" s="123"/>
      <c r="AQ67" s="140">
        <f>SUMIFS('Raw Data'!$AI:$AI, 'Raw Data'!$AN:$AN,"&lt;=" &amp;DATE(LEFT($AV$3, 4), MONTH("1 " &amp; AQ$6 &amp; " " &amp; LEFT($AV$3, 4)) + 1, 0 ), 'Raw Data'!$AN:$AN,"&gt;" &amp;DATE(LEFT($AV$3, 4), MONTH("1 " &amp; AQ$6 &amp; " " &amp; LEFT($AV$3, 4)), 0 ), 'Raw Data'!$J:$J, $A55, 'Raw Data'!$H:$H, "Ear*", 'Raw Data'!$O:$O,""&amp;'Raw Data'!$B$1,'Raw Data'!$D:$D,"&lt;&gt;*ithdr*",'Raw Data'!$D:$D,"&lt;&gt;*ancel*",'Raw Data'!$P:$P,"--")
+
SUMIFS('Raw Data'!$AI:$AI, 'Raw Data'!$AN:$AN,"&lt;=" &amp;DATE(LEFT($AV$3, 4), MONTH("1 " &amp; AQ$6 &amp; " " &amp; LEFT($AV$3, 4)) + 1, 0 ), 'Raw Data'!$AN:$AN,"&gt;" &amp;DATE(LEFT($AV$3, 4), MONTH("1 " &amp; AQ$6 &amp; " " &amp; LEFT($AV$3, 4)), 0 ), 'Raw Data'!$J:$J, $A55, 'Raw Data'!$H:$H, "Ear*", 'Raw Data'!$P:$P,""&amp;'Raw Data'!$B$1,'Raw Data'!$D:$D,"&lt;&gt;*ithdr*",'Raw Data'!$D:$D,"&lt;&gt;*ancel*")</f>
        <v>0</v>
      </c>
      <c r="AR67" s="117"/>
      <c r="AS67" s="117"/>
      <c r="AT67" s="123"/>
      <c r="AU67" s="140">
        <f>SUMIFS('Raw Data'!$AI:$AI, 'Raw Data'!$AN:$AN,"&lt;=" &amp;DATE(MID($AV$3, 15, 4), MONTH("1 " &amp; AU$6 &amp; " " &amp; MID($AV$3, 15, 4)) + 1, 0 ), 'Raw Data'!$AN:$AN,"&gt;" &amp;DATE(MID($AV$3, 15, 4), MONTH("1 " &amp; AU$6 &amp; " " &amp; MID($AV$3, 15, 4)), 0 ), 'Raw Data'!$J:$J, $A55, 'Raw Data'!$H:$H, "Ear*", 'Raw Data'!$O:$O,""&amp;'Raw Data'!$B$1,'Raw Data'!$D:$D,"&lt;&gt;*ithdr*",'Raw Data'!$D:$D,"&lt;&gt;*ancel*",'Raw Data'!$P:$P,"--")
+
SUMIFS('Raw Data'!$AI:$AI, 'Raw Data'!$AN:$AN,"&lt;=" &amp;DATE(MID($AV$3, 15, 4), MONTH("1 " &amp; AU$6 &amp; " " &amp; MID($AV$3, 15, 4)) + 1, 0 ), 'Raw Data'!$AN:$AN,"&gt;" &amp;DATE(MID($AV$3, 15, 4), MONTH("1 " &amp; AU$6 &amp; " " &amp; MID($AV$3, 15, 4)), 0 ), 'Raw Data'!$J:$J, $A55, 'Raw Data'!$H:$H, "Ear*", 'Raw Data'!$P:$P,""&amp;'Raw Data'!$B$1,'Raw Data'!$D:$D,"&lt;&gt;*ithdr*",'Raw Data'!$D:$D,"&lt;&gt;*ancel*")</f>
        <v>0</v>
      </c>
      <c r="AV67" s="117"/>
      <c r="AW67" s="117"/>
      <c r="AX67" s="123"/>
      <c r="AY67" s="140">
        <f>SUMIFS('Raw Data'!$AI:$AI, 'Raw Data'!$AN:$AN,"&lt;=" &amp;DATE(MID($AV$3, 15, 4), MONTH("1 " &amp; AY$6 &amp; " " &amp; MID($AV$3, 15, 4)) + 1, 0 ), 'Raw Data'!$AN:$AN,"&gt;" &amp;DATE(MID($AV$3, 15, 4), MONTH("1 " &amp; AY$6 &amp; " " &amp; MID($AV$3, 15, 4)), 0 ), 'Raw Data'!$J:$J, $A55, 'Raw Data'!$H:$H, "Ear*", 'Raw Data'!$O:$O,""&amp;'Raw Data'!$B$1,'Raw Data'!$D:$D,"&lt;&gt;*ithdr*",'Raw Data'!$D:$D,"&lt;&gt;*ancel*",'Raw Data'!$P:$P,"--")
+
SUMIFS('Raw Data'!$AI:$AI, 'Raw Data'!$AN:$AN,"&lt;=" &amp;DATE(MID($AV$3, 15, 4), MONTH("1 " &amp; AY$6 &amp; " " &amp; MID($AV$3, 15, 4)) + 1, 0 ), 'Raw Data'!$AN:$AN,"&gt;" &amp;DATE(MID($AV$3, 15, 4), MONTH("1 " &amp; AY$6 &amp; " " &amp; MID($AV$3, 15, 4)), 0 ), 'Raw Data'!$J:$J, $A55, 'Raw Data'!$H:$H, "Ear*", 'Raw Data'!$P:$P,""&amp;'Raw Data'!$B$1,'Raw Data'!$D:$D,"&lt;&gt;*ithdr*",'Raw Data'!$D:$D,"&lt;&gt;*ancel*")</f>
        <v>0</v>
      </c>
      <c r="AZ67" s="117"/>
      <c r="BA67" s="117"/>
      <c r="BB67" s="123"/>
      <c r="BC67" s="140">
        <f>SUMIFS('Raw Data'!$AI:$AI, 'Raw Data'!$AN:$AN,"&lt;=" &amp;DATE(MID($AV$3, 15, 4), MONTH("1 " &amp; BC$6 &amp; " " &amp; MID($AV$3, 15, 4)) + 1, 0 ), 'Raw Data'!$AN:$AN,"&gt;" &amp;DATE(MID($AV$3, 15, 4), MONTH("1 " &amp; BC$6 &amp; " " &amp; MID($AV$3, 15, 4)), 0 ), 'Raw Data'!$J:$J, $A55, 'Raw Data'!$H:$H, "Ear*", 'Raw Data'!$O:$O,""&amp;'Raw Data'!$B$1,'Raw Data'!$D:$D,"&lt;&gt;*ithdr*",'Raw Data'!$D:$D,"&lt;&gt;*ancel*",'Raw Data'!$P:$P,"--")
+
SUMIFS('Raw Data'!$AI:$AI, 'Raw Data'!$AN:$AN,"&lt;=" &amp;DATE(MID($AV$3, 15, 4), MONTH("1 " &amp; BC$6 &amp; " " &amp; MID($AV$3, 15, 4)) + 1, 0 ), 'Raw Data'!$AN:$AN,"&gt;" &amp;DATE(MID($AV$3, 15, 4), MONTH("1 " &amp; BC$6 &amp; " " &amp; MID($AV$3, 15, 4)), 0 ), 'Raw Data'!$J:$J, $A55, 'Raw Data'!$H:$H, "Ear*", 'Raw Data'!$P:$P,""&amp;'Raw Data'!$B$1,'Raw Data'!$D:$D,"&lt;&gt;*ithdr*",'Raw Data'!$D:$D,"&lt;&gt;*ancel*")</f>
        <v>0</v>
      </c>
      <c r="BD67" s="117"/>
      <c r="BE67" s="117"/>
      <c r="BF67" s="123"/>
    </row>
    <row r="68" spans="1:58" ht="12.75" customHeight="1" x14ac:dyDescent="0.2">
      <c r="A68" s="157" t="s">
        <v>736</v>
      </c>
      <c r="B68" s="117"/>
      <c r="C68" s="117"/>
      <c r="D68" s="117"/>
      <c r="E68" s="117"/>
      <c r="F68" s="117"/>
      <c r="G68" s="117"/>
      <c r="H68" s="117"/>
      <c r="I68" s="117"/>
      <c r="J68" s="123"/>
      <c r="K68" s="140">
        <f>SUMIFS('Raw Data'!$AI:$AI, 'Raw Data'!$AN:$AN,"&lt;=" &amp;DATE(LEFT($AV$3, 4), MONTH("1 " &amp; K$6 &amp; " " &amp; LEFT($AV$3, 4)) + 1, 0 ), 'Raw Data'!$AN:$AN,"&gt;" &amp;DATE(LEFT($AV$3, 4), MONTH("1 " &amp; K$6 &amp; " " &amp; LEFT($AV$3, 4)), 0 ), 'Raw Data'!$J:$J, $A55, 'Raw Data'!$H:$H, "Non*", 'Raw Data'!$O:$O,""&amp;'Raw Data'!$B$1,'Raw Data'!$D:$D,"&lt;&gt;*ithdr*",'Raw Data'!$D:$D,"&lt;&gt;*ancel*",'Raw Data'!$P:$P,"--")
+
SUMIFS('Raw Data'!$AI:$AI, 'Raw Data'!$AN:$AN,"&lt;=" &amp;DATE(LEFT($AV$3, 4), MONTH("1 " &amp; K$6 &amp; " " &amp; LEFT($AV$3, 4)) + 1, 0 ), 'Raw Data'!$AN:$AN,"&gt;" &amp;DATE(LEFT($AV$3, 4), MONTH("1 " &amp; K$6 &amp; " " &amp; LEFT($AV$3, 4)), 0 ), 'Raw Data'!$J:$J, $A55, 'Raw Data'!$H:$H, "Non*", 'Raw Data'!$P:$P,""&amp;'Raw Data'!$B$1,'Raw Data'!$D:$D,"&lt;&gt;*ithdr*",'Raw Data'!$D:$D,"&lt;&gt;*ancel*")</f>
        <v>0</v>
      </c>
      <c r="L68" s="117"/>
      <c r="M68" s="117"/>
      <c r="N68" s="123"/>
      <c r="O68" s="140">
        <f>SUMIFS('Raw Data'!$AI:$AI, 'Raw Data'!$AN:$AN,"&lt;=" &amp;DATE(LEFT($AV$3, 4), MONTH("1 " &amp; O$6 &amp; " " &amp; LEFT($AV$3, 4)) + 1, 0 ), 'Raw Data'!$AN:$AN,"&gt;" &amp;DATE(LEFT($AV$3, 4), MONTH("1 " &amp; O$6 &amp; " " &amp; LEFT($AV$3, 4)), 0 ), 'Raw Data'!$J:$J, $A55, 'Raw Data'!$H:$H, "Non*", 'Raw Data'!$O:$O,""&amp;'Raw Data'!$B$1,'Raw Data'!$D:$D,"&lt;&gt;*ithdr*",'Raw Data'!$D:$D,"&lt;&gt;*ancel*",'Raw Data'!$P:$P,"--")
+
SUMIFS('Raw Data'!$AI:$AI, 'Raw Data'!$AN:$AN,"&lt;=" &amp;DATE(LEFT($AV$3, 4), MONTH("1 " &amp; O$6 &amp; " " &amp; LEFT($AV$3, 4)) + 1, 0 ), 'Raw Data'!$AN:$AN,"&gt;" &amp;DATE(LEFT($AV$3, 4), MONTH("1 " &amp; O$6 &amp; " " &amp; LEFT($AV$3, 4)), 0 ), 'Raw Data'!$J:$J, $A55, 'Raw Data'!$H:$H, "Non*", 'Raw Data'!$P:$P,""&amp;'Raw Data'!$B$1,'Raw Data'!$D:$D,"&lt;&gt;*ithdr*",'Raw Data'!$D:$D,"&lt;&gt;*ancel*")</f>
        <v>0</v>
      </c>
      <c r="P68" s="117"/>
      <c r="Q68" s="117"/>
      <c r="R68" s="123"/>
      <c r="S68" s="140">
        <f>SUMIFS('Raw Data'!$AI:$AI, 'Raw Data'!$AN:$AN,"&lt;=" &amp;DATE(LEFT($AV$3, 4), MONTH("1 " &amp; S$6 &amp; " " &amp; LEFT($AV$3, 4)) + 1, 0 ), 'Raw Data'!$AN:$AN,"&gt;" &amp;DATE(LEFT($AV$3, 4), MONTH("1 " &amp; S$6 &amp; " " &amp; LEFT($AV$3, 4)), 0 ), 'Raw Data'!$J:$J, $A55, 'Raw Data'!$H:$H, "Non*", 'Raw Data'!$O:$O,""&amp;'Raw Data'!$B$1,'Raw Data'!$D:$D,"&lt;&gt;*ithdr*",'Raw Data'!$D:$D,"&lt;&gt;*ancel*",'Raw Data'!$P:$P,"--")
+
SUMIFS('Raw Data'!$AI:$AI, 'Raw Data'!$AN:$AN,"&lt;=" &amp;DATE(LEFT($AV$3, 4), MONTH("1 " &amp; S$6 &amp; " " &amp; LEFT($AV$3, 4)) + 1, 0 ), 'Raw Data'!$AN:$AN,"&gt;" &amp;DATE(LEFT($AV$3, 4), MONTH("1 " &amp; S$6 &amp; " " &amp; LEFT($AV$3, 4)), 0 ), 'Raw Data'!$J:$J, $A55, 'Raw Data'!$H:$H, "Non*", 'Raw Data'!$P:$P,""&amp;'Raw Data'!$B$1,'Raw Data'!$D:$D,"&lt;&gt;*ithdr*",'Raw Data'!$D:$D,"&lt;&gt;*ancel*")</f>
        <v>0</v>
      </c>
      <c r="T68" s="117"/>
      <c r="U68" s="117"/>
      <c r="V68" s="123"/>
      <c r="W68" s="140">
        <f>SUMIFS('Raw Data'!$AI:$AI, 'Raw Data'!$AN:$AN,"&lt;=" &amp;DATE(LEFT($AV$3, 4), MONTH("1 " &amp; W$6 &amp; " " &amp; LEFT($AV$3, 4)) + 1, 0 ), 'Raw Data'!$AN:$AN,"&gt;" &amp;DATE(LEFT($AV$3, 4), MONTH("1 " &amp; W$6 &amp; " " &amp; LEFT($AV$3, 4)), 0 ), 'Raw Data'!$J:$J, $A55, 'Raw Data'!$H:$H, "Non*", 'Raw Data'!$O:$O,""&amp;'Raw Data'!$B$1,'Raw Data'!$D:$D,"&lt;&gt;*ithdr*",'Raw Data'!$D:$D,"&lt;&gt;*ancel*",'Raw Data'!$P:$P,"--")
+
SUMIFS('Raw Data'!$AI:$AI, 'Raw Data'!$AN:$AN,"&lt;=" &amp;DATE(LEFT($AV$3, 4), MONTH("1 " &amp; W$6 &amp; " " &amp; LEFT($AV$3, 4)) + 1, 0 ), 'Raw Data'!$AN:$AN,"&gt;" &amp;DATE(LEFT($AV$3, 4), MONTH("1 " &amp; W$6 &amp; " " &amp; LEFT($AV$3, 4)), 0 ), 'Raw Data'!$J:$J, $A55, 'Raw Data'!$H:$H, "Non*", 'Raw Data'!$P:$P,""&amp;'Raw Data'!$B$1,'Raw Data'!$D:$D,"&lt;&gt;*ithdr*",'Raw Data'!$D:$D,"&lt;&gt;*ancel*")</f>
        <v>0</v>
      </c>
      <c r="X68" s="117"/>
      <c r="Y68" s="117"/>
      <c r="Z68" s="123"/>
      <c r="AA68" s="140">
        <f>SUMIFS('Raw Data'!$AI:$AI, 'Raw Data'!$AN:$AN,"&lt;=" &amp;DATE(LEFT($AV$3, 4), MONTH("1 " &amp; AA$6 &amp; " " &amp; LEFT($AV$3, 4)) + 1, 0 ), 'Raw Data'!$AN:$AN,"&gt;" &amp;DATE(LEFT($AV$3, 4), MONTH("1 " &amp; AA$6 &amp; " " &amp; LEFT($AV$3, 4)), 0 ), 'Raw Data'!$J:$J, $A55, 'Raw Data'!$H:$H, "Non*", 'Raw Data'!$O:$O,""&amp;'Raw Data'!$B$1,'Raw Data'!$D:$D,"&lt;&gt;*ithdr*",'Raw Data'!$D:$D,"&lt;&gt;*ancel*",'Raw Data'!$P:$P,"--")
+
SUMIFS('Raw Data'!$AI:$AI, 'Raw Data'!$AN:$AN,"&lt;=" &amp;DATE(LEFT($AV$3, 4), MONTH("1 " &amp; AA$6 &amp; " " &amp; LEFT($AV$3, 4)) + 1, 0 ), 'Raw Data'!$AN:$AN,"&gt;" &amp;DATE(LEFT($AV$3, 4), MONTH("1 " &amp; AA$6 &amp; " " &amp; LEFT($AV$3, 4)), 0 ), 'Raw Data'!$J:$J, $A55, 'Raw Data'!$H:$H, "Non*", 'Raw Data'!$P:$P,""&amp;'Raw Data'!$B$1,'Raw Data'!$D:$D,"&lt;&gt;*ithdr*",'Raw Data'!$D:$D,"&lt;&gt;*ancel*")</f>
        <v>0</v>
      </c>
      <c r="AB68" s="117"/>
      <c r="AC68" s="117"/>
      <c r="AD68" s="123"/>
      <c r="AE68" s="140">
        <f>SUMIFS('Raw Data'!$AI:$AI, 'Raw Data'!$AN:$AN,"&lt;=" &amp;DATE(LEFT($AV$3, 4), MONTH("1 " &amp; AE$6 &amp; " " &amp; LEFT($AV$3, 4)) + 1, 0 ), 'Raw Data'!$AN:$AN,"&gt;" &amp;DATE(LEFT($AV$3, 4), MONTH("1 " &amp; AE$6 &amp; " " &amp; LEFT($AV$3, 4)), 0 ), 'Raw Data'!$J:$J, $A55, 'Raw Data'!$H:$H, "Non*", 'Raw Data'!$O:$O,""&amp;'Raw Data'!$B$1,'Raw Data'!$D:$D,"&lt;&gt;*ithdr*",'Raw Data'!$D:$D,"&lt;&gt;*ancel*",'Raw Data'!$P:$P,"--")
+
SUMIFS('Raw Data'!$AI:$AI, 'Raw Data'!$AN:$AN,"&lt;=" &amp;DATE(LEFT($AV$3, 4), MONTH("1 " &amp; AE$6 &amp; " " &amp; LEFT($AV$3, 4)) + 1, 0 ), 'Raw Data'!$AN:$AN,"&gt;" &amp;DATE(LEFT($AV$3, 4), MONTH("1 " &amp; AE$6 &amp; " " &amp; LEFT($AV$3, 4)), 0 ), 'Raw Data'!$J:$J, $A55, 'Raw Data'!$H:$H, "Non*", 'Raw Data'!$P:$P,""&amp;'Raw Data'!$B$1,'Raw Data'!$D:$D,"&lt;&gt;*ithdr*",'Raw Data'!$D:$D,"&lt;&gt;*ancel*")</f>
        <v>0</v>
      </c>
      <c r="AF68" s="117"/>
      <c r="AG68" s="117"/>
      <c r="AH68" s="123"/>
      <c r="AI68" s="140">
        <f>SUMIFS('Raw Data'!$AI:$AI, 'Raw Data'!$AN:$AN,"&lt;=" &amp;DATE(LEFT($AV$3, 4), MONTH("1 " &amp; AI$6 &amp; " " &amp; LEFT($AV$3, 4)) + 1, 0 ), 'Raw Data'!$AN:$AN,"&gt;" &amp;DATE(LEFT($AV$3, 4), MONTH("1 " &amp; AI$6 &amp; " " &amp; LEFT($AV$3, 4)), 0 ), 'Raw Data'!$J:$J, $A55, 'Raw Data'!$H:$H, "Non*", 'Raw Data'!$O:$O,""&amp;'Raw Data'!$B$1,'Raw Data'!$D:$D,"&lt;&gt;*ithdr*",'Raw Data'!$D:$D,"&lt;&gt;*ancel*",'Raw Data'!$P:$P,"--")
+
SUMIFS('Raw Data'!$AI:$AI, 'Raw Data'!$AN:$AN,"&lt;=" &amp;DATE(LEFT($AV$3, 4), MONTH("1 " &amp; AI$6 &amp; " " &amp; LEFT($AV$3, 4)) + 1, 0 ), 'Raw Data'!$AN:$AN,"&gt;" &amp;DATE(LEFT($AV$3, 4), MONTH("1 " &amp; AI$6 &amp; " " &amp; LEFT($AV$3, 4)), 0 ), 'Raw Data'!$J:$J, $A55, 'Raw Data'!$H:$H, "Non*", 'Raw Data'!$P:$P,""&amp;'Raw Data'!$B$1,'Raw Data'!$D:$D,"&lt;&gt;*ithdr*",'Raw Data'!$D:$D,"&lt;&gt;*ancel*")</f>
        <v>0</v>
      </c>
      <c r="AJ68" s="117"/>
      <c r="AK68" s="117"/>
      <c r="AL68" s="123"/>
      <c r="AM68" s="140">
        <f>SUMIFS('Raw Data'!$AI:$AI, 'Raw Data'!$AN:$AN,"&lt;=" &amp;DATE(LEFT($AV$3, 4), MONTH("1 " &amp; AM$6 &amp; " " &amp; LEFT($AV$3, 4)) + 1, 0 ), 'Raw Data'!$AN:$AN,"&gt;" &amp;DATE(LEFT($AV$3, 4), MONTH("1 " &amp; AM$6 &amp; " " &amp; LEFT($AV$3, 4)), 0 ), 'Raw Data'!$J:$J, $A55, 'Raw Data'!$H:$H, "Non*", 'Raw Data'!$O:$O,""&amp;'Raw Data'!$B$1,'Raw Data'!$D:$D,"&lt;&gt;*ithdr*",'Raw Data'!$D:$D,"&lt;&gt;*ancel*",'Raw Data'!$P:$P,"--")
+
SUMIFS('Raw Data'!$AI:$AI, 'Raw Data'!$AN:$AN,"&lt;=" &amp;DATE(LEFT($AV$3, 4), MONTH("1 " &amp; AM$6 &amp; " " &amp; LEFT($AV$3, 4)) + 1, 0 ), 'Raw Data'!$AN:$AN,"&gt;" &amp;DATE(LEFT($AV$3, 4), MONTH("1 " &amp; AM$6 &amp; " " &amp; LEFT($AV$3, 4)), 0 ), 'Raw Data'!$J:$J, $A55, 'Raw Data'!$H:$H, "Non*", 'Raw Data'!$P:$P,""&amp;'Raw Data'!$B$1,'Raw Data'!$D:$D,"&lt;&gt;*ithdr*",'Raw Data'!$D:$D,"&lt;&gt;*ancel*")</f>
        <v>0</v>
      </c>
      <c r="AN68" s="117"/>
      <c r="AO68" s="117"/>
      <c r="AP68" s="123"/>
      <c r="AQ68" s="140">
        <f>SUMIFS('Raw Data'!$AI:$AI, 'Raw Data'!$AN:$AN,"&lt;=" &amp;DATE(LEFT($AV$3, 4), MONTH("1 " &amp; AQ$6 &amp; " " &amp; LEFT($AV$3, 4)) + 1, 0 ), 'Raw Data'!$AN:$AN,"&gt;" &amp;DATE(LEFT($AV$3, 4), MONTH("1 " &amp; AQ$6 &amp; " " &amp; LEFT($AV$3, 4)), 0 ), 'Raw Data'!$J:$J, $A55, 'Raw Data'!$H:$H, "Non*", 'Raw Data'!$O:$O,""&amp;'Raw Data'!$B$1,'Raw Data'!$D:$D,"&lt;&gt;*ithdr*",'Raw Data'!$D:$D,"&lt;&gt;*ancel*",'Raw Data'!$P:$P,"--")
+
SUMIFS('Raw Data'!$AI:$AI, 'Raw Data'!$AN:$AN,"&lt;=" &amp;DATE(LEFT($AV$3, 4), MONTH("1 " &amp; AQ$6 &amp; " " &amp; LEFT($AV$3, 4)) + 1, 0 ), 'Raw Data'!$AN:$AN,"&gt;" &amp;DATE(LEFT($AV$3, 4), MONTH("1 " &amp; AQ$6 &amp; " " &amp; LEFT($AV$3, 4)), 0 ), 'Raw Data'!$J:$J, $A55, 'Raw Data'!$H:$H, "Non*", 'Raw Data'!$P:$P,""&amp;'Raw Data'!$B$1,'Raw Data'!$D:$D,"&lt;&gt;*ithdr*",'Raw Data'!$D:$D,"&lt;&gt;*ancel*")</f>
        <v>0</v>
      </c>
      <c r="AR68" s="117"/>
      <c r="AS68" s="117"/>
      <c r="AT68" s="123"/>
      <c r="AU68" s="140">
        <f>SUMIFS('Raw Data'!$AI:$AI, 'Raw Data'!$AN:$AN,"&lt;=" &amp;DATE(MID($AV$3, 15, 4), MONTH("1 " &amp; AU$6 &amp; " " &amp; MID($AV$3, 15, 4)) + 1, 0 ), 'Raw Data'!$AN:$AN,"&gt;" &amp;DATE(MID($AV$3, 15, 4), MONTH("1 " &amp; AU$6 &amp; " " &amp; MID($AV$3, 15, 4)), 0 ), 'Raw Data'!$J:$J, $A55, 'Raw Data'!$H:$H, "Non*", 'Raw Data'!$O:$O,""&amp;'Raw Data'!$B$1,'Raw Data'!$D:$D,"&lt;&gt;*ithdr*",'Raw Data'!$D:$D,"&lt;&gt;*ancel*",'Raw Data'!$P:$P,"--")
+
SUMIFS('Raw Data'!$AI:$AI, 'Raw Data'!$AN:$AN,"&lt;=" &amp;DATE(MID($AV$3, 15, 4), MONTH("1 " &amp; AU$6 &amp; " " &amp; MID($AV$3, 15, 4)) + 1, 0 ), 'Raw Data'!$AN:$AN,"&gt;" &amp;DATE(MID($AV$3, 15, 4), MONTH("1 " &amp; AU$6 &amp; " " &amp; MID($AV$3, 15, 4)), 0 ), 'Raw Data'!$J:$J, $A55, 'Raw Data'!$H:$H, "Non*", 'Raw Data'!$P:$P,""&amp;'Raw Data'!$B$1,'Raw Data'!$D:$D,"&lt;&gt;*ithdr*",'Raw Data'!$D:$D,"&lt;&gt;*ancel*")</f>
        <v>0</v>
      </c>
      <c r="AV68" s="117"/>
      <c r="AW68" s="117"/>
      <c r="AX68" s="123"/>
      <c r="AY68" s="140">
        <f>SUMIFS('Raw Data'!$AI:$AI, 'Raw Data'!$AN:$AN,"&lt;=" &amp;DATE(MID($AV$3, 15, 4), MONTH("1 " &amp; AY$6 &amp; " " &amp; MID($AV$3, 15, 4)) + 1, 0 ), 'Raw Data'!$AN:$AN,"&gt;" &amp;DATE(MID($AV$3, 15, 4), MONTH("1 " &amp; AY$6 &amp; " " &amp; MID($AV$3, 15, 4)), 0 ), 'Raw Data'!$J:$J, $A55, 'Raw Data'!$H:$H, "Non*", 'Raw Data'!$O:$O,""&amp;'Raw Data'!$B$1,'Raw Data'!$D:$D,"&lt;&gt;*ithdr*",'Raw Data'!$D:$D,"&lt;&gt;*ancel*",'Raw Data'!$P:$P,"--")
+
SUMIFS('Raw Data'!$AI:$AI, 'Raw Data'!$AN:$AN,"&lt;=" &amp;DATE(MID($AV$3, 15, 4), MONTH("1 " &amp; AY$6 &amp; " " &amp; MID($AV$3, 15, 4)) + 1, 0 ), 'Raw Data'!$AN:$AN,"&gt;" &amp;DATE(MID($AV$3, 15, 4), MONTH("1 " &amp; AY$6 &amp; " " &amp; MID($AV$3, 15, 4)), 0 ), 'Raw Data'!$J:$J, $A55, 'Raw Data'!$H:$H, "Non*", 'Raw Data'!$P:$P,""&amp;'Raw Data'!$B$1,'Raw Data'!$D:$D,"&lt;&gt;*ithdr*",'Raw Data'!$D:$D,"&lt;&gt;*ancel*")</f>
        <v>0</v>
      </c>
      <c r="AZ68" s="117"/>
      <c r="BA68" s="117"/>
      <c r="BB68" s="123"/>
      <c r="BC68" s="140">
        <f>SUMIFS('Raw Data'!$AI:$AI, 'Raw Data'!$AN:$AN,"&lt;=" &amp;DATE(MID($AV$3, 15, 4), MONTH("1 " &amp; BC$6 &amp; " " &amp; MID($AV$3, 15, 4)) + 1, 0 ), 'Raw Data'!$AN:$AN,"&gt;" &amp;DATE(MID($AV$3, 15, 4), MONTH("1 " &amp; BC$6 &amp; " " &amp; MID($AV$3, 15, 4)), 0 ), 'Raw Data'!$J:$J, $A55, 'Raw Data'!$H:$H, "Non*", 'Raw Data'!$O:$O,""&amp;'Raw Data'!$B$1,'Raw Data'!$D:$D,"&lt;&gt;*ithdr*",'Raw Data'!$D:$D,"&lt;&gt;*ancel*",'Raw Data'!$P:$P,"--")
+
SUMIFS('Raw Data'!$AI:$AI, 'Raw Data'!$AN:$AN,"&lt;=" &amp;DATE(MID($AV$3, 15, 4), MONTH("1 " &amp; BC$6 &amp; " " &amp; MID($AV$3, 15, 4)) + 1, 0 ), 'Raw Data'!$AN:$AN,"&gt;" &amp;DATE(MID($AV$3, 15, 4), MONTH("1 " &amp; BC$6 &amp; " " &amp; MID($AV$3, 15, 4)), 0 ), 'Raw Data'!$J:$J, $A55, 'Raw Data'!$H:$H, "Non*", 'Raw Data'!$P:$P,""&amp;'Raw Data'!$B$1,'Raw Data'!$D:$D,"&lt;&gt;*ithdr*",'Raw Data'!$D:$D,"&lt;&gt;*ancel*")</f>
        <v>0</v>
      </c>
      <c r="BD68" s="117"/>
      <c r="BE68" s="117"/>
      <c r="BF68" s="123"/>
    </row>
    <row r="69" spans="1:58" ht="12.75" customHeight="1" x14ac:dyDescent="0.2">
      <c r="A69" s="120" t="s">
        <v>737</v>
      </c>
      <c r="B69" s="117"/>
      <c r="C69" s="117"/>
      <c r="D69" s="117"/>
      <c r="E69" s="117"/>
      <c r="F69" s="117"/>
      <c r="G69" s="117"/>
      <c r="H69" s="117"/>
      <c r="I69" s="117"/>
      <c r="J69" s="123"/>
      <c r="K69" s="156">
        <f>COUNTIFS( 'Raw Data'!$AM:$AM,"&lt;=" &amp;DATE(LEFT($AV$3, 4), MONTH("1 " &amp; K$6 &amp; " " &amp; LEFT($AV$3, 4)) + 1, 0 ), 'Raw Data'!$AM:$AM,"&gt;" &amp;DATE(LEFT($AV$3, 4), MONTH("1 " &amp; K$6 &amp; " " &amp; LEFT($AV$3, 4)), 0 ), 'Raw Data'!$J:$J, $A55, 'Raw Data'!$O:$O,""&amp;'Raw Data'!$B$1,'Raw Data'!$D:$D,"&lt;&gt;*ithdr*",'Raw Data'!$D:$D,"&lt;&gt;*ancel*",'Raw Data'!$P:$P,"--")
+
COUNTIFS( 'Raw Data'!$AM:$AM,"&lt;=" &amp;DATE(LEFT($AV$3, 4), MONTH("1 " &amp; K$6 &amp; " " &amp; LEFT($AV$3, 4)) + 1, 0 ), 'Raw Data'!$AM:$AM,"&gt;" &amp;DATE(LEFT($AV$3, 4), MONTH("1 " &amp; K$6 &amp; " " &amp; LEFT($AV$3, 4)), 0 ), 'Raw Data'!$J:$J, $A55, 'Raw Data'!$P:$P,""&amp;'Raw Data'!$B$1,'Raw Data'!$D:$D,"&lt;&gt;*ithdr*",'Raw Data'!$D:$D,"&lt;&gt;*ancel*")</f>
        <v>0</v>
      </c>
      <c r="L69" s="117"/>
      <c r="M69" s="117"/>
      <c r="N69" s="123"/>
      <c r="O69" s="156">
        <f>COUNTIFS( 'Raw Data'!$AM:$AM,"&lt;=" &amp;DATE(LEFT($AV$3, 4), MONTH("1 " &amp; O$6 &amp; " " &amp; LEFT($AV$3, 4)) + 1, 0 ), 'Raw Data'!$AM:$AM,"&gt;" &amp;DATE(LEFT($AV$3, 4), MONTH("1 " &amp; O$6 &amp; " " &amp; LEFT($AV$3, 4)), 0 ), 'Raw Data'!$J:$J, $A55, 'Raw Data'!$O:$O,""&amp;'Raw Data'!$B$1,'Raw Data'!$D:$D,"&lt;&gt;*ithdr*",'Raw Data'!$D:$D,"&lt;&gt;*ancel*",'Raw Data'!$P:$P,"--")
+
COUNTIFS( 'Raw Data'!$AM:$AM,"&lt;=" &amp;DATE(LEFT($AV$3, 4), MONTH("1 " &amp; O$6 &amp; " " &amp; LEFT($AV$3, 4)) + 1, 0 ), 'Raw Data'!$AM:$AM,"&gt;" &amp;DATE(LEFT($AV$3, 4), MONTH("1 " &amp; O$6 &amp; " " &amp; LEFT($AV$3, 4)), 0 ), 'Raw Data'!$J:$J, $A55, 'Raw Data'!$P:$P,""&amp;'Raw Data'!$B$1,'Raw Data'!$D:$D,"&lt;&gt;*ithdr*",'Raw Data'!$D:$D,"&lt;&gt;*ancel*")</f>
        <v>0</v>
      </c>
      <c r="P69" s="117"/>
      <c r="Q69" s="117"/>
      <c r="R69" s="123"/>
      <c r="S69" s="156">
        <f>COUNTIFS( 'Raw Data'!$AM:$AM,"&lt;=" &amp;DATE(LEFT($AV$3, 4), MONTH("1 " &amp; S$6 &amp; " " &amp; LEFT($AV$3, 4)) + 1, 0 ), 'Raw Data'!$AM:$AM,"&gt;" &amp;DATE(LEFT($AV$3, 4), MONTH("1 " &amp; S$6 &amp; " " &amp; LEFT($AV$3, 4)), 0 ), 'Raw Data'!$J:$J, $A55, 'Raw Data'!$O:$O,""&amp;'Raw Data'!$B$1,'Raw Data'!$D:$D,"&lt;&gt;*ithdr*",'Raw Data'!$D:$D,"&lt;&gt;*ancel*",'Raw Data'!$P:$P,"--")
+
COUNTIFS( 'Raw Data'!$AM:$AM,"&lt;=" &amp;DATE(LEFT($AV$3, 4), MONTH("1 " &amp; S$6 &amp; " " &amp; LEFT($AV$3, 4)) + 1, 0 ), 'Raw Data'!$AM:$AM,"&gt;" &amp;DATE(LEFT($AV$3, 4), MONTH("1 " &amp; S$6 &amp; " " &amp; LEFT($AV$3, 4)), 0 ), 'Raw Data'!$J:$J, $A55, 'Raw Data'!$P:$P,""&amp;'Raw Data'!$B$1,'Raw Data'!$D:$D,"&lt;&gt;*ithdr*",'Raw Data'!$D:$D,"&lt;&gt;*ancel*")</f>
        <v>0</v>
      </c>
      <c r="T69" s="117"/>
      <c r="U69" s="117"/>
      <c r="V69" s="123"/>
      <c r="W69" s="156">
        <f>COUNTIFS( 'Raw Data'!$AM:$AM,"&lt;=" &amp;DATE(LEFT($AV$3, 4), MONTH("1 " &amp; W$6 &amp; " " &amp; LEFT($AV$3, 4)) + 1, 0 ), 'Raw Data'!$AM:$AM,"&gt;" &amp;DATE(LEFT($AV$3, 4), MONTH("1 " &amp; W$6 &amp; " " &amp; LEFT($AV$3, 4)), 0 ), 'Raw Data'!$J:$J, $A55, 'Raw Data'!$O:$O,""&amp;'Raw Data'!$B$1,'Raw Data'!$D:$D,"&lt;&gt;*ithdr*",'Raw Data'!$D:$D,"&lt;&gt;*ancel*",'Raw Data'!$P:$P,"--")
+
COUNTIFS( 'Raw Data'!$AM:$AM,"&lt;=" &amp;DATE(LEFT($AV$3, 4), MONTH("1 " &amp; W$6 &amp; " " &amp; LEFT($AV$3, 4)) + 1, 0 ), 'Raw Data'!$AM:$AM,"&gt;" &amp;DATE(LEFT($AV$3, 4), MONTH("1 " &amp; W$6 &amp; " " &amp; LEFT($AV$3, 4)), 0 ), 'Raw Data'!$J:$J, $A55, 'Raw Data'!$P:$P,""&amp;'Raw Data'!$B$1,'Raw Data'!$D:$D,"&lt;&gt;*ithdr*",'Raw Data'!$D:$D,"&lt;&gt;*ancel*")</f>
        <v>0</v>
      </c>
      <c r="X69" s="117"/>
      <c r="Y69" s="117"/>
      <c r="Z69" s="123"/>
      <c r="AA69" s="156">
        <f>COUNTIFS( 'Raw Data'!$AM:$AM,"&lt;=" &amp;DATE(LEFT($AV$3, 4), MONTH("1 " &amp; AA$6 &amp; " " &amp; LEFT($AV$3, 4)) + 1, 0 ), 'Raw Data'!$AM:$AM,"&gt;" &amp;DATE(LEFT($AV$3, 4), MONTH("1 " &amp; AA$6 &amp; " " &amp; LEFT($AV$3, 4)), 0 ), 'Raw Data'!$J:$J, $A55, 'Raw Data'!$O:$O,""&amp;'Raw Data'!$B$1,'Raw Data'!$D:$D,"&lt;&gt;*ithdr*",'Raw Data'!$D:$D,"&lt;&gt;*ancel*",'Raw Data'!$P:$P,"--")
+
COUNTIFS( 'Raw Data'!$AM:$AM,"&lt;=" &amp;DATE(LEFT($AV$3, 4), MONTH("1 " &amp; AA$6 &amp; " " &amp; LEFT($AV$3, 4)) + 1, 0 ), 'Raw Data'!$AM:$AM,"&gt;" &amp;DATE(LEFT($AV$3, 4), MONTH("1 " &amp; AA$6 &amp; " " &amp; LEFT($AV$3, 4)), 0 ), 'Raw Data'!$J:$J, $A55, 'Raw Data'!$P:$P,""&amp;'Raw Data'!$B$1,'Raw Data'!$D:$D,"&lt;&gt;*ithdr*",'Raw Data'!$D:$D,"&lt;&gt;*ancel*")</f>
        <v>0</v>
      </c>
      <c r="AB69" s="117"/>
      <c r="AC69" s="117"/>
      <c r="AD69" s="123"/>
      <c r="AE69" s="156">
        <f>COUNTIFS( 'Raw Data'!$AM:$AM,"&lt;=" &amp;DATE(LEFT($AV$3, 4), MONTH("1 " &amp; AE$6 &amp; " " &amp; LEFT($AV$3, 4)) + 1, 0 ), 'Raw Data'!$AM:$AM,"&gt;" &amp;DATE(LEFT($AV$3, 4), MONTH("1 " &amp; AE$6 &amp; " " &amp; LEFT($AV$3, 4)), 0 ), 'Raw Data'!$J:$J, $A55, 'Raw Data'!$O:$O,""&amp;'Raw Data'!$B$1,'Raw Data'!$D:$D,"&lt;&gt;*ithdr*",'Raw Data'!$D:$D,"&lt;&gt;*ancel*",'Raw Data'!$P:$P,"--")
+
COUNTIFS( 'Raw Data'!$AM:$AM,"&lt;=" &amp;DATE(LEFT($AV$3, 4), MONTH("1 " &amp; AE$6 &amp; " " &amp; LEFT($AV$3, 4)) + 1, 0 ), 'Raw Data'!$AM:$AM,"&gt;" &amp;DATE(LEFT($AV$3, 4), MONTH("1 " &amp; AE$6 &amp; " " &amp; LEFT($AV$3, 4)), 0 ), 'Raw Data'!$J:$J, $A55, 'Raw Data'!$P:$P,""&amp;'Raw Data'!$B$1,'Raw Data'!$D:$D,"&lt;&gt;*ithdr*",'Raw Data'!$D:$D,"&lt;&gt;*ancel*")</f>
        <v>0</v>
      </c>
      <c r="AF69" s="117"/>
      <c r="AG69" s="117"/>
      <c r="AH69" s="123"/>
      <c r="AI69" s="156">
        <f>COUNTIFS( 'Raw Data'!$AM:$AM,"&lt;=" &amp;DATE(LEFT($AV$3, 4), MONTH("1 " &amp; AI$6 &amp; " " &amp; LEFT($AV$3, 4)) + 1, 0 ), 'Raw Data'!$AM:$AM,"&gt;" &amp;DATE(LEFT($AV$3, 4), MONTH("1 " &amp; AI$6 &amp; " " &amp; LEFT($AV$3, 4)), 0 ), 'Raw Data'!$J:$J, $A55, 'Raw Data'!$O:$O,""&amp;'Raw Data'!$B$1,'Raw Data'!$D:$D,"&lt;&gt;*ithdr*",'Raw Data'!$D:$D,"&lt;&gt;*ancel*",'Raw Data'!$P:$P,"--")
+
COUNTIFS( 'Raw Data'!$AM:$AM,"&lt;=" &amp;DATE(LEFT($AV$3, 4), MONTH("1 " &amp; AI$6 &amp; " " &amp; LEFT($AV$3, 4)) + 1, 0 ), 'Raw Data'!$AM:$AM,"&gt;" &amp;DATE(LEFT($AV$3, 4), MONTH("1 " &amp; AI$6 &amp; " " &amp; LEFT($AV$3, 4)), 0 ), 'Raw Data'!$J:$J, $A55, 'Raw Data'!$P:$P,""&amp;'Raw Data'!$B$1,'Raw Data'!$D:$D,"&lt;&gt;*ithdr*",'Raw Data'!$D:$D,"&lt;&gt;*ancel*")</f>
        <v>0</v>
      </c>
      <c r="AJ69" s="117"/>
      <c r="AK69" s="117"/>
      <c r="AL69" s="123"/>
      <c r="AM69" s="156">
        <f>COUNTIFS( 'Raw Data'!$AM:$AM,"&lt;=" &amp;DATE(LEFT($AV$3, 4), MONTH("1 " &amp; AM$6 &amp; " " &amp; LEFT($AV$3, 4)) + 1, 0 ), 'Raw Data'!$AM:$AM,"&gt;" &amp;DATE(LEFT($AV$3, 4), MONTH("1 " &amp; AM$6 &amp; " " &amp; LEFT($AV$3, 4)), 0 ), 'Raw Data'!$J:$J, $A55, 'Raw Data'!$O:$O,""&amp;'Raw Data'!$B$1,'Raw Data'!$D:$D,"&lt;&gt;*ithdr*",'Raw Data'!$D:$D,"&lt;&gt;*ancel*",'Raw Data'!$P:$P,"--")
+
COUNTIFS( 'Raw Data'!$AM:$AM,"&lt;=" &amp;DATE(LEFT($AV$3, 4), MONTH("1 " &amp; AM$6 &amp; " " &amp; LEFT($AV$3, 4)) + 1, 0 ), 'Raw Data'!$AM:$AM,"&gt;" &amp;DATE(LEFT($AV$3, 4), MONTH("1 " &amp; AM$6 &amp; " " &amp; LEFT($AV$3, 4)), 0 ), 'Raw Data'!$J:$J, $A55, 'Raw Data'!$P:$P,""&amp;'Raw Data'!$B$1,'Raw Data'!$D:$D,"&lt;&gt;*ithdr*",'Raw Data'!$D:$D,"&lt;&gt;*ancel*")</f>
        <v>0</v>
      </c>
      <c r="AN69" s="117"/>
      <c r="AO69" s="117"/>
      <c r="AP69" s="123"/>
      <c r="AQ69" s="156">
        <f>COUNTIFS( 'Raw Data'!$AM:$AM,"&lt;=" &amp;DATE(LEFT($AV$3, 4), MONTH("1 " &amp; AQ$6 &amp; " " &amp; LEFT($AV$3, 4)) + 1, 0 ), 'Raw Data'!$AM:$AM,"&gt;" &amp;DATE(LEFT($AV$3, 4), MONTH("1 " &amp; AQ$6 &amp; " " &amp; LEFT($AV$3, 4)), 0 ), 'Raw Data'!$J:$J, $A55, 'Raw Data'!$O:$O,""&amp;'Raw Data'!$B$1,'Raw Data'!$D:$D,"&lt;&gt;*ithdr*",'Raw Data'!$D:$D,"&lt;&gt;*ancel*",'Raw Data'!$P:$P,"--")
+
COUNTIFS( 'Raw Data'!$AM:$AM,"&lt;=" &amp;DATE(LEFT($AV$3, 4), MONTH("1 " &amp; AQ$6 &amp; " " &amp; LEFT($AV$3, 4)) + 1, 0 ), 'Raw Data'!$AM:$AM,"&gt;" &amp;DATE(LEFT($AV$3, 4), MONTH("1 " &amp; AQ$6 &amp; " " &amp; LEFT($AV$3, 4)), 0 ), 'Raw Data'!$J:$J, $A55, 'Raw Data'!$P:$P,""&amp;'Raw Data'!$B$1,'Raw Data'!$D:$D,"&lt;&gt;*ithdr*",'Raw Data'!$D:$D,"&lt;&gt;*ancel*")</f>
        <v>0</v>
      </c>
      <c r="AR69" s="117"/>
      <c r="AS69" s="117"/>
      <c r="AT69" s="123"/>
      <c r="AU69" s="156">
        <f>COUNTIFS( 'Raw Data'!$AM:$AM,"&lt;=" &amp;DATE(MID($AV$3, 15, 4), MONTH("1 " &amp; AU$6 &amp; " " &amp; MID($AV$3, 15, 4)) + 1, 0 ), 'Raw Data'!$AN:$AN,"&gt;" &amp;DATE(MID($AV$3, 15, 4), MONTH("1 " &amp; AU$6 &amp; " " &amp; MID($AV$3, 15, 4)), 0 ), 'Raw Data'!$J:$J, $A55, 'Raw Data'!$O:$O,""&amp;'Raw Data'!$B$1,'Raw Data'!$D:$D,"&lt;&gt;*ithdr*",'Raw Data'!$D:$D,"&lt;&gt;*ancel*",'Raw Data'!$P:$P,"--")
+
COUNTIFS( 'Raw Data'!$AM:$AM,"&lt;=" &amp;DATE(MID($AV$3, 15, 4), MONTH("1 " &amp; AU$6 &amp; " " &amp; MID($AV$3, 15, 4)) + 1, 0 ), 'Raw Data'!$AN:$AN,"&gt;" &amp;DATE(MID($AV$3, 15, 4), MONTH("1 " &amp; AU$6 &amp; " " &amp; MID($AV$3, 15, 4)), 0 ), 'Raw Data'!$J:$J, $A55, 'Raw Data'!$P:$P,""&amp;'Raw Data'!$B$1,'Raw Data'!$D:$D,"&lt;&gt;*ithdr*",'Raw Data'!$D:$D,"&lt;&gt;*ancel*")</f>
        <v>0</v>
      </c>
      <c r="AV69" s="117"/>
      <c r="AW69" s="117"/>
      <c r="AX69" s="123"/>
      <c r="AY69" s="156">
        <f>COUNTIFS( 'Raw Data'!$AM:$AM,"&lt;=" &amp;DATE(MID($AV$3, 15, 4), MONTH("1 " &amp; AY$6 &amp; " " &amp; MID($AV$3, 15, 4)) + 1, 0 ), 'Raw Data'!$AN:$AN,"&gt;" &amp;DATE(MID($AV$3, 15, 4), MONTH("1 " &amp; AY$6 &amp; " " &amp; MID($AV$3, 15, 4)), 0 ), 'Raw Data'!$J:$J, $A55, 'Raw Data'!$O:$O,""&amp;'Raw Data'!$B$1,'Raw Data'!$D:$D,"&lt;&gt;*ithdr*",'Raw Data'!$D:$D,"&lt;&gt;*ancel*",'Raw Data'!$P:$P,"--")
+
COUNTIFS( 'Raw Data'!$AM:$AM,"&lt;=" &amp;DATE(MID($AV$3, 15, 4), MONTH("1 " &amp; AY$6 &amp; " " &amp; MID($AV$3, 15, 4)) + 1, 0 ), 'Raw Data'!$AN:$AN,"&gt;" &amp;DATE(MID($AV$3, 15, 4), MONTH("1 " &amp; AY$6 &amp; " " &amp; MID($AV$3, 15, 4)), 0 ), 'Raw Data'!$J:$J, $A55, 'Raw Data'!$P:$P,""&amp;'Raw Data'!$B$1,'Raw Data'!$D:$D,"&lt;&gt;*ithdr*",'Raw Data'!$D:$D,"&lt;&gt;*ancel*")</f>
        <v>0</v>
      </c>
      <c r="AZ69" s="117"/>
      <c r="BA69" s="117"/>
      <c r="BB69" s="123"/>
      <c r="BC69" s="156">
        <f>COUNTIFS( 'Raw Data'!$AM:$AM,"&lt;=" &amp;DATE(MID($AV$3, 15, 4), MONTH("1 " &amp; BC$6 &amp; " " &amp; MID($AV$3, 15, 4)) + 1, 0 ), 'Raw Data'!$AN:$AN,"&gt;" &amp;DATE(MID($AV$3, 15, 4), MONTH("1 " &amp; BC$6 &amp; " " &amp; MID($AV$3, 15, 4)), 0 ), 'Raw Data'!$J:$J, $A55, 'Raw Data'!$O:$O,""&amp;'Raw Data'!$B$1,'Raw Data'!$D:$D,"&lt;&gt;*ithdr*",'Raw Data'!$D:$D,"&lt;&gt;*ancel*",'Raw Data'!$P:$P,"--")
+
COUNTIFS( 'Raw Data'!$AM:$AM,"&lt;=" &amp;DATE(MID($AV$3, 15, 4), MONTH("1 " &amp; BC$6 &amp; " " &amp; MID($AV$3, 15, 4)) + 1, 0 ), 'Raw Data'!$AN:$AN,"&gt;" &amp;DATE(MID($AV$3, 15, 4), MONTH("1 " &amp; BC$6 &amp; " " &amp; MID($AV$3, 15, 4)), 0 ), 'Raw Data'!$J:$J, $A55, 'Raw Data'!$P:$P,""&amp;'Raw Data'!$B$1,'Raw Data'!$D:$D,"&lt;&gt;*ithdr*",'Raw Data'!$D:$D,"&lt;&gt;*ancel*")</f>
        <v>0</v>
      </c>
      <c r="BD69" s="117"/>
      <c r="BE69" s="117"/>
      <c r="BF69" s="123"/>
    </row>
    <row r="70" spans="1:58" ht="12.75" customHeight="1" x14ac:dyDescent="0.2">
      <c r="A70" s="157" t="s">
        <v>738</v>
      </c>
      <c r="B70" s="117"/>
      <c r="C70" s="117"/>
      <c r="D70" s="117"/>
      <c r="E70" s="117"/>
      <c r="F70" s="117"/>
      <c r="G70" s="117"/>
      <c r="H70" s="117"/>
      <c r="I70" s="117"/>
      <c r="J70" s="123"/>
      <c r="K70" s="156">
        <f>COUNTIFS('Raw Data'!$AM:$AM,"&lt;=" &amp;DATE(LEFT($AV$3, 4), MONTH("1 " &amp; K$6 &amp; " " &amp; LEFT($AV$3, 4)) + 1, 0 ), 'Raw Data'!$AM:$AM,"&gt;" &amp;DATE(LEFT($AV$3, 4), MONTH("1 " &amp; K$6 &amp; " " &amp; LEFT($AV$3, 4)), 0 ), 'Raw Data'!$J:$J, $A55, 'Raw Data'!$H:$H, "Ear*", 'Raw Data'!$O:$O,""&amp;'Raw Data'!$B$1,'Raw Data'!$D:$D,"&lt;&gt;*ithdr*",'Raw Data'!$D:$D,"&lt;&gt;*ancel*",'Raw Data'!$P:$P,"--")
+
COUNTIFS( 'Raw Data'!$AM:$AM,"&lt;=" &amp;DATE(LEFT($AV$3, 4), MONTH("1 " &amp; K$6 &amp; " " &amp; LEFT($AV$3, 4)) + 1, 0 ), 'Raw Data'!$AM:$AM,"&gt;" &amp;DATE(LEFT($AV$3, 4), MONTH("1 " &amp; K$6 &amp; " " &amp; LEFT($AV$3, 4)), 0 ), 'Raw Data'!$J:$J, $A55, 'Raw Data'!$H:$H, "Ear*", 'Raw Data'!$P:$P,""&amp;'Raw Data'!$B$1,'Raw Data'!$D:$D,"&lt;&gt;*ithdr*",'Raw Data'!$D:$D,"&lt;&gt;*ancel*")</f>
        <v>0</v>
      </c>
      <c r="L70" s="117"/>
      <c r="M70" s="117"/>
      <c r="N70" s="123"/>
      <c r="O70" s="156">
        <f>COUNTIFS('Raw Data'!$AM:$AM,"&lt;=" &amp;DATE(LEFT($AV$3, 4), MONTH("1 " &amp; O$6 &amp; " " &amp; LEFT($AV$3, 4)) + 1, 0 ), 'Raw Data'!$AM:$AM,"&gt;" &amp;DATE(LEFT($AV$3, 4), MONTH("1 " &amp; O$6 &amp; " " &amp; LEFT($AV$3, 4)), 0 ), 'Raw Data'!$J:$J, $A55, 'Raw Data'!$H:$H, "Ear*", 'Raw Data'!$O:$O,""&amp;'Raw Data'!$B$1,'Raw Data'!$D:$D,"&lt;&gt;*ithdr*",'Raw Data'!$D:$D,"&lt;&gt;*ancel*",'Raw Data'!$P:$P,"--")
+
COUNTIFS( 'Raw Data'!$AM:$AM,"&lt;=" &amp;DATE(LEFT($AV$3, 4), MONTH("1 " &amp; O$6 &amp; " " &amp; LEFT($AV$3, 4)) + 1, 0 ), 'Raw Data'!$AM:$AM,"&gt;" &amp;DATE(LEFT($AV$3, 4), MONTH("1 " &amp; O$6 &amp; " " &amp; LEFT($AV$3, 4)), 0 ), 'Raw Data'!$J:$J, $A55, 'Raw Data'!$H:$H, "Ear*", 'Raw Data'!$P:$P,""&amp;'Raw Data'!$B$1,'Raw Data'!$D:$D,"&lt;&gt;*ithdr*",'Raw Data'!$D:$D,"&lt;&gt;*ancel*")</f>
        <v>0</v>
      </c>
      <c r="P70" s="117"/>
      <c r="Q70" s="117"/>
      <c r="R70" s="123"/>
      <c r="S70" s="156">
        <f>COUNTIFS('Raw Data'!$AM:$AM,"&lt;=" &amp;DATE(LEFT($AV$3, 4), MONTH("1 " &amp; S$6 &amp; " " &amp; LEFT($AV$3, 4)) + 1, 0 ), 'Raw Data'!$AM:$AM,"&gt;" &amp;DATE(LEFT($AV$3, 4), MONTH("1 " &amp; S$6 &amp; " " &amp; LEFT($AV$3, 4)), 0 ), 'Raw Data'!$J:$J, $A55, 'Raw Data'!$H:$H, "Ear*", 'Raw Data'!$O:$O,""&amp;'Raw Data'!$B$1,'Raw Data'!$D:$D,"&lt;&gt;*ithdr*",'Raw Data'!$D:$D,"&lt;&gt;*ancel*",'Raw Data'!$P:$P,"--")
+
COUNTIFS( 'Raw Data'!$AM:$AM,"&lt;=" &amp;DATE(LEFT($AV$3, 4), MONTH("1 " &amp; S$6 &amp; " " &amp; LEFT($AV$3, 4)) + 1, 0 ), 'Raw Data'!$AM:$AM,"&gt;" &amp;DATE(LEFT($AV$3, 4), MONTH("1 " &amp; S$6 &amp; " " &amp; LEFT($AV$3, 4)), 0 ), 'Raw Data'!$J:$J, $A55, 'Raw Data'!$H:$H, "Ear*", 'Raw Data'!$P:$P,""&amp;'Raw Data'!$B$1,'Raw Data'!$D:$D,"&lt;&gt;*ithdr*",'Raw Data'!$D:$D,"&lt;&gt;*ancel*")</f>
        <v>0</v>
      </c>
      <c r="T70" s="117"/>
      <c r="U70" s="117"/>
      <c r="V70" s="123"/>
      <c r="W70" s="156">
        <f>COUNTIFS('Raw Data'!$AM:$AM,"&lt;=" &amp;DATE(LEFT($AV$3, 4), MONTH("1 " &amp; W$6 &amp; " " &amp; LEFT($AV$3, 4)) + 1, 0 ), 'Raw Data'!$AM:$AM,"&gt;" &amp;DATE(LEFT($AV$3, 4), MONTH("1 " &amp; W$6 &amp; " " &amp; LEFT($AV$3, 4)), 0 ), 'Raw Data'!$J:$J, $A55, 'Raw Data'!$H:$H, "Ear*", 'Raw Data'!$O:$O,""&amp;'Raw Data'!$B$1,'Raw Data'!$D:$D,"&lt;&gt;*ithdr*",'Raw Data'!$D:$D,"&lt;&gt;*ancel*",'Raw Data'!$P:$P,"--")
+
COUNTIFS( 'Raw Data'!$AM:$AM,"&lt;=" &amp;DATE(LEFT($AV$3, 4), MONTH("1 " &amp; W$6 &amp; " " &amp; LEFT($AV$3, 4)) + 1, 0 ), 'Raw Data'!$AM:$AM,"&gt;" &amp;DATE(LEFT($AV$3, 4), MONTH("1 " &amp; W$6 &amp; " " &amp; LEFT($AV$3, 4)), 0 ), 'Raw Data'!$J:$J, $A55, 'Raw Data'!$H:$H, "Ear*", 'Raw Data'!$P:$P,""&amp;'Raw Data'!$B$1,'Raw Data'!$D:$D,"&lt;&gt;*ithdr*",'Raw Data'!$D:$D,"&lt;&gt;*ancel*")</f>
        <v>0</v>
      </c>
      <c r="X70" s="117"/>
      <c r="Y70" s="117"/>
      <c r="Z70" s="123"/>
      <c r="AA70" s="156">
        <f>COUNTIFS('Raw Data'!$AM:$AM,"&lt;=" &amp;DATE(LEFT($AV$3, 4), MONTH("1 " &amp; AA$6 &amp; " " &amp; LEFT($AV$3, 4)) + 1, 0 ), 'Raw Data'!$AM:$AM,"&gt;" &amp;DATE(LEFT($AV$3, 4), MONTH("1 " &amp; AA$6 &amp; " " &amp; LEFT($AV$3, 4)), 0 ), 'Raw Data'!$J:$J, $A55, 'Raw Data'!$H:$H, "Ear*", 'Raw Data'!$O:$O,""&amp;'Raw Data'!$B$1,'Raw Data'!$D:$D,"&lt;&gt;*ithdr*",'Raw Data'!$D:$D,"&lt;&gt;*ancel*",'Raw Data'!$P:$P,"--")
+
COUNTIFS( 'Raw Data'!$AM:$AM,"&lt;=" &amp;DATE(LEFT($AV$3, 4), MONTH("1 " &amp; AA$6 &amp; " " &amp; LEFT($AV$3, 4)) + 1, 0 ), 'Raw Data'!$AM:$AM,"&gt;" &amp;DATE(LEFT($AV$3, 4), MONTH("1 " &amp; AA$6 &amp; " " &amp; LEFT($AV$3, 4)), 0 ), 'Raw Data'!$J:$J, $A55, 'Raw Data'!$H:$H, "Ear*", 'Raw Data'!$P:$P,""&amp;'Raw Data'!$B$1,'Raw Data'!$D:$D,"&lt;&gt;*ithdr*",'Raw Data'!$D:$D,"&lt;&gt;*ancel*")</f>
        <v>0</v>
      </c>
      <c r="AB70" s="117"/>
      <c r="AC70" s="117"/>
      <c r="AD70" s="123"/>
      <c r="AE70" s="156">
        <f>COUNTIFS('Raw Data'!$AM:$AM,"&lt;=" &amp;DATE(LEFT($AV$3, 4), MONTH("1 " &amp; AE$6 &amp; " " &amp; LEFT($AV$3, 4)) + 1, 0 ), 'Raw Data'!$AM:$AM,"&gt;" &amp;DATE(LEFT($AV$3, 4), MONTH("1 " &amp; AE$6 &amp; " " &amp; LEFT($AV$3, 4)), 0 ), 'Raw Data'!$J:$J, $A55, 'Raw Data'!$H:$H, "Ear*", 'Raw Data'!$O:$O,""&amp;'Raw Data'!$B$1,'Raw Data'!$D:$D,"&lt;&gt;*ithdr*",'Raw Data'!$D:$D,"&lt;&gt;*ancel*",'Raw Data'!$P:$P,"--")
+
COUNTIFS( 'Raw Data'!$AM:$AM,"&lt;=" &amp;DATE(LEFT($AV$3, 4), MONTH("1 " &amp; AE$6 &amp; " " &amp; LEFT($AV$3, 4)) + 1, 0 ), 'Raw Data'!$AM:$AM,"&gt;" &amp;DATE(LEFT($AV$3, 4), MONTH("1 " &amp; AE$6 &amp; " " &amp; LEFT($AV$3, 4)), 0 ), 'Raw Data'!$J:$J, $A55, 'Raw Data'!$H:$H, "Ear*", 'Raw Data'!$P:$P,""&amp;'Raw Data'!$B$1,'Raw Data'!$D:$D,"&lt;&gt;*ithdr*",'Raw Data'!$D:$D,"&lt;&gt;*ancel*")</f>
        <v>0</v>
      </c>
      <c r="AF70" s="117"/>
      <c r="AG70" s="117"/>
      <c r="AH70" s="123"/>
      <c r="AI70" s="156">
        <f>COUNTIFS('Raw Data'!$AM:$AM,"&lt;=" &amp;DATE(LEFT($AV$3, 4), MONTH("1 " &amp; AI$6 &amp; " " &amp; LEFT($AV$3, 4)) + 1, 0 ), 'Raw Data'!$AM:$AM,"&gt;" &amp;DATE(LEFT($AV$3, 4), MONTH("1 " &amp; AI$6 &amp; " " &amp; LEFT($AV$3, 4)), 0 ), 'Raw Data'!$J:$J, $A55, 'Raw Data'!$H:$H, "Ear*", 'Raw Data'!$O:$O,""&amp;'Raw Data'!$B$1,'Raw Data'!$D:$D,"&lt;&gt;*ithdr*",'Raw Data'!$D:$D,"&lt;&gt;*ancel*",'Raw Data'!$P:$P,"--")
+
COUNTIFS( 'Raw Data'!$AM:$AM,"&lt;=" &amp;DATE(LEFT($AV$3, 4), MONTH("1 " &amp; AI$6 &amp; " " &amp; LEFT($AV$3, 4)) + 1, 0 ), 'Raw Data'!$AM:$AM,"&gt;" &amp;DATE(LEFT($AV$3, 4), MONTH("1 " &amp; AI$6 &amp; " " &amp; LEFT($AV$3, 4)), 0 ), 'Raw Data'!$J:$J, $A55, 'Raw Data'!$H:$H, "Ear*", 'Raw Data'!$P:$P,""&amp;'Raw Data'!$B$1,'Raw Data'!$D:$D,"&lt;&gt;*ithdr*",'Raw Data'!$D:$D,"&lt;&gt;*ancel*")</f>
        <v>0</v>
      </c>
      <c r="AJ70" s="117"/>
      <c r="AK70" s="117"/>
      <c r="AL70" s="123"/>
      <c r="AM70" s="156">
        <f>COUNTIFS('Raw Data'!$AM:$AM,"&lt;=" &amp;DATE(LEFT($AV$3, 4), MONTH("1 " &amp; AM$6 &amp; " " &amp; LEFT($AV$3, 4)) + 1, 0 ), 'Raw Data'!$AM:$AM,"&gt;" &amp;DATE(LEFT($AV$3, 4), MONTH("1 " &amp; AM$6 &amp; " " &amp; LEFT($AV$3, 4)), 0 ), 'Raw Data'!$J:$J, $A55, 'Raw Data'!$H:$H, "Ear*", 'Raw Data'!$O:$O,""&amp;'Raw Data'!$B$1,'Raw Data'!$D:$D,"&lt;&gt;*ithdr*",'Raw Data'!$D:$D,"&lt;&gt;*ancel*",'Raw Data'!$P:$P,"--")
+
COUNTIFS( 'Raw Data'!$AM:$AM,"&lt;=" &amp;DATE(LEFT($AV$3, 4), MONTH("1 " &amp; AM$6 &amp; " " &amp; LEFT($AV$3, 4)) + 1, 0 ), 'Raw Data'!$AM:$AM,"&gt;" &amp;DATE(LEFT($AV$3, 4), MONTH("1 " &amp; AM$6 &amp; " " &amp; LEFT($AV$3, 4)), 0 ), 'Raw Data'!$J:$J, $A55, 'Raw Data'!$H:$H, "Ear*", 'Raw Data'!$P:$P,""&amp;'Raw Data'!$B$1,'Raw Data'!$D:$D,"&lt;&gt;*ithdr*",'Raw Data'!$D:$D,"&lt;&gt;*ancel*")</f>
        <v>0</v>
      </c>
      <c r="AN70" s="117"/>
      <c r="AO70" s="117"/>
      <c r="AP70" s="123"/>
      <c r="AQ70" s="156">
        <f>COUNTIFS('Raw Data'!$AM:$AM,"&lt;=" &amp;DATE(LEFT($AV$3, 4), MONTH("1 " &amp; AQ$6 &amp; " " &amp; LEFT($AV$3, 4)) + 1, 0 ), 'Raw Data'!$AM:$AM,"&gt;" &amp;DATE(LEFT($AV$3, 4), MONTH("1 " &amp; AQ$6 &amp; " " &amp; LEFT($AV$3, 4)), 0 ), 'Raw Data'!$J:$J, $A55, 'Raw Data'!$H:$H, "Ear*", 'Raw Data'!$O:$O,""&amp;'Raw Data'!$B$1,'Raw Data'!$D:$D,"&lt;&gt;*ithdr*",'Raw Data'!$D:$D,"&lt;&gt;*ancel*",'Raw Data'!$P:$P,"--")
+
COUNTIFS( 'Raw Data'!$AM:$AM,"&lt;=" &amp;DATE(LEFT($AV$3, 4), MONTH("1 " &amp; AQ$6 &amp; " " &amp; LEFT($AV$3, 4)) + 1, 0 ), 'Raw Data'!$AM:$AM,"&gt;" &amp;DATE(LEFT($AV$3, 4), MONTH("1 " &amp; AQ$6 &amp; " " &amp; LEFT($AV$3, 4)), 0 ), 'Raw Data'!$J:$J, $A55, 'Raw Data'!$H:$H, "Ear*", 'Raw Data'!$P:$P,""&amp;'Raw Data'!$B$1,'Raw Data'!$D:$D,"&lt;&gt;*ithdr*",'Raw Data'!$D:$D,"&lt;&gt;*ancel*")</f>
        <v>0</v>
      </c>
      <c r="AR70" s="117"/>
      <c r="AS70" s="117"/>
      <c r="AT70" s="123"/>
      <c r="AU70" s="156">
        <f>COUNTIFS('Raw Data'!$AM:$AM,"&lt;=" &amp;DATE(MID($AV$3, 15, 4), MONTH("1 " &amp; AU$6 &amp; " " &amp; MID($AV$3, 15, 4)) + 1, 0 ), 'Raw Data'!$AN:$AN,"&gt;" &amp;DATE(MID($AV$3, 15, 4), MONTH("1 " &amp; AU$6 &amp; " " &amp; MID($AV$3, 15, 4)), 0 ), 'Raw Data'!$J:$J, $A55, 'Raw Data'!$H:$H, "Ear*", 'Raw Data'!$O:$O,""&amp;'Raw Data'!$B$1,'Raw Data'!$D:$D,"&lt;&gt;*ithdr*",'Raw Data'!$D:$D,"&lt;&gt;*ancel*",'Raw Data'!$P:$P,"--")
+
COUNTIFS( 'Raw Data'!$AM:$AM,"&lt;=" &amp;DATE(MID($AV$3, 15, 4), MONTH("1 " &amp; AU$6 &amp; " " &amp; MID($AV$3, 15, 4)) + 1, 0 ), 'Raw Data'!$AN:$AN,"&gt;" &amp;DATE(MID($AV$3, 15, 4), MONTH("1 " &amp; AU$6 &amp; " " &amp; MID($AV$3, 15, 4)), 0 ), 'Raw Data'!$J:$J, $A55, 'Raw Data'!$H:$H, "Ear*", 'Raw Data'!$P:$P,""&amp;'Raw Data'!$B$1,'Raw Data'!$D:$D,"&lt;&gt;*ithdr*",'Raw Data'!$D:$D,"&lt;&gt;*ancel*")</f>
        <v>0</v>
      </c>
      <c r="AV70" s="117"/>
      <c r="AW70" s="117"/>
      <c r="AX70" s="123"/>
      <c r="AY70" s="156">
        <f>COUNTIFS('Raw Data'!$AM:$AM,"&lt;=" &amp;DATE(MID($AV$3, 15, 4), MONTH("1 " &amp; AY$6 &amp; " " &amp; MID($AV$3, 15, 4)) + 1, 0 ), 'Raw Data'!$AN:$AN,"&gt;" &amp;DATE(MID($AV$3, 15, 4), MONTH("1 " &amp; AY$6 &amp; " " &amp; MID($AV$3, 15, 4)), 0 ), 'Raw Data'!$J:$J, $A55, 'Raw Data'!$H:$H, "Ear*", 'Raw Data'!$O:$O,""&amp;'Raw Data'!$B$1,'Raw Data'!$D:$D,"&lt;&gt;*ithdr*",'Raw Data'!$D:$D,"&lt;&gt;*ancel*",'Raw Data'!$P:$P,"--")
+
COUNTIFS( 'Raw Data'!$AM:$AM,"&lt;=" &amp;DATE(MID($AV$3, 15, 4), MONTH("1 " &amp; AY$6 &amp; " " &amp; MID($AV$3, 15, 4)) + 1, 0 ), 'Raw Data'!$AN:$AN,"&gt;" &amp;DATE(MID($AV$3, 15, 4), MONTH("1 " &amp; AY$6 &amp; " " &amp; MID($AV$3, 15, 4)), 0 ), 'Raw Data'!$J:$J, $A55, 'Raw Data'!$H:$H, "Ear*", 'Raw Data'!$P:$P,""&amp;'Raw Data'!$B$1,'Raw Data'!$D:$D,"&lt;&gt;*ithdr*",'Raw Data'!$D:$D,"&lt;&gt;*ancel*")</f>
        <v>0</v>
      </c>
      <c r="AZ70" s="117"/>
      <c r="BA70" s="117"/>
      <c r="BB70" s="123"/>
      <c r="BC70" s="156">
        <f>COUNTIFS('Raw Data'!$AM:$AM,"&lt;=" &amp;DATE(MID($AV$3, 15, 4), MONTH("1 " &amp; BC$6 &amp; " " &amp; MID($AV$3, 15, 4)) + 1, 0 ), 'Raw Data'!$AN:$AN,"&gt;" &amp;DATE(MID($AV$3, 15, 4), MONTH("1 " &amp; BC$6 &amp; " " &amp; MID($AV$3, 15, 4)), 0 ), 'Raw Data'!$J:$J, $A55, 'Raw Data'!$H:$H, "Ear*", 'Raw Data'!$O:$O,""&amp;'Raw Data'!$B$1,'Raw Data'!$D:$D,"&lt;&gt;*ithdr*",'Raw Data'!$D:$D,"&lt;&gt;*ancel*",'Raw Data'!$P:$P,"--")
+
COUNTIFS( 'Raw Data'!$AM:$AM,"&lt;=" &amp;DATE(MID($AV$3, 15, 4), MONTH("1 " &amp; BC$6 &amp; " " &amp; MID($AV$3, 15, 4)) + 1, 0 ), 'Raw Data'!$AN:$AN,"&gt;" &amp;DATE(MID($AV$3, 15, 4), MONTH("1 " &amp; BC$6 &amp; " " &amp; MID($AV$3, 15, 4)), 0 ), 'Raw Data'!$J:$J, $A55, 'Raw Data'!$H:$H, "Ear*", 'Raw Data'!$P:$P,""&amp;'Raw Data'!$B$1,'Raw Data'!$D:$D,"&lt;&gt;*ithdr*",'Raw Data'!$D:$D,"&lt;&gt;*ancel*")</f>
        <v>0</v>
      </c>
      <c r="BD70" s="117"/>
      <c r="BE70" s="117"/>
      <c r="BF70" s="123"/>
    </row>
    <row r="71" spans="1:58" ht="12.75" customHeight="1" x14ac:dyDescent="0.2">
      <c r="A71" s="157" t="s">
        <v>739</v>
      </c>
      <c r="B71" s="117"/>
      <c r="C71" s="117"/>
      <c r="D71" s="117"/>
      <c r="E71" s="117"/>
      <c r="F71" s="117"/>
      <c r="G71" s="117"/>
      <c r="H71" s="117"/>
      <c r="I71" s="117"/>
      <c r="J71" s="123"/>
      <c r="K71" s="156">
        <f>COUNTIFS('Raw Data'!$AM:$AM,"&lt;=" &amp;DATE(LEFT($AV$3, 4), MONTH("1 " &amp; K$6 &amp; " " &amp; LEFT($AV$3, 4)) + 1, 0 ), 'Raw Data'!$AM:$AM,"&gt;" &amp;DATE(LEFT($AV$3, 4), MONTH("1 " &amp; K$6 &amp; " " &amp; LEFT($AV$3, 4)), 0 ), 'Raw Data'!$J:$J, $A55, 'Raw Data'!$H:$H, "Non*", 'Raw Data'!$O:$O,""&amp;'Raw Data'!$B$1,'Raw Data'!$D:$D,"&lt;&gt;*ithdr*",'Raw Data'!$D:$D,"&lt;&gt;*ancel*",'Raw Data'!$P:$P,"--")
+
COUNTIFS( 'Raw Data'!$AM:$AM,"&lt;=" &amp;DATE(LEFT($AV$3, 4), MONTH("1 " &amp; K$6 &amp; " " &amp; LEFT($AV$3, 4)) + 1, 0 ), 'Raw Data'!$AM:$AM,"&gt;" &amp;DATE(LEFT($AV$3, 4), MONTH("1 " &amp; K$6 &amp; " " &amp; LEFT($AV$3, 4)), 0 ), 'Raw Data'!$J:$J, $A55, 'Raw Data'!$H:$H, "Non*", 'Raw Data'!$P:$P,""&amp;'Raw Data'!$B$1,'Raw Data'!$D:$D,"&lt;&gt;*ithdr*",'Raw Data'!$D:$D,"&lt;&gt;*ancel*")</f>
        <v>0</v>
      </c>
      <c r="L71" s="117"/>
      <c r="M71" s="117"/>
      <c r="N71" s="123"/>
      <c r="O71" s="156">
        <f>COUNTIFS('Raw Data'!$AM:$AM,"&lt;=" &amp;DATE(LEFT($AV$3, 4), MONTH("1 " &amp; O$6 &amp; " " &amp; LEFT($AV$3, 4)) + 1, 0 ), 'Raw Data'!$AM:$AM,"&gt;" &amp;DATE(LEFT($AV$3, 4), MONTH("1 " &amp; O$6 &amp; " " &amp; LEFT($AV$3, 4)), 0 ), 'Raw Data'!$J:$J, $A55, 'Raw Data'!$H:$H, "Non*", 'Raw Data'!$O:$O,""&amp;'Raw Data'!$B$1,'Raw Data'!$D:$D,"&lt;&gt;*ithdr*",'Raw Data'!$D:$D,"&lt;&gt;*ancel*",'Raw Data'!$P:$P,"--")
+
COUNTIFS( 'Raw Data'!$AM:$AM,"&lt;=" &amp;DATE(LEFT($AV$3, 4), MONTH("1 " &amp; O$6 &amp; " " &amp; LEFT($AV$3, 4)) + 1, 0 ), 'Raw Data'!$AM:$AM,"&gt;" &amp;DATE(LEFT($AV$3, 4), MONTH("1 " &amp; O$6 &amp; " " &amp; LEFT($AV$3, 4)), 0 ), 'Raw Data'!$J:$J, $A55, 'Raw Data'!$H:$H, "Non*", 'Raw Data'!$P:$P,""&amp;'Raw Data'!$B$1,'Raw Data'!$D:$D,"&lt;&gt;*ithdr*",'Raw Data'!$D:$D,"&lt;&gt;*ancel*")</f>
        <v>0</v>
      </c>
      <c r="P71" s="117"/>
      <c r="Q71" s="117"/>
      <c r="R71" s="123"/>
      <c r="S71" s="156">
        <f>COUNTIFS('Raw Data'!$AM:$AM,"&lt;=" &amp;DATE(LEFT($AV$3, 4), MONTH("1 " &amp; S$6 &amp; " " &amp; LEFT($AV$3, 4)) + 1, 0 ), 'Raw Data'!$AM:$AM,"&gt;" &amp;DATE(LEFT($AV$3, 4), MONTH("1 " &amp; S$6 &amp; " " &amp; LEFT($AV$3, 4)), 0 ), 'Raw Data'!$J:$J, $A55, 'Raw Data'!$H:$H, "Non*", 'Raw Data'!$O:$O,""&amp;'Raw Data'!$B$1,'Raw Data'!$D:$D,"&lt;&gt;*ithdr*",'Raw Data'!$D:$D,"&lt;&gt;*ancel*",'Raw Data'!$P:$P,"--")
+
COUNTIFS( 'Raw Data'!$AM:$AM,"&lt;=" &amp;DATE(LEFT($AV$3, 4), MONTH("1 " &amp; S$6 &amp; " " &amp; LEFT($AV$3, 4)) + 1, 0 ), 'Raw Data'!$AM:$AM,"&gt;" &amp;DATE(LEFT($AV$3, 4), MONTH("1 " &amp; S$6 &amp; " " &amp; LEFT($AV$3, 4)), 0 ), 'Raw Data'!$J:$J, $A55, 'Raw Data'!$H:$H, "Non*", 'Raw Data'!$P:$P,""&amp;'Raw Data'!$B$1,'Raw Data'!$D:$D,"&lt;&gt;*ithdr*",'Raw Data'!$D:$D,"&lt;&gt;*ancel*")</f>
        <v>0</v>
      </c>
      <c r="T71" s="117"/>
      <c r="U71" s="117"/>
      <c r="V71" s="123"/>
      <c r="W71" s="156">
        <f>COUNTIFS('Raw Data'!$AM:$AM,"&lt;=" &amp;DATE(LEFT($AV$3, 4), MONTH("1 " &amp; W$6 &amp; " " &amp; LEFT($AV$3, 4)) + 1, 0 ), 'Raw Data'!$AM:$AM,"&gt;" &amp;DATE(LEFT($AV$3, 4), MONTH("1 " &amp; W$6 &amp; " " &amp; LEFT($AV$3, 4)), 0 ), 'Raw Data'!$J:$J, $A55, 'Raw Data'!$H:$H, "Non*", 'Raw Data'!$O:$O,""&amp;'Raw Data'!$B$1,'Raw Data'!$D:$D,"&lt;&gt;*ithdr*",'Raw Data'!$D:$D,"&lt;&gt;*ancel*",'Raw Data'!$P:$P,"--")
+
COUNTIFS( 'Raw Data'!$AM:$AM,"&lt;=" &amp;DATE(LEFT($AV$3, 4), MONTH("1 " &amp; W$6 &amp; " " &amp; LEFT($AV$3, 4)) + 1, 0 ), 'Raw Data'!$AM:$AM,"&gt;" &amp;DATE(LEFT($AV$3, 4), MONTH("1 " &amp; W$6 &amp; " " &amp; LEFT($AV$3, 4)), 0 ), 'Raw Data'!$J:$J, $A55, 'Raw Data'!$H:$H, "Non*", 'Raw Data'!$P:$P,""&amp;'Raw Data'!$B$1,'Raw Data'!$D:$D,"&lt;&gt;*ithdr*",'Raw Data'!$D:$D,"&lt;&gt;*ancel*")</f>
        <v>0</v>
      </c>
      <c r="X71" s="117"/>
      <c r="Y71" s="117"/>
      <c r="Z71" s="123"/>
      <c r="AA71" s="156">
        <f>COUNTIFS('Raw Data'!$AM:$AM,"&lt;=" &amp;DATE(LEFT($AV$3, 4), MONTH("1 " &amp; AA$6 &amp; " " &amp; LEFT($AV$3, 4)) + 1, 0 ), 'Raw Data'!$AM:$AM,"&gt;" &amp;DATE(LEFT($AV$3, 4), MONTH("1 " &amp; AA$6 &amp; " " &amp; LEFT($AV$3, 4)), 0 ), 'Raw Data'!$J:$J, $A55, 'Raw Data'!$H:$H, "Non*", 'Raw Data'!$O:$O,""&amp;'Raw Data'!$B$1,'Raw Data'!$D:$D,"&lt;&gt;*ithdr*",'Raw Data'!$D:$D,"&lt;&gt;*ancel*",'Raw Data'!$P:$P,"--")
+
COUNTIFS( 'Raw Data'!$AM:$AM,"&lt;=" &amp;DATE(LEFT($AV$3, 4), MONTH("1 " &amp; AA$6 &amp; " " &amp; LEFT($AV$3, 4)) + 1, 0 ), 'Raw Data'!$AM:$AM,"&gt;" &amp;DATE(LEFT($AV$3, 4), MONTH("1 " &amp; AA$6 &amp; " " &amp; LEFT($AV$3, 4)), 0 ), 'Raw Data'!$J:$J, $A55, 'Raw Data'!$H:$H, "Non*", 'Raw Data'!$P:$P,""&amp;'Raw Data'!$B$1,'Raw Data'!$D:$D,"&lt;&gt;*ithdr*",'Raw Data'!$D:$D,"&lt;&gt;*ancel*")</f>
        <v>0</v>
      </c>
      <c r="AB71" s="117"/>
      <c r="AC71" s="117"/>
      <c r="AD71" s="123"/>
      <c r="AE71" s="156">
        <f>COUNTIFS('Raw Data'!$AM:$AM,"&lt;=" &amp;DATE(LEFT($AV$3, 4), MONTH("1 " &amp; AE$6 &amp; " " &amp; LEFT($AV$3, 4)) + 1, 0 ), 'Raw Data'!$AM:$AM,"&gt;" &amp;DATE(LEFT($AV$3, 4), MONTH("1 " &amp; AE$6 &amp; " " &amp; LEFT($AV$3, 4)), 0 ), 'Raw Data'!$J:$J, $A55, 'Raw Data'!$H:$H, "Non*", 'Raw Data'!$O:$O,""&amp;'Raw Data'!$B$1,'Raw Data'!$D:$D,"&lt;&gt;*ithdr*",'Raw Data'!$D:$D,"&lt;&gt;*ancel*",'Raw Data'!$P:$P,"--")
+
COUNTIFS( 'Raw Data'!$AM:$AM,"&lt;=" &amp;DATE(LEFT($AV$3, 4), MONTH("1 " &amp; AE$6 &amp; " " &amp; LEFT($AV$3, 4)) + 1, 0 ), 'Raw Data'!$AM:$AM,"&gt;" &amp;DATE(LEFT($AV$3, 4), MONTH("1 " &amp; AE$6 &amp; " " &amp; LEFT($AV$3, 4)), 0 ), 'Raw Data'!$J:$J, $A55, 'Raw Data'!$H:$H, "Non*", 'Raw Data'!$P:$P,""&amp;'Raw Data'!$B$1,'Raw Data'!$D:$D,"&lt;&gt;*ithdr*",'Raw Data'!$D:$D,"&lt;&gt;*ancel*")</f>
        <v>0</v>
      </c>
      <c r="AF71" s="117"/>
      <c r="AG71" s="117"/>
      <c r="AH71" s="123"/>
      <c r="AI71" s="156">
        <f>COUNTIFS('Raw Data'!$AM:$AM,"&lt;=" &amp;DATE(LEFT($AV$3, 4), MONTH("1 " &amp; AI$6 &amp; " " &amp; LEFT($AV$3, 4)) + 1, 0 ), 'Raw Data'!$AM:$AM,"&gt;" &amp;DATE(LEFT($AV$3, 4), MONTH("1 " &amp; AI$6 &amp; " " &amp; LEFT($AV$3, 4)), 0 ), 'Raw Data'!$J:$J, $A55, 'Raw Data'!$H:$H, "Non*", 'Raw Data'!$O:$O,""&amp;'Raw Data'!$B$1,'Raw Data'!$D:$D,"&lt;&gt;*ithdr*",'Raw Data'!$D:$D,"&lt;&gt;*ancel*",'Raw Data'!$P:$P,"--")
+
COUNTIFS( 'Raw Data'!$AM:$AM,"&lt;=" &amp;DATE(LEFT($AV$3, 4), MONTH("1 " &amp; AI$6 &amp; " " &amp; LEFT($AV$3, 4)) + 1, 0 ), 'Raw Data'!$AM:$AM,"&gt;" &amp;DATE(LEFT($AV$3, 4), MONTH("1 " &amp; AI$6 &amp; " " &amp; LEFT($AV$3, 4)), 0 ), 'Raw Data'!$J:$J, $A55, 'Raw Data'!$H:$H, "Non*", 'Raw Data'!$P:$P,""&amp;'Raw Data'!$B$1,'Raw Data'!$D:$D,"&lt;&gt;*ithdr*",'Raw Data'!$D:$D,"&lt;&gt;*ancel*")</f>
        <v>0</v>
      </c>
      <c r="AJ71" s="117"/>
      <c r="AK71" s="117"/>
      <c r="AL71" s="123"/>
      <c r="AM71" s="156">
        <f>COUNTIFS('Raw Data'!$AM:$AM,"&lt;=" &amp;DATE(LEFT($AV$3, 4), MONTH("1 " &amp; AM$6 &amp; " " &amp; LEFT($AV$3, 4)) + 1, 0 ), 'Raw Data'!$AM:$AM,"&gt;" &amp;DATE(LEFT($AV$3, 4), MONTH("1 " &amp; AM$6 &amp; " " &amp; LEFT($AV$3, 4)), 0 ), 'Raw Data'!$J:$J, $A55, 'Raw Data'!$H:$H, "Non*", 'Raw Data'!$O:$O,""&amp;'Raw Data'!$B$1,'Raw Data'!$D:$D,"&lt;&gt;*ithdr*",'Raw Data'!$D:$D,"&lt;&gt;*ancel*",'Raw Data'!$P:$P,"--")
+
COUNTIFS( 'Raw Data'!$AM:$AM,"&lt;=" &amp;DATE(LEFT($AV$3, 4), MONTH("1 " &amp; AM$6 &amp; " " &amp; LEFT($AV$3, 4)) + 1, 0 ), 'Raw Data'!$AM:$AM,"&gt;" &amp;DATE(LEFT($AV$3, 4), MONTH("1 " &amp; AM$6 &amp; " " &amp; LEFT($AV$3, 4)), 0 ), 'Raw Data'!$J:$J, $A55, 'Raw Data'!$H:$H, "Non*", 'Raw Data'!$P:$P,""&amp;'Raw Data'!$B$1,'Raw Data'!$D:$D,"&lt;&gt;*ithdr*",'Raw Data'!$D:$D,"&lt;&gt;*ancel*")</f>
        <v>0</v>
      </c>
      <c r="AN71" s="117"/>
      <c r="AO71" s="117"/>
      <c r="AP71" s="123"/>
      <c r="AQ71" s="156">
        <f>COUNTIFS('Raw Data'!$AM:$AM,"&lt;=" &amp;DATE(LEFT($AV$3, 4), MONTH("1 " &amp; AQ$6 &amp; " " &amp; LEFT($AV$3, 4)) + 1, 0 ), 'Raw Data'!$AM:$AM,"&gt;" &amp;DATE(LEFT($AV$3, 4), MONTH("1 " &amp; AQ$6 &amp; " " &amp; LEFT($AV$3, 4)), 0 ), 'Raw Data'!$J:$J, $A55, 'Raw Data'!$H:$H, "Non*", 'Raw Data'!$O:$O,""&amp;'Raw Data'!$B$1,'Raw Data'!$D:$D,"&lt;&gt;*ithdr*",'Raw Data'!$D:$D,"&lt;&gt;*ancel*",'Raw Data'!$P:$P,"--")
+
COUNTIFS( 'Raw Data'!$AM:$AM,"&lt;=" &amp;DATE(LEFT($AV$3, 4), MONTH("1 " &amp; AQ$6 &amp; " " &amp; LEFT($AV$3, 4)) + 1, 0 ), 'Raw Data'!$AM:$AM,"&gt;" &amp;DATE(LEFT($AV$3, 4), MONTH("1 " &amp; AQ$6 &amp; " " &amp; LEFT($AV$3, 4)), 0 ), 'Raw Data'!$J:$J, $A55, 'Raw Data'!$H:$H, "Non*", 'Raw Data'!$P:$P,""&amp;'Raw Data'!$B$1,'Raw Data'!$D:$D,"&lt;&gt;*ithdr*",'Raw Data'!$D:$D,"&lt;&gt;*ancel*")</f>
        <v>0</v>
      </c>
      <c r="AR71" s="117"/>
      <c r="AS71" s="117"/>
      <c r="AT71" s="123"/>
      <c r="AU71" s="156">
        <f>COUNTIFS('Raw Data'!$AM:$AM,"&lt;=" &amp;DATE(MID($AV$3, 15, 4), MONTH("1 " &amp; AU$6 &amp; " " &amp; MID($AV$3, 15, 4)) + 1, 0 ), 'Raw Data'!$AN:$AN,"&gt;" &amp;DATE(MID($AV$3, 15, 4), MONTH("1 " &amp; AU$6 &amp; " " &amp; MID($AV$3, 15, 4)), 0 ), 'Raw Data'!$J:$J, $A55, 'Raw Data'!$H:$H, "Non*", 'Raw Data'!$O:$O,""&amp;'Raw Data'!$B$1,'Raw Data'!$D:$D,"&lt;&gt;*ithdr*",'Raw Data'!$D:$D,"&lt;&gt;*ancel*",'Raw Data'!$P:$P,"--")
+
COUNTIFS( 'Raw Data'!$AM:$AM,"&lt;=" &amp;DATE(MID($AV$3, 15, 4), MONTH("1 " &amp; AU$6 &amp; " " &amp; MID($AV$3, 15, 4)) + 1, 0 ), 'Raw Data'!$AN:$AN,"&gt;" &amp;DATE(MID($AV$3, 15, 4), MONTH("1 " &amp; AU$6 &amp; " " &amp; MID($AV$3, 15, 4)), 0 ), 'Raw Data'!$J:$J, $A55, 'Raw Data'!$H:$H, "Non*", 'Raw Data'!$P:$P,""&amp;'Raw Data'!$B$1,'Raw Data'!$D:$D,"&lt;&gt;*ithdr*",'Raw Data'!$D:$D,"&lt;&gt;*ancel*")</f>
        <v>0</v>
      </c>
      <c r="AV71" s="117"/>
      <c r="AW71" s="117"/>
      <c r="AX71" s="123"/>
      <c r="AY71" s="156">
        <f>COUNTIFS('Raw Data'!$AM:$AM,"&lt;=" &amp;DATE(MID($AV$3, 15, 4), MONTH("1 " &amp; AY$6 &amp; " " &amp; MID($AV$3, 15, 4)) + 1, 0 ), 'Raw Data'!$AN:$AN,"&gt;" &amp;DATE(MID($AV$3, 15, 4), MONTH("1 " &amp; AY$6 &amp; " " &amp; MID($AV$3, 15, 4)), 0 ), 'Raw Data'!$J:$J, $A55, 'Raw Data'!$H:$H, "Non*", 'Raw Data'!$O:$O,""&amp;'Raw Data'!$B$1,'Raw Data'!$D:$D,"&lt;&gt;*ithdr*",'Raw Data'!$D:$D,"&lt;&gt;*ancel*",'Raw Data'!$P:$P,"--")
+
COUNTIFS( 'Raw Data'!$AM:$AM,"&lt;=" &amp;DATE(MID($AV$3, 15, 4), MONTH("1 " &amp; AY$6 &amp; " " &amp; MID($AV$3, 15, 4)) + 1, 0 ), 'Raw Data'!$AN:$AN,"&gt;" &amp;DATE(MID($AV$3, 15, 4), MONTH("1 " &amp; AY$6 &amp; " " &amp; MID($AV$3, 15, 4)), 0 ), 'Raw Data'!$J:$J, $A55, 'Raw Data'!$H:$H, "Non*", 'Raw Data'!$P:$P,""&amp;'Raw Data'!$B$1,'Raw Data'!$D:$D,"&lt;&gt;*ithdr*",'Raw Data'!$D:$D,"&lt;&gt;*ancel*")</f>
        <v>0</v>
      </c>
      <c r="AZ71" s="117"/>
      <c r="BA71" s="117"/>
      <c r="BB71" s="123"/>
      <c r="BC71" s="156">
        <f>COUNTIFS('Raw Data'!$AM:$AM,"&lt;=" &amp;DATE(MID($AV$3, 15, 4), MONTH("1 " &amp; BC$6 &amp; " " &amp; MID($AV$3, 15, 4)) + 1, 0 ), 'Raw Data'!$AN:$AN,"&gt;" &amp;DATE(MID($AV$3, 15, 4), MONTH("1 " &amp; BC$6 &amp; " " &amp; MID($AV$3, 15, 4)), 0 ), 'Raw Data'!$J:$J, $A55, 'Raw Data'!$H:$H, "Non*", 'Raw Data'!$O:$O,""&amp;'Raw Data'!$B$1,'Raw Data'!$D:$D,"&lt;&gt;*ithdr*",'Raw Data'!$D:$D,"&lt;&gt;*ancel*",'Raw Data'!$P:$P,"--")
+
COUNTIFS( 'Raw Data'!$AM:$AM,"&lt;=" &amp;DATE(MID($AV$3, 15, 4), MONTH("1 " &amp; BC$6 &amp; " " &amp; MID($AV$3, 15, 4)) + 1, 0 ), 'Raw Data'!$AN:$AN,"&gt;" &amp;DATE(MID($AV$3, 15, 4), MONTH("1 " &amp; BC$6 &amp; " " &amp; MID($AV$3, 15, 4)), 0 ), 'Raw Data'!$J:$J, $A55, 'Raw Data'!$H:$H, "Non*", 'Raw Data'!$P:$P,""&amp;'Raw Data'!$B$1,'Raw Data'!$D:$D,"&lt;&gt;*ithdr*",'Raw Data'!$D:$D,"&lt;&gt;*ancel*")</f>
        <v>0</v>
      </c>
      <c r="BD71" s="117"/>
      <c r="BE71" s="117"/>
      <c r="BF71" s="123"/>
    </row>
    <row r="72" spans="1:58" ht="12.75" customHeight="1" x14ac:dyDescent="0.2">
      <c r="A72" s="120" t="s">
        <v>740</v>
      </c>
      <c r="B72" s="117"/>
      <c r="C72" s="117"/>
      <c r="D72" s="117"/>
      <c r="E72" s="117"/>
      <c r="F72" s="117"/>
      <c r="G72" s="117"/>
      <c r="H72" s="117"/>
      <c r="I72" s="117"/>
      <c r="J72" s="123"/>
      <c r="K72" s="156">
        <f>COUNTIFS( 'Raw Data'!$AM:$AM,"&lt;=" &amp;DATE(LEFT($AV$3, 4), MONTH("1 " &amp; K$6 &amp; " " &amp; LEFT($AV$3, 4)) + 1, 0 ), 'Raw Data'!$AM:$AM,"&gt;" &amp;DATE(LEFT($AV$3, 4), MONTH("1 " &amp; K$6 &amp; " " &amp; LEFT($AV$3, 4)), 0 ), 'Raw Data'!$J:$J, $A55, 'Raw Data'!$O:$O,""&amp;'Raw Data'!$B$1,'Raw Data'!$D:$D,"&lt;&gt;*ithdr*",'Raw Data'!$D:$D,"&lt;&gt;*ancel*",'Raw Data'!$P:$P,"--",'Raw Data'!$AW:$AW,"*arl*")
+
COUNTIFS( 'Raw Data'!$AM:$AM,"&lt;=" &amp;DATE(LEFT($AV$3, 4), MONTH("1 " &amp; K$6 &amp; " " &amp; LEFT($AV$3, 4)) + 1, 0 ), 'Raw Data'!$AM:$AM,"&gt;" &amp;DATE(LEFT($AV$3, 4), MONTH("1 " &amp; K$6 &amp; " " &amp; LEFT($AV$3, 4)), 0 ), 'Raw Data'!$J:$J, $A55, 'Raw Data'!$P:$P,""&amp;'Raw Data'!$B$1,'Raw Data'!$D:$D,"&lt;&gt;*ithdr*",'Raw Data'!$D:$D,"&lt;&gt;*ancel*",'Raw Data'!$AW:$AW,"*arl*")</f>
        <v>0</v>
      </c>
      <c r="L72" s="117"/>
      <c r="M72" s="117"/>
      <c r="N72" s="123"/>
      <c r="O72" s="156">
        <f>COUNTIFS( 'Raw Data'!$AM:$AM,"&lt;=" &amp;DATE(LEFT($AV$3, 4), MONTH("1 " &amp; O$6 &amp; " " &amp; LEFT($AV$3, 4)) + 1, 0 ), 'Raw Data'!$AM:$AM,"&gt;" &amp;DATE(LEFT($AV$3, 4), MONTH("1 " &amp; O$6 &amp; " " &amp; LEFT($AV$3, 4)), 0 ), 'Raw Data'!$J:$J, $A55, 'Raw Data'!$O:$O,""&amp;'Raw Data'!$B$1,'Raw Data'!$D:$D,"&lt;&gt;*ithdr*",'Raw Data'!$D:$D,"&lt;&gt;*ancel*",'Raw Data'!$P:$P,"--",'Raw Data'!$AW:$AW,"*arl*")
+
COUNTIFS( 'Raw Data'!$AM:$AM,"&lt;=" &amp;DATE(LEFT($AV$3, 4), MONTH("1 " &amp; O$6 &amp; " " &amp; LEFT($AV$3, 4)) + 1, 0 ), 'Raw Data'!$AM:$AM,"&gt;" &amp;DATE(LEFT($AV$3, 4), MONTH("1 " &amp; O$6 &amp; " " &amp; LEFT($AV$3, 4)), 0 ), 'Raw Data'!$J:$J, $A55, 'Raw Data'!$P:$P,""&amp;'Raw Data'!$B$1,'Raw Data'!$D:$D,"&lt;&gt;*ithdr*",'Raw Data'!$D:$D,"&lt;&gt;*ancel*",'Raw Data'!$AW:$AW,"*arl*")</f>
        <v>0</v>
      </c>
      <c r="P72" s="117"/>
      <c r="Q72" s="117"/>
      <c r="R72" s="123"/>
      <c r="S72" s="156">
        <f>COUNTIFS( 'Raw Data'!$AM:$AM,"&lt;=" &amp;DATE(LEFT($AV$3, 4), MONTH("1 " &amp; S$6 &amp; " " &amp; LEFT($AV$3, 4)) + 1, 0 ), 'Raw Data'!$AM:$AM,"&gt;" &amp;DATE(LEFT($AV$3, 4), MONTH("1 " &amp; S$6 &amp; " " &amp; LEFT($AV$3, 4)), 0 ), 'Raw Data'!$J:$J, $A55, 'Raw Data'!$O:$O,""&amp;'Raw Data'!$B$1,'Raw Data'!$D:$D,"&lt;&gt;*ithdr*",'Raw Data'!$D:$D,"&lt;&gt;*ancel*",'Raw Data'!$P:$P,"--",'Raw Data'!$AW:$AW,"*arl*")
+
COUNTIFS( 'Raw Data'!$AM:$AM,"&lt;=" &amp;DATE(LEFT($AV$3, 4), MONTH("1 " &amp; S$6 &amp; " " &amp; LEFT($AV$3, 4)) + 1, 0 ), 'Raw Data'!$AM:$AM,"&gt;" &amp;DATE(LEFT($AV$3, 4), MONTH("1 " &amp; S$6 &amp; " " &amp; LEFT($AV$3, 4)), 0 ), 'Raw Data'!$J:$J, $A55, 'Raw Data'!$P:$P,""&amp;'Raw Data'!$B$1,'Raw Data'!$D:$D,"&lt;&gt;*ithdr*",'Raw Data'!$D:$D,"&lt;&gt;*ancel*",'Raw Data'!$AW:$AW,"*arl*")</f>
        <v>0</v>
      </c>
      <c r="T72" s="117"/>
      <c r="U72" s="117"/>
      <c r="V72" s="123"/>
      <c r="W72" s="156">
        <f>COUNTIFS( 'Raw Data'!$AM:$AM,"&lt;=" &amp;DATE(LEFT($AV$3, 4), MONTH("1 " &amp; W$6 &amp; " " &amp; LEFT($AV$3, 4)) + 1, 0 ), 'Raw Data'!$AM:$AM,"&gt;" &amp;DATE(LEFT($AV$3, 4), MONTH("1 " &amp; W$6 &amp; " " &amp; LEFT($AV$3, 4)), 0 ), 'Raw Data'!$J:$J, $A55, 'Raw Data'!$O:$O,""&amp;'Raw Data'!$B$1,'Raw Data'!$D:$D,"&lt;&gt;*ithdr*",'Raw Data'!$D:$D,"&lt;&gt;*ancel*",'Raw Data'!$P:$P,"--",'Raw Data'!$AW:$AW,"*arl*")
+
COUNTIFS( 'Raw Data'!$AM:$AM,"&lt;=" &amp;DATE(LEFT($AV$3, 4), MONTH("1 " &amp; W$6 &amp; " " &amp; LEFT($AV$3, 4)) + 1, 0 ), 'Raw Data'!$AM:$AM,"&gt;" &amp;DATE(LEFT($AV$3, 4), MONTH("1 " &amp; W$6 &amp; " " &amp; LEFT($AV$3, 4)), 0 ), 'Raw Data'!$J:$J, $A55, 'Raw Data'!$P:$P,""&amp;'Raw Data'!$B$1,'Raw Data'!$D:$D,"&lt;&gt;*ithdr*",'Raw Data'!$D:$D,"&lt;&gt;*ancel*",'Raw Data'!$AW:$AW,"*arl*")</f>
        <v>0</v>
      </c>
      <c r="X72" s="117"/>
      <c r="Y72" s="117"/>
      <c r="Z72" s="123"/>
      <c r="AA72" s="156">
        <f>COUNTIFS( 'Raw Data'!$AM:$AM,"&lt;=" &amp;DATE(LEFT($AV$3, 4), MONTH("1 " &amp; AA$6 &amp; " " &amp; LEFT($AV$3, 4)) + 1, 0 ), 'Raw Data'!$AM:$AM,"&gt;" &amp;DATE(LEFT($AV$3, 4), MONTH("1 " &amp; AA$6 &amp; " " &amp; LEFT($AV$3, 4)), 0 ), 'Raw Data'!$J:$J, $A55, 'Raw Data'!$O:$O,""&amp;'Raw Data'!$B$1,'Raw Data'!$D:$D,"&lt;&gt;*ithdr*",'Raw Data'!$D:$D,"&lt;&gt;*ancel*",'Raw Data'!$P:$P,"--",'Raw Data'!$AW:$AW,"*arl*")
+
COUNTIFS( 'Raw Data'!$AM:$AM,"&lt;=" &amp;DATE(LEFT($AV$3, 4), MONTH("1 " &amp; AA$6 &amp; " " &amp; LEFT($AV$3, 4)) + 1, 0 ), 'Raw Data'!$AM:$AM,"&gt;" &amp;DATE(LEFT($AV$3, 4), MONTH("1 " &amp; AA$6 &amp; " " &amp; LEFT($AV$3, 4)), 0 ), 'Raw Data'!$J:$J, $A55, 'Raw Data'!$P:$P,""&amp;'Raw Data'!$B$1,'Raw Data'!$D:$D,"&lt;&gt;*ithdr*",'Raw Data'!$D:$D,"&lt;&gt;*ancel*",'Raw Data'!$AW:$AW,"*arl*")</f>
        <v>0</v>
      </c>
      <c r="AB72" s="117"/>
      <c r="AC72" s="117"/>
      <c r="AD72" s="123"/>
      <c r="AE72" s="156">
        <f>COUNTIFS( 'Raw Data'!$AM:$AM,"&lt;=" &amp;DATE(LEFT($AV$3, 4), MONTH("1 " &amp; AE$6 &amp; " " &amp; LEFT($AV$3, 4)) + 1, 0 ), 'Raw Data'!$AM:$AM,"&gt;" &amp;DATE(LEFT($AV$3, 4), MONTH("1 " &amp; AE$6 &amp; " " &amp; LEFT($AV$3, 4)), 0 ), 'Raw Data'!$J:$J, $A55, 'Raw Data'!$O:$O,""&amp;'Raw Data'!$B$1,'Raw Data'!$D:$D,"&lt;&gt;*ithdr*",'Raw Data'!$D:$D,"&lt;&gt;*ancel*",'Raw Data'!$P:$P,"--",'Raw Data'!$AW:$AW,"*arl*")
+
COUNTIFS( 'Raw Data'!$AM:$AM,"&lt;=" &amp;DATE(LEFT($AV$3, 4), MONTH("1 " &amp; AE$6 &amp; " " &amp; LEFT($AV$3, 4)) + 1, 0 ), 'Raw Data'!$AM:$AM,"&gt;" &amp;DATE(LEFT($AV$3, 4), MONTH("1 " &amp; AE$6 &amp; " " &amp; LEFT($AV$3, 4)), 0 ), 'Raw Data'!$J:$J, $A55, 'Raw Data'!$P:$P,""&amp;'Raw Data'!$B$1,'Raw Data'!$D:$D,"&lt;&gt;*ithdr*",'Raw Data'!$D:$D,"&lt;&gt;*ancel*",'Raw Data'!$AW:$AW,"*arl*")</f>
        <v>0</v>
      </c>
      <c r="AF72" s="117"/>
      <c r="AG72" s="117"/>
      <c r="AH72" s="123"/>
      <c r="AI72" s="156">
        <f>COUNTIFS( 'Raw Data'!$AM:$AM,"&lt;=" &amp;DATE(LEFT($AV$3, 4), MONTH("1 " &amp; AI$6 &amp; " " &amp; LEFT($AV$3, 4)) + 1, 0 ), 'Raw Data'!$AM:$AM,"&gt;" &amp;DATE(LEFT($AV$3, 4), MONTH("1 " &amp; AI$6 &amp; " " &amp; LEFT($AV$3, 4)), 0 ), 'Raw Data'!$J:$J, $A55, 'Raw Data'!$O:$O,""&amp;'Raw Data'!$B$1,'Raw Data'!$D:$D,"&lt;&gt;*ithdr*",'Raw Data'!$D:$D,"&lt;&gt;*ancel*",'Raw Data'!$P:$P,"--",'Raw Data'!$AW:$AW,"*arl*")
+
COUNTIFS( 'Raw Data'!$AM:$AM,"&lt;=" &amp;DATE(LEFT($AV$3, 4), MONTH("1 " &amp; AI$6 &amp; " " &amp; LEFT($AV$3, 4)) + 1, 0 ), 'Raw Data'!$AM:$AM,"&gt;" &amp;DATE(LEFT($AV$3, 4), MONTH("1 " &amp; AI$6 &amp; " " &amp; LEFT($AV$3, 4)), 0 ), 'Raw Data'!$J:$J, $A55, 'Raw Data'!$P:$P,""&amp;'Raw Data'!$B$1,'Raw Data'!$D:$D,"&lt;&gt;*ithdr*",'Raw Data'!$D:$D,"&lt;&gt;*ancel*",'Raw Data'!$AW:$AW,"*arl*")</f>
        <v>0</v>
      </c>
      <c r="AJ72" s="117"/>
      <c r="AK72" s="117"/>
      <c r="AL72" s="123"/>
      <c r="AM72" s="156">
        <f>COUNTIFS( 'Raw Data'!$AM:$AM,"&lt;=" &amp;DATE(LEFT($AV$3, 4), MONTH("1 " &amp; AM$6 &amp; " " &amp; LEFT($AV$3, 4)) + 1, 0 ), 'Raw Data'!$AM:$AM,"&gt;" &amp;DATE(LEFT($AV$3, 4), MONTH("1 " &amp; AM$6 &amp; " " &amp; LEFT($AV$3, 4)), 0 ), 'Raw Data'!$J:$J, $A55, 'Raw Data'!$O:$O,""&amp;'Raw Data'!$B$1,'Raw Data'!$D:$D,"&lt;&gt;*ithdr*",'Raw Data'!$D:$D,"&lt;&gt;*ancel*",'Raw Data'!$P:$P,"--",'Raw Data'!$AW:$AW,"*arl*")
+
COUNTIFS( 'Raw Data'!$AM:$AM,"&lt;=" &amp;DATE(LEFT($AV$3, 4), MONTH("1 " &amp; AM$6 &amp; " " &amp; LEFT($AV$3, 4)) + 1, 0 ), 'Raw Data'!$AM:$AM,"&gt;" &amp;DATE(LEFT($AV$3, 4), MONTH("1 " &amp; AM$6 &amp; " " &amp; LEFT($AV$3, 4)), 0 ), 'Raw Data'!$J:$J, $A55, 'Raw Data'!$P:$P,""&amp;'Raw Data'!$B$1,'Raw Data'!$D:$D,"&lt;&gt;*ithdr*",'Raw Data'!$D:$D,"&lt;&gt;*ancel*",'Raw Data'!$AW:$AW,"*arl*")</f>
        <v>0</v>
      </c>
      <c r="AN72" s="117"/>
      <c r="AO72" s="117"/>
      <c r="AP72" s="123"/>
      <c r="AQ72" s="156">
        <f>COUNTIFS( 'Raw Data'!$AM:$AM,"&lt;=" &amp;DATE(LEFT($AV$3, 4), MONTH("1 " &amp; AQ$6 &amp; " " &amp; LEFT($AV$3, 4)) + 1, 0 ), 'Raw Data'!$AM:$AM,"&gt;" &amp;DATE(LEFT($AV$3, 4), MONTH("1 " &amp; AQ$6 &amp; " " &amp; LEFT($AV$3, 4)), 0 ), 'Raw Data'!$J:$J, $A55, 'Raw Data'!$O:$O,""&amp;'Raw Data'!$B$1,'Raw Data'!$D:$D,"&lt;&gt;*ithdr*",'Raw Data'!$D:$D,"&lt;&gt;*ancel*",'Raw Data'!$P:$P,"--",'Raw Data'!$AW:$AW,"*arl*")
+
COUNTIFS( 'Raw Data'!$AM:$AM,"&lt;=" &amp;DATE(LEFT($AV$3, 4), MONTH("1 " &amp; AQ$6 &amp; " " &amp; LEFT($AV$3, 4)) + 1, 0 ), 'Raw Data'!$AM:$AM,"&gt;" &amp;DATE(LEFT($AV$3, 4), MONTH("1 " &amp; AQ$6 &amp; " " &amp; LEFT($AV$3, 4)), 0 ), 'Raw Data'!$J:$J, $A55, 'Raw Data'!$P:$P,""&amp;'Raw Data'!$B$1,'Raw Data'!$D:$D,"&lt;&gt;*ithdr*",'Raw Data'!$D:$D,"&lt;&gt;*ancel*",'Raw Data'!$AW:$AW,"*arl*")</f>
        <v>0</v>
      </c>
      <c r="AR72" s="117"/>
      <c r="AS72" s="117"/>
      <c r="AT72" s="123"/>
      <c r="AU72" s="156">
        <f>COUNTIFS( 'Raw Data'!$AM:$AM,"&lt;=" &amp;DATE(MID($AV$3, 15, 4), MONTH("1 " &amp; AU$6 &amp; " " &amp; MID($AV$3, 15, 4)) + 1, 0 ), 'Raw Data'!$AN:$AN,"&gt;" &amp;DATE(MID($AV$3, 15, 4), MONTH("1 " &amp; AU$6 &amp; " " &amp; MID($AV$3, 15, 4)), 0 ), 'Raw Data'!$J:$J, $A55, 'Raw Data'!$O:$O,""&amp;'Raw Data'!$B$1,'Raw Data'!$D:$D,"&lt;&gt;*ithdr*",'Raw Data'!$D:$D,"&lt;&gt;*ancel*",'Raw Data'!$P:$P,"--",'Raw Data'!$AW:$AW,"*arl*")
+
COUNTIFS( 'Raw Data'!$AM:$AM,"&lt;=" &amp;DATE(MID($AV$3, 15, 4), MONTH("1 " &amp; AU$6 &amp; " " &amp; MID($AV$3, 15, 4)) + 1, 0 ), 'Raw Data'!$AN:$AN,"&gt;" &amp;DATE(MID($AV$3, 15, 4), MONTH("1 " &amp; AU$6 &amp; " " &amp; MID($AV$3, 15, 4)), 0 ), 'Raw Data'!$J:$J, $A55, 'Raw Data'!$P:$P,""&amp;'Raw Data'!$B$1,'Raw Data'!$D:$D,"&lt;&gt;*ithdr*",'Raw Data'!$D:$D,"&lt;&gt;*ancel*",'Raw Data'!$AW:$AW,"*arl*")</f>
        <v>0</v>
      </c>
      <c r="AV72" s="117"/>
      <c r="AW72" s="117"/>
      <c r="AX72" s="123"/>
      <c r="AY72" s="156">
        <f>COUNTIFS( 'Raw Data'!$AM:$AM,"&lt;=" &amp;DATE(MID($AV$3, 15, 4), MONTH("1 " &amp; AY$6 &amp; " " &amp; MID($AV$3, 15, 4)) + 1, 0 ), 'Raw Data'!$AN:$AN,"&gt;" &amp;DATE(MID($AV$3, 15, 4), MONTH("1 " &amp; AY$6 &amp; " " &amp; MID($AV$3, 15, 4)), 0 ), 'Raw Data'!$J:$J, $A55, 'Raw Data'!$O:$O,""&amp;'Raw Data'!$B$1,'Raw Data'!$D:$D,"&lt;&gt;*ithdr*",'Raw Data'!$D:$D,"&lt;&gt;*ancel*",'Raw Data'!$P:$P,"--",'Raw Data'!$AW:$AW,"*arl*")
+
COUNTIFS( 'Raw Data'!$AM:$AM,"&lt;=" &amp;DATE(MID($AV$3, 15, 4), MONTH("1 " &amp; AY$6 &amp; " " &amp; MID($AV$3, 15, 4)) + 1, 0 ), 'Raw Data'!$AN:$AN,"&gt;" &amp;DATE(MID($AV$3, 15, 4), MONTH("1 " &amp; AY$6 &amp; " " &amp; MID($AV$3, 15, 4)), 0 ), 'Raw Data'!$J:$J, $A55, 'Raw Data'!$P:$P,""&amp;'Raw Data'!$B$1,'Raw Data'!$D:$D,"&lt;&gt;*ithdr*",'Raw Data'!$D:$D,"&lt;&gt;*ancel*",'Raw Data'!$AW:$AW,"*arl*")</f>
        <v>0</v>
      </c>
      <c r="AZ72" s="117"/>
      <c r="BA72" s="117"/>
      <c r="BB72" s="123"/>
      <c r="BC72" s="156">
        <f>COUNTIFS( 'Raw Data'!$AM:$AM,"&lt;=" &amp;DATE(MID($AV$3, 15, 4), MONTH("1 " &amp; BC$6 &amp; " " &amp; MID($AV$3, 15, 4)) + 1, 0 ), 'Raw Data'!$AN:$AN,"&gt;" &amp;DATE(MID($AV$3, 15, 4), MONTH("1 " &amp; BC$6 &amp; " " &amp; MID($AV$3, 15, 4)), 0 ), 'Raw Data'!$J:$J, $A55, 'Raw Data'!$O:$O,""&amp;'Raw Data'!$B$1,'Raw Data'!$D:$D,"&lt;&gt;*ithdr*",'Raw Data'!$D:$D,"&lt;&gt;*ancel*",'Raw Data'!$P:$P,"--",'Raw Data'!$AW:$AW,"*arl*")
+
COUNTIFS( 'Raw Data'!$AM:$AM,"&lt;=" &amp;DATE(MID($AV$3, 15, 4), MONTH("1 " &amp; BC$6 &amp; " " &amp; MID($AV$3, 15, 4)) + 1, 0 ), 'Raw Data'!$AN:$AN,"&gt;" &amp;DATE(MID($AV$3, 15, 4), MONTH("1 " &amp; BC$6 &amp; " " &amp; MID($AV$3, 15, 4)), 0 ), 'Raw Data'!$J:$J, $A55, 'Raw Data'!$P:$P,""&amp;'Raw Data'!$B$1,'Raw Data'!$D:$D,"&lt;&gt;*ithdr*",'Raw Data'!$D:$D,"&lt;&gt;*ancel*",'Raw Data'!$AW:$AW,"*arl*")</f>
        <v>0</v>
      </c>
      <c r="BD72" s="117"/>
      <c r="BE72" s="117"/>
      <c r="BF72" s="123"/>
    </row>
    <row r="73" spans="1:58" ht="12.75" customHeight="1" x14ac:dyDescent="0.2">
      <c r="A73" s="120" t="s">
        <v>742</v>
      </c>
      <c r="B73" s="117"/>
      <c r="C73" s="117"/>
      <c r="D73" s="117"/>
      <c r="E73" s="117"/>
      <c r="F73" s="117"/>
      <c r="G73" s="117"/>
      <c r="H73" s="117"/>
      <c r="I73" s="117"/>
      <c r="J73" s="123"/>
      <c r="K73" s="150" t="str">
        <f>IFERROR((K72/K69)*100, "---")</f>
        <v>---</v>
      </c>
      <c r="L73" s="117"/>
      <c r="M73" s="117"/>
      <c r="N73" s="123"/>
      <c r="O73" s="150" t="str">
        <f>IFERROR((O72/O69)*100, "---")</f>
        <v>---</v>
      </c>
      <c r="P73" s="117"/>
      <c r="Q73" s="117"/>
      <c r="R73" s="123"/>
      <c r="S73" s="150" t="str">
        <f>IFERROR((S72/S69)*100, "---")</f>
        <v>---</v>
      </c>
      <c r="T73" s="117"/>
      <c r="U73" s="117"/>
      <c r="V73" s="123"/>
      <c r="W73" s="150" t="str">
        <f>IFERROR((W72/W69)*100, "---")</f>
        <v>---</v>
      </c>
      <c r="X73" s="117"/>
      <c r="Y73" s="117"/>
      <c r="Z73" s="123"/>
      <c r="AA73" s="150" t="str">
        <f>IFERROR((AA72/AA69)*100, "---")</f>
        <v>---</v>
      </c>
      <c r="AB73" s="117"/>
      <c r="AC73" s="117"/>
      <c r="AD73" s="123"/>
      <c r="AE73" s="150" t="str">
        <f>IFERROR((AE72/AE69)*100, "---")</f>
        <v>---</v>
      </c>
      <c r="AF73" s="117"/>
      <c r="AG73" s="117"/>
      <c r="AH73" s="123"/>
      <c r="AI73" s="150" t="str">
        <f>IFERROR((AI72/AI69)*100, "---")</f>
        <v>---</v>
      </c>
      <c r="AJ73" s="117"/>
      <c r="AK73" s="117"/>
      <c r="AL73" s="123"/>
      <c r="AM73" s="150" t="str">
        <f>IFERROR((AM72/AM69)*100, "---")</f>
        <v>---</v>
      </c>
      <c r="AN73" s="117"/>
      <c r="AO73" s="117"/>
      <c r="AP73" s="123"/>
      <c r="AQ73" s="150" t="str">
        <f>IFERROR((AQ72/AQ69)*100, "---")</f>
        <v>---</v>
      </c>
      <c r="AR73" s="117"/>
      <c r="AS73" s="117"/>
      <c r="AT73" s="123"/>
      <c r="AU73" s="150" t="str">
        <f>IFERROR((AU72/AU69)*100, "---")</f>
        <v>---</v>
      </c>
      <c r="AV73" s="117"/>
      <c r="AW73" s="117"/>
      <c r="AX73" s="123"/>
      <c r="AY73" s="150" t="str">
        <f>IFERROR((AY72/AY69)*100, "---")</f>
        <v>---</v>
      </c>
      <c r="AZ73" s="117"/>
      <c r="BA73" s="117"/>
      <c r="BB73" s="123"/>
      <c r="BC73" s="150" t="str">
        <f>IFERROR((BC72/BC69)*100, "---")</f>
        <v>---</v>
      </c>
      <c r="BD73" s="117"/>
      <c r="BE73" s="117"/>
      <c r="BF73" s="123"/>
    </row>
    <row r="74" spans="1:58" ht="12.75" customHeight="1" x14ac:dyDescent="0.2">
      <c r="A74" s="120" t="s">
        <v>715</v>
      </c>
      <c r="B74" s="117"/>
      <c r="C74" s="117"/>
      <c r="D74" s="117"/>
      <c r="E74" s="117"/>
      <c r="F74" s="117"/>
      <c r="G74" s="117"/>
      <c r="H74" s="117"/>
      <c r="I74" s="117"/>
      <c r="J74" s="123"/>
      <c r="K74" s="156">
        <f>SUMIFS('Raw Data'!$R:$R, 'Raw Data'!$AN:$AN,"&lt;=" &amp;DATE(LEFT($AV$3, 4), MONTH("1 " &amp; K$6 &amp; " " &amp; LEFT($AV$3, 4)) + 1, 0 ), 'Raw Data'!$AN:$AN,"&gt;" &amp;DATE(LEFT($AV$3, 4), MONTH("1 " &amp; K$6 &amp; " " &amp; LEFT($AV$3, 4)), 0 ), 'Raw Data'!$J:$J, $A55, 'Raw Data'!$O:$O,""&amp;'Raw Data'!$B$1,'Raw Data'!$D:$D,"&lt;&gt;*ithdr*",'Raw Data'!$D:$D,"&lt;&gt;*ancel*",'Raw Data'!$P:$P,"--")
+
SUMIFS('Raw Data'!$R:$R, 'Raw Data'!$AN:$AN,"&lt;=" &amp;DATE(LEFT($AV$3, 4), MONTH("1 " &amp; K$6 &amp; " " &amp; LEFT($AV$3, 4)) + 1, 0 ), 'Raw Data'!$AN:$AN,"&gt;" &amp;DATE(LEFT($AV$3, 4), MONTH("1 " &amp; K$6 &amp; " " &amp; LEFT($AV$3, 4)), 0 ), 'Raw Data'!$J:$J, $A55, 'Raw Data'!$P:$P,""&amp;'Raw Data'!$B$1,'Raw Data'!$D:$D,"&lt;&gt;*ithdr*",'Raw Data'!$D:$D,"&lt;&gt;*ancel*")</f>
        <v>0</v>
      </c>
      <c r="L74" s="117"/>
      <c r="M74" s="117"/>
      <c r="N74" s="123"/>
      <c r="O74" s="156">
        <f>SUMIFS('Raw Data'!$R:$R, 'Raw Data'!$AN:$AN,"&lt;=" &amp;DATE(LEFT($AV$3, 4), MONTH("1 " &amp; O$6 &amp; " " &amp; LEFT($AV$3, 4)) + 1, 0 ), 'Raw Data'!$AN:$AN,"&gt;" &amp;DATE(LEFT($AV$3, 4), MONTH("1 " &amp; O$6 &amp; " " &amp; LEFT($AV$3, 4)), 0 ), 'Raw Data'!$J:$J, $A55, 'Raw Data'!$O:$O,""&amp;'Raw Data'!$B$1,'Raw Data'!$D:$D,"&lt;&gt;*ithdr*",'Raw Data'!$D:$D,"&lt;&gt;*ancel*",'Raw Data'!$P:$P,"--")
+
SUMIFS('Raw Data'!$R:$R, 'Raw Data'!$AN:$AN,"&lt;=" &amp;DATE(LEFT($AV$3, 4), MONTH("1 " &amp; O$6 &amp; " " &amp; LEFT($AV$3, 4)) + 1, 0 ), 'Raw Data'!$AN:$AN,"&gt;" &amp;DATE(LEFT($AV$3, 4), MONTH("1 " &amp; O$6 &amp; " " &amp; LEFT($AV$3, 4)), 0 ), 'Raw Data'!$J:$J, $A55, 'Raw Data'!$P:$P,""&amp;'Raw Data'!$B$1,'Raw Data'!$D:$D,"&lt;&gt;*ithdr*",'Raw Data'!$D:$D,"&lt;&gt;*ancel*")</f>
        <v>0</v>
      </c>
      <c r="P74" s="117"/>
      <c r="Q74" s="117"/>
      <c r="R74" s="123"/>
      <c r="S74" s="156">
        <f>SUMIFS('Raw Data'!$R:$R, 'Raw Data'!$AN:$AN,"&lt;=" &amp;DATE(LEFT($AV$3, 4), MONTH("1 " &amp; S$6 &amp; " " &amp; LEFT($AV$3, 4)) + 1, 0 ), 'Raw Data'!$AN:$AN,"&gt;" &amp;DATE(LEFT($AV$3, 4), MONTH("1 " &amp; S$6 &amp; " " &amp; LEFT($AV$3, 4)), 0 ), 'Raw Data'!$J:$J, $A55, 'Raw Data'!$O:$O,""&amp;'Raw Data'!$B$1,'Raw Data'!$D:$D,"&lt;&gt;*ithdr*",'Raw Data'!$D:$D,"&lt;&gt;*ancel*",'Raw Data'!$P:$P,"--")
+
SUMIFS('Raw Data'!$R:$R, 'Raw Data'!$AN:$AN,"&lt;=" &amp;DATE(LEFT($AV$3, 4), MONTH("1 " &amp; S$6 &amp; " " &amp; LEFT($AV$3, 4)) + 1, 0 ), 'Raw Data'!$AN:$AN,"&gt;" &amp;DATE(LEFT($AV$3, 4), MONTH("1 " &amp; S$6 &amp; " " &amp; LEFT($AV$3, 4)), 0 ), 'Raw Data'!$J:$J, $A55, 'Raw Data'!$P:$P,""&amp;'Raw Data'!$B$1,'Raw Data'!$D:$D,"&lt;&gt;*ithdr*",'Raw Data'!$D:$D,"&lt;&gt;*ancel*")</f>
        <v>0</v>
      </c>
      <c r="T74" s="117"/>
      <c r="U74" s="117"/>
      <c r="V74" s="123"/>
      <c r="W74" s="156">
        <f>SUMIFS('Raw Data'!$R:$R, 'Raw Data'!$AN:$AN,"&lt;=" &amp;DATE(LEFT($AV$3, 4), MONTH("1 " &amp; W$6 &amp; " " &amp; LEFT($AV$3, 4)) + 1, 0 ), 'Raw Data'!$AN:$AN,"&gt;" &amp;DATE(LEFT($AV$3, 4), MONTH("1 " &amp; W$6 &amp; " " &amp; LEFT($AV$3, 4)), 0 ), 'Raw Data'!$J:$J, $A55, 'Raw Data'!$O:$O,""&amp;'Raw Data'!$B$1,'Raw Data'!$D:$D,"&lt;&gt;*ithdr*",'Raw Data'!$D:$D,"&lt;&gt;*ancel*",'Raw Data'!$P:$P,"--")
+
SUMIFS('Raw Data'!$R:$R, 'Raw Data'!$AN:$AN,"&lt;=" &amp;DATE(LEFT($AV$3, 4), MONTH("1 " &amp; W$6 &amp; " " &amp; LEFT($AV$3, 4)) + 1, 0 ), 'Raw Data'!$AN:$AN,"&gt;" &amp;DATE(LEFT($AV$3, 4), MONTH("1 " &amp; W$6 &amp; " " &amp; LEFT($AV$3, 4)), 0 ), 'Raw Data'!$J:$J, $A55, 'Raw Data'!$P:$P,""&amp;'Raw Data'!$B$1,'Raw Data'!$D:$D,"&lt;&gt;*ithdr*",'Raw Data'!$D:$D,"&lt;&gt;*ancel*")</f>
        <v>0</v>
      </c>
      <c r="X74" s="117"/>
      <c r="Y74" s="117"/>
      <c r="Z74" s="123"/>
      <c r="AA74" s="156">
        <f>SUMIFS('Raw Data'!$R:$R, 'Raw Data'!$AN:$AN,"&lt;=" &amp;DATE(LEFT($AV$3, 4), MONTH("1 " &amp; AA$6 &amp; " " &amp; LEFT($AV$3, 4)) + 1, 0 ), 'Raw Data'!$AN:$AN,"&gt;" &amp;DATE(LEFT($AV$3, 4), MONTH("1 " &amp; AA$6 &amp; " " &amp; LEFT($AV$3, 4)), 0 ), 'Raw Data'!$J:$J, $A55, 'Raw Data'!$O:$O,""&amp;'Raw Data'!$B$1,'Raw Data'!$D:$D,"&lt;&gt;*ithdr*",'Raw Data'!$D:$D,"&lt;&gt;*ancel*",'Raw Data'!$P:$P,"--")
+
SUMIFS('Raw Data'!$R:$R, 'Raw Data'!$AN:$AN,"&lt;=" &amp;DATE(LEFT($AV$3, 4), MONTH("1 " &amp; AA$6 &amp; " " &amp; LEFT($AV$3, 4)) + 1, 0 ), 'Raw Data'!$AN:$AN,"&gt;" &amp;DATE(LEFT($AV$3, 4), MONTH("1 " &amp; AA$6 &amp; " " &amp; LEFT($AV$3, 4)), 0 ), 'Raw Data'!$J:$J, $A55, 'Raw Data'!$P:$P,""&amp;'Raw Data'!$B$1,'Raw Data'!$D:$D,"&lt;&gt;*ithdr*",'Raw Data'!$D:$D,"&lt;&gt;*ancel*")</f>
        <v>0</v>
      </c>
      <c r="AB74" s="117"/>
      <c r="AC74" s="117"/>
      <c r="AD74" s="123"/>
      <c r="AE74" s="156">
        <f>SUMIFS('Raw Data'!$R:$R, 'Raw Data'!$AN:$AN,"&lt;=" &amp;DATE(LEFT($AV$3, 4), MONTH("1 " &amp; AE$6 &amp; " " &amp; LEFT($AV$3, 4)) + 1, 0 ), 'Raw Data'!$AN:$AN,"&gt;" &amp;DATE(LEFT($AV$3, 4), MONTH("1 " &amp; AE$6 &amp; " " &amp; LEFT($AV$3, 4)), 0 ), 'Raw Data'!$J:$J, $A55, 'Raw Data'!$O:$O,""&amp;'Raw Data'!$B$1,'Raw Data'!$D:$D,"&lt;&gt;*ithdr*",'Raw Data'!$D:$D,"&lt;&gt;*ancel*",'Raw Data'!$P:$P,"--")
+
SUMIFS('Raw Data'!$R:$R, 'Raw Data'!$AN:$AN,"&lt;=" &amp;DATE(LEFT($AV$3, 4), MONTH("1 " &amp; AE$6 &amp; " " &amp; LEFT($AV$3, 4)) + 1, 0 ), 'Raw Data'!$AN:$AN,"&gt;" &amp;DATE(LEFT($AV$3, 4), MONTH("1 " &amp; AE$6 &amp; " " &amp; LEFT($AV$3, 4)), 0 ), 'Raw Data'!$J:$J, $A55, 'Raw Data'!$P:$P,""&amp;'Raw Data'!$B$1,'Raw Data'!$D:$D,"&lt;&gt;*ithdr*",'Raw Data'!$D:$D,"&lt;&gt;*ancel*")</f>
        <v>0</v>
      </c>
      <c r="AF74" s="117"/>
      <c r="AG74" s="117"/>
      <c r="AH74" s="123"/>
      <c r="AI74" s="156">
        <f>SUMIFS('Raw Data'!$R:$R, 'Raw Data'!$AN:$AN,"&lt;=" &amp;DATE(LEFT($AV$3, 4), MONTH("1 " &amp; AI$6 &amp; " " &amp; LEFT($AV$3, 4)) + 1, 0 ), 'Raw Data'!$AN:$AN,"&gt;" &amp;DATE(LEFT($AV$3, 4), MONTH("1 " &amp; AI$6 &amp; " " &amp; LEFT($AV$3, 4)), 0 ), 'Raw Data'!$J:$J, $A55, 'Raw Data'!$O:$O,""&amp;'Raw Data'!$B$1,'Raw Data'!$D:$D,"&lt;&gt;*ithdr*",'Raw Data'!$D:$D,"&lt;&gt;*ancel*",'Raw Data'!$P:$P,"--")
+
SUMIFS('Raw Data'!$R:$R, 'Raw Data'!$AN:$AN,"&lt;=" &amp;DATE(LEFT($AV$3, 4), MONTH("1 " &amp; AI$6 &amp; " " &amp; LEFT($AV$3, 4)) + 1, 0 ), 'Raw Data'!$AN:$AN,"&gt;" &amp;DATE(LEFT($AV$3, 4), MONTH("1 " &amp; AI$6 &amp; " " &amp; LEFT($AV$3, 4)), 0 ), 'Raw Data'!$J:$J, $A55, 'Raw Data'!$P:$P,""&amp;'Raw Data'!$B$1,'Raw Data'!$D:$D,"&lt;&gt;*ithdr*",'Raw Data'!$D:$D,"&lt;&gt;*ancel*")</f>
        <v>0</v>
      </c>
      <c r="AJ74" s="117"/>
      <c r="AK74" s="117"/>
      <c r="AL74" s="123"/>
      <c r="AM74" s="156">
        <f>SUMIFS('Raw Data'!$R:$R, 'Raw Data'!$AN:$AN,"&lt;=" &amp;DATE(LEFT($AV$3, 4), MONTH("1 " &amp; AM$6 &amp; " " &amp; LEFT($AV$3, 4)) + 1, 0 ), 'Raw Data'!$AN:$AN,"&gt;" &amp;DATE(LEFT($AV$3, 4), MONTH("1 " &amp; AM$6 &amp; " " &amp; LEFT($AV$3, 4)), 0 ), 'Raw Data'!$J:$J, $A55, 'Raw Data'!$O:$O,""&amp;'Raw Data'!$B$1,'Raw Data'!$D:$D,"&lt;&gt;*ithdr*",'Raw Data'!$D:$D,"&lt;&gt;*ancel*",'Raw Data'!$P:$P,"--")
+
SUMIFS('Raw Data'!$R:$R, 'Raw Data'!$AN:$AN,"&lt;=" &amp;DATE(LEFT($AV$3, 4), MONTH("1 " &amp; AM$6 &amp; " " &amp; LEFT($AV$3, 4)) + 1, 0 ), 'Raw Data'!$AN:$AN,"&gt;" &amp;DATE(LEFT($AV$3, 4), MONTH("1 " &amp; AM$6 &amp; " " &amp; LEFT($AV$3, 4)), 0 ), 'Raw Data'!$J:$J, $A55, 'Raw Data'!$P:$P,""&amp;'Raw Data'!$B$1,'Raw Data'!$D:$D,"&lt;&gt;*ithdr*",'Raw Data'!$D:$D,"&lt;&gt;*ancel*")</f>
        <v>0</v>
      </c>
      <c r="AN74" s="117"/>
      <c r="AO74" s="117"/>
      <c r="AP74" s="123"/>
      <c r="AQ74" s="156">
        <f>SUMIFS('Raw Data'!$R:$R, 'Raw Data'!$AN:$AN,"&lt;=" &amp;DATE(LEFT($AV$3, 4), MONTH("1 " &amp; AQ$6 &amp; " " &amp; LEFT($AV$3, 4)) + 1, 0 ), 'Raw Data'!$AN:$AN,"&gt;" &amp;DATE(LEFT($AV$3, 4), MONTH("1 " &amp; AQ$6 &amp; " " &amp; LEFT($AV$3, 4)), 0 ), 'Raw Data'!$J:$J, $A55, 'Raw Data'!$O:$O,""&amp;'Raw Data'!$B$1,'Raw Data'!$D:$D,"&lt;&gt;*ithdr*",'Raw Data'!$D:$D,"&lt;&gt;*ancel*",'Raw Data'!$P:$P,"--")
+
SUMIFS('Raw Data'!$R:$R, 'Raw Data'!$AN:$AN,"&lt;=" &amp;DATE(LEFT($AV$3, 4), MONTH("1 " &amp; AQ$6 &amp; " " &amp; LEFT($AV$3, 4)) + 1, 0 ), 'Raw Data'!$AN:$AN,"&gt;" &amp;DATE(LEFT($AV$3, 4), MONTH("1 " &amp; AQ$6 &amp; " " &amp; LEFT($AV$3, 4)), 0 ), 'Raw Data'!$J:$J, $A55, 'Raw Data'!$P:$P,""&amp;'Raw Data'!$B$1,'Raw Data'!$D:$D,"&lt;&gt;*ithdr*",'Raw Data'!$D:$D,"&lt;&gt;*ancel*")</f>
        <v>0</v>
      </c>
      <c r="AR74" s="117"/>
      <c r="AS74" s="117"/>
      <c r="AT74" s="123"/>
      <c r="AU74" s="156">
        <f>SUMIFS('Raw Data'!$R:$R, 'Raw Data'!$AN:$AN,"&lt;=" &amp;DATE(MID($AV$3, 15, 4), MONTH("1 " &amp; AU$6 &amp; " " &amp; MID($AV$3, 15, 4)) + 1, 0 ), 'Raw Data'!$AN:$AN,"&gt;" &amp;DATE(MID($AV$3, 15, 4), MONTH("1 " &amp; AU$6 &amp; " " &amp; MID($AV$3, 15, 4)), 0 ), 'Raw Data'!$J:$J, $A55, 'Raw Data'!$O:$O,""&amp;'Raw Data'!$B$1,'Raw Data'!$D:$D,"&lt;&gt;*ithdr*",'Raw Data'!$D:$D,"&lt;&gt;*ancel*",'Raw Data'!$P:$P,"--")
+
SUMIFS('Raw Data'!$R:$R, 'Raw Data'!$AN:$AN,"&lt;=" &amp;DATE(MID($AV$3, 15, 4), MONTH("1 " &amp; AU$6 &amp; " " &amp; MID($AV$3, 15, 4)) + 1, 0 ), 'Raw Data'!$AN:$AN,"&gt;" &amp;DATE(MID($AV$3, 15, 4), MONTH("1 " &amp; AU$6 &amp; " " &amp; MID($AV$3, 15, 4)), 0 ), 'Raw Data'!$J:$J, $A55, 'Raw Data'!$P:$P,""&amp;'Raw Data'!$B$1,'Raw Data'!$D:$D,"&lt;&gt;*ithdr*",'Raw Data'!$D:$D,"&lt;&gt;*ancel*")</f>
        <v>0</v>
      </c>
      <c r="AV74" s="117"/>
      <c r="AW74" s="117"/>
      <c r="AX74" s="123"/>
      <c r="AY74" s="156">
        <f>SUMIFS('Raw Data'!$R:$R, 'Raw Data'!$AN:$AN,"&lt;=" &amp;DATE(MID($AV$3, 15, 4), MONTH("1 " &amp; AY$6 &amp; " " &amp; MID($AV$3, 15, 4)) + 1, 0 ), 'Raw Data'!$AN:$AN,"&gt;" &amp;DATE(MID($AV$3, 15, 4), MONTH("1 " &amp; AY$6 &amp; " " &amp; MID($AV$3, 15, 4)), 0 ), 'Raw Data'!$J:$J, $A55, 'Raw Data'!$O:$O,""&amp;'Raw Data'!$B$1,'Raw Data'!$D:$D,"&lt;&gt;*ithdr*",'Raw Data'!$D:$D,"&lt;&gt;*ancel*",'Raw Data'!$P:$P,"--")
+
SUMIFS('Raw Data'!$R:$R, 'Raw Data'!$AN:$AN,"&lt;=" &amp;DATE(MID($AV$3, 15, 4), MONTH("1 " &amp; AY$6 &amp; " " &amp; MID($AV$3, 15, 4)) + 1, 0 ), 'Raw Data'!$AN:$AN,"&gt;" &amp;DATE(MID($AV$3, 15, 4), MONTH("1 " &amp; AY$6 &amp; " " &amp; MID($AV$3, 15, 4)), 0 ), 'Raw Data'!$J:$J, $A55, 'Raw Data'!$P:$P,""&amp;'Raw Data'!$B$1,'Raw Data'!$D:$D,"&lt;&gt;*ithdr*",'Raw Data'!$D:$D,"&lt;&gt;*ancel*")</f>
        <v>0</v>
      </c>
      <c r="AZ74" s="117"/>
      <c r="BA74" s="117"/>
      <c r="BB74" s="123"/>
      <c r="BC74" s="156">
        <f>SUMIFS('Raw Data'!$R:$R, 'Raw Data'!$AN:$AN,"&lt;=" &amp;DATE(MID($AV$3, 15, 4), MONTH("1 " &amp; BC$6 &amp; " " &amp; MID($AV$3, 15, 4)) + 1, 0 ), 'Raw Data'!$AN:$AN,"&gt;" &amp;DATE(MID($AV$3, 15, 4), MONTH("1 " &amp; BC$6 &amp; " " &amp; MID($AV$3, 15, 4)), 0 ), 'Raw Data'!$J:$J, $A55, 'Raw Data'!$O:$O,""&amp;'Raw Data'!$B$1,'Raw Data'!$D:$D,"&lt;&gt;*ithdr*",'Raw Data'!$D:$D,"&lt;&gt;*ancel*",'Raw Data'!$P:$P,"--")
+
SUMIFS('Raw Data'!$R:$R, 'Raw Data'!$AN:$AN,"&lt;=" &amp;DATE(MID($AV$3, 15, 4), MONTH("1 " &amp; BC$6 &amp; " " &amp; MID($AV$3, 15, 4)) + 1, 0 ), 'Raw Data'!$AN:$AN,"&gt;" &amp;DATE(MID($AV$3, 15, 4), MONTH("1 " &amp; BC$6 &amp; " " &amp; MID($AV$3, 15, 4)), 0 ), 'Raw Data'!$J:$J, $A55, 'Raw Data'!$P:$P,""&amp;'Raw Data'!$B$1,'Raw Data'!$D:$D,"&lt;&gt;*ithdr*",'Raw Data'!$D:$D,"&lt;&gt;*ancel*")</f>
        <v>0</v>
      </c>
      <c r="BD74" s="117"/>
      <c r="BE74" s="117"/>
      <c r="BF74" s="123"/>
    </row>
    <row r="75" spans="1:58" ht="12.75" customHeight="1" x14ac:dyDescent="0.2">
      <c r="A75" s="116" t="s">
        <v>367</v>
      </c>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8"/>
    </row>
    <row r="76" spans="1:58" ht="12.75" customHeight="1" x14ac:dyDescent="0.2">
      <c r="A76" s="120" t="s">
        <v>104</v>
      </c>
      <c r="B76" s="117"/>
      <c r="C76" s="117"/>
      <c r="D76" s="117"/>
      <c r="E76" s="117"/>
      <c r="F76" s="117"/>
      <c r="G76" s="117"/>
      <c r="H76" s="117"/>
      <c r="I76" s="117"/>
      <c r="J76" s="123"/>
      <c r="K76" s="156">
        <f>SUMIFS('Raw Data'!$S:$S, 'Raw Data'!$AN:$AN,"&lt;=" &amp;DATE(LEFT($AV$3, 4), MONTH("1 " &amp; K$6 &amp; " " &amp; LEFT($AV$3, 4)) + 1, 0 ), 'Raw Data'!$AN:$AN,"&gt;" &amp;DATE(LEFT($AV$3, 4), MONTH("1 " &amp; K$6 &amp; " " &amp; LEFT($AV$3, 4)), 0 ), 'Raw Data'!$J:$J, $A75, 'Raw Data'!$O:$O,""&amp;'Raw Data'!$B$1,'Raw Data'!$D:$D,"&lt;&gt;*ithdr*",'Raw Data'!$D:$D,"&lt;&gt;*ancel*",'Raw Data'!$P:$P,"--")
+
SUMIFS('Raw Data'!$S:$S, 'Raw Data'!$AN:$AN,"&lt;=" &amp;DATE(LEFT($AV$3, 4), MONTH("1 " &amp; K$6 &amp; " " &amp; LEFT($AV$3, 4)) + 1, 0 ), 'Raw Data'!$AN:$AN,"&gt;" &amp;DATE(LEFT($AV$3, 4), MONTH("1 " &amp; K$6 &amp; " " &amp; LEFT($AV$3, 4)), 0 ), 'Raw Data'!$J:$J, $A75, 'Raw Data'!$P:$P,""&amp;'Raw Data'!$B$1,'Raw Data'!$D:$D,"&lt;&gt;*ithdr*",'Raw Data'!$D:$D,"&lt;&gt;*ancel*")</f>
        <v>0</v>
      </c>
      <c r="L76" s="117"/>
      <c r="M76" s="117"/>
      <c r="N76" s="123"/>
      <c r="O76" s="156">
        <f>SUMIFS('Raw Data'!$S:$S, 'Raw Data'!$AN:$AN,"&lt;=" &amp;DATE(LEFT($AV$3, 4), MONTH("1 " &amp; O$6 &amp; " " &amp; LEFT($AV$3, 4)) + 1, 0 ), 'Raw Data'!$AN:$AN,"&gt;" &amp;DATE(LEFT($AV$3, 4), MONTH("1 " &amp; O$6 &amp; " " &amp; LEFT($AV$3, 4)), 0 ), 'Raw Data'!$J:$J, $A75, 'Raw Data'!$O:$O,""&amp;'Raw Data'!$B$1,'Raw Data'!$D:$D,"&lt;&gt;*ithdr*",'Raw Data'!$D:$D,"&lt;&gt;*ancel*",'Raw Data'!$P:$P,"--")
+
SUMIFS('Raw Data'!$S:$S, 'Raw Data'!$AN:$AN,"&lt;=" &amp;DATE(LEFT($AV$3, 4), MONTH("1 " &amp; O$6 &amp; " " &amp; LEFT($AV$3, 4)) + 1, 0 ), 'Raw Data'!$AN:$AN,"&gt;" &amp;DATE(LEFT($AV$3, 4), MONTH("1 " &amp; O$6 &amp; " " &amp; LEFT($AV$3, 4)), 0 ), 'Raw Data'!$J:$J, $A75, 'Raw Data'!$P:$P,""&amp;'Raw Data'!$B$1,'Raw Data'!$D:$D,"&lt;&gt;*ithdr*",'Raw Data'!$D:$D,"&lt;&gt;*ancel*")</f>
        <v>0</v>
      </c>
      <c r="P76" s="117"/>
      <c r="Q76" s="117"/>
      <c r="R76" s="123"/>
      <c r="S76" s="156">
        <f>SUMIFS('Raw Data'!$S:$S, 'Raw Data'!$AN:$AN,"&lt;=" &amp;DATE(LEFT($AV$3, 4), MONTH("1 " &amp; S$6 &amp; " " &amp; LEFT($AV$3, 4)) + 1, 0 ), 'Raw Data'!$AN:$AN,"&gt;" &amp;DATE(LEFT($AV$3, 4), MONTH("1 " &amp; S$6 &amp; " " &amp; LEFT($AV$3, 4)), 0 ), 'Raw Data'!$J:$J, $A75, 'Raw Data'!$O:$O,""&amp;'Raw Data'!$B$1,'Raw Data'!$D:$D,"&lt;&gt;*ithdr*",'Raw Data'!$D:$D,"&lt;&gt;*ancel*",'Raw Data'!$P:$P,"--")
+
SUMIFS('Raw Data'!$S:$S, 'Raw Data'!$AN:$AN,"&lt;=" &amp;DATE(LEFT($AV$3, 4), MONTH("1 " &amp; S$6 &amp; " " &amp; LEFT($AV$3, 4)) + 1, 0 ), 'Raw Data'!$AN:$AN,"&gt;" &amp;DATE(LEFT($AV$3, 4), MONTH("1 " &amp; S$6 &amp; " " &amp; LEFT($AV$3, 4)), 0 ), 'Raw Data'!$J:$J, $A75, 'Raw Data'!$P:$P,""&amp;'Raw Data'!$B$1,'Raw Data'!$D:$D,"&lt;&gt;*ithdr*",'Raw Data'!$D:$D,"&lt;&gt;*ancel*")</f>
        <v>0</v>
      </c>
      <c r="T76" s="117"/>
      <c r="U76" s="117"/>
      <c r="V76" s="123"/>
      <c r="W76" s="156">
        <f>SUMIFS('Raw Data'!$S:$S, 'Raw Data'!$AN:$AN,"&lt;=" &amp;DATE(LEFT($AV$3, 4), MONTH("1 " &amp; W$6 &amp; " " &amp; LEFT($AV$3, 4)) + 1, 0 ), 'Raw Data'!$AN:$AN,"&gt;" &amp;DATE(LEFT($AV$3, 4), MONTH("1 " &amp; W$6 &amp; " " &amp; LEFT($AV$3, 4)), 0 ), 'Raw Data'!$J:$J, $A75, 'Raw Data'!$O:$O,""&amp;'Raw Data'!$B$1,'Raw Data'!$D:$D,"&lt;&gt;*ithdr*",'Raw Data'!$D:$D,"&lt;&gt;*ancel*",'Raw Data'!$P:$P,"--")
+
SUMIFS('Raw Data'!$S:$S, 'Raw Data'!$AN:$AN,"&lt;=" &amp;DATE(LEFT($AV$3, 4), MONTH("1 " &amp; W$6 &amp; " " &amp; LEFT($AV$3, 4)) + 1, 0 ), 'Raw Data'!$AN:$AN,"&gt;" &amp;DATE(LEFT($AV$3, 4), MONTH("1 " &amp; W$6 &amp; " " &amp; LEFT($AV$3, 4)), 0 ), 'Raw Data'!$J:$J, $A75, 'Raw Data'!$P:$P,""&amp;'Raw Data'!$B$1,'Raw Data'!$D:$D,"&lt;&gt;*ithdr*",'Raw Data'!$D:$D,"&lt;&gt;*ancel*")</f>
        <v>0</v>
      </c>
      <c r="X76" s="117"/>
      <c r="Y76" s="117"/>
      <c r="Z76" s="123"/>
      <c r="AA76" s="156">
        <f>SUMIFS('Raw Data'!$S:$S, 'Raw Data'!$AN:$AN,"&lt;=" &amp;DATE(LEFT($AV$3, 4), MONTH("1 " &amp; AA$6 &amp; " " &amp; LEFT($AV$3, 4)) + 1, 0 ), 'Raw Data'!$AN:$AN,"&gt;" &amp;DATE(LEFT($AV$3, 4), MONTH("1 " &amp; AA$6 &amp; " " &amp; LEFT($AV$3, 4)), 0 ), 'Raw Data'!$J:$J, $A75, 'Raw Data'!$O:$O,""&amp;'Raw Data'!$B$1,'Raw Data'!$D:$D,"&lt;&gt;*ithdr*",'Raw Data'!$D:$D,"&lt;&gt;*ancel*",'Raw Data'!$P:$P,"--")
+
SUMIFS('Raw Data'!$S:$S, 'Raw Data'!$AN:$AN,"&lt;=" &amp;DATE(LEFT($AV$3, 4), MONTH("1 " &amp; AA$6 &amp; " " &amp; LEFT($AV$3, 4)) + 1, 0 ), 'Raw Data'!$AN:$AN,"&gt;" &amp;DATE(LEFT($AV$3, 4), MONTH("1 " &amp; AA$6 &amp; " " &amp; LEFT($AV$3, 4)), 0 ), 'Raw Data'!$J:$J, $A75, 'Raw Data'!$P:$P,""&amp;'Raw Data'!$B$1,'Raw Data'!$D:$D,"&lt;&gt;*ithdr*",'Raw Data'!$D:$D,"&lt;&gt;*ancel*")</f>
        <v>0</v>
      </c>
      <c r="AB76" s="117"/>
      <c r="AC76" s="117"/>
      <c r="AD76" s="123"/>
      <c r="AE76" s="156">
        <f>SUMIFS('Raw Data'!$S:$S, 'Raw Data'!$AN:$AN,"&lt;=" &amp;DATE(LEFT($AV$3, 4), MONTH("1 " &amp; AE$6 &amp; " " &amp; LEFT($AV$3, 4)) + 1, 0 ), 'Raw Data'!$AN:$AN,"&gt;" &amp;DATE(LEFT($AV$3, 4), MONTH("1 " &amp; AE$6 &amp; " " &amp; LEFT($AV$3, 4)), 0 ), 'Raw Data'!$J:$J, $A75, 'Raw Data'!$O:$O,""&amp;'Raw Data'!$B$1,'Raw Data'!$D:$D,"&lt;&gt;*ithdr*",'Raw Data'!$D:$D,"&lt;&gt;*ancel*",'Raw Data'!$P:$P,"--")
+
SUMIFS('Raw Data'!$S:$S, 'Raw Data'!$AN:$AN,"&lt;=" &amp;DATE(LEFT($AV$3, 4), MONTH("1 " &amp; AE$6 &amp; " " &amp; LEFT($AV$3, 4)) + 1, 0 ), 'Raw Data'!$AN:$AN,"&gt;" &amp;DATE(LEFT($AV$3, 4), MONTH("1 " &amp; AE$6 &amp; " " &amp; LEFT($AV$3, 4)), 0 ), 'Raw Data'!$J:$J, $A75, 'Raw Data'!$P:$P,""&amp;'Raw Data'!$B$1,'Raw Data'!$D:$D,"&lt;&gt;*ithdr*",'Raw Data'!$D:$D,"&lt;&gt;*ancel*")</f>
        <v>0</v>
      </c>
      <c r="AF76" s="117"/>
      <c r="AG76" s="117"/>
      <c r="AH76" s="123"/>
      <c r="AI76" s="156">
        <f>SUMIFS('Raw Data'!$S:$S, 'Raw Data'!$AN:$AN,"&lt;=" &amp;DATE(LEFT($AV$3, 4), MONTH("1 " &amp; AI$6 &amp; " " &amp; LEFT($AV$3, 4)) + 1, 0 ), 'Raw Data'!$AN:$AN,"&gt;" &amp;DATE(LEFT($AV$3, 4), MONTH("1 " &amp; AI$6 &amp; " " &amp; LEFT($AV$3, 4)), 0 ), 'Raw Data'!$J:$J, $A75, 'Raw Data'!$O:$O,""&amp;'Raw Data'!$B$1,'Raw Data'!$D:$D,"&lt;&gt;*ithdr*",'Raw Data'!$D:$D,"&lt;&gt;*ancel*",'Raw Data'!$P:$P,"--")
+
SUMIFS('Raw Data'!$S:$S, 'Raw Data'!$AN:$AN,"&lt;=" &amp;DATE(LEFT($AV$3, 4), MONTH("1 " &amp; AI$6 &amp; " " &amp; LEFT($AV$3, 4)) + 1, 0 ), 'Raw Data'!$AN:$AN,"&gt;" &amp;DATE(LEFT($AV$3, 4), MONTH("1 " &amp; AI$6 &amp; " " &amp; LEFT($AV$3, 4)), 0 ), 'Raw Data'!$J:$J, $A75, 'Raw Data'!$P:$P,""&amp;'Raw Data'!$B$1,'Raw Data'!$D:$D,"&lt;&gt;*ithdr*",'Raw Data'!$D:$D,"&lt;&gt;*ancel*")</f>
        <v>0</v>
      </c>
      <c r="AJ76" s="117"/>
      <c r="AK76" s="117"/>
      <c r="AL76" s="123"/>
      <c r="AM76" s="156">
        <f>SUMIFS('Raw Data'!$S:$S, 'Raw Data'!$AN:$AN,"&lt;=" &amp;DATE(LEFT($AV$3, 4), MONTH("1 " &amp; AM$6 &amp; " " &amp; LEFT($AV$3, 4)) + 1, 0 ), 'Raw Data'!$AN:$AN,"&gt;" &amp;DATE(LEFT($AV$3, 4), MONTH("1 " &amp; AM$6 &amp; " " &amp; LEFT($AV$3, 4)), 0 ), 'Raw Data'!$J:$J, $A75, 'Raw Data'!$O:$O,""&amp;'Raw Data'!$B$1,'Raw Data'!$D:$D,"&lt;&gt;*ithdr*",'Raw Data'!$D:$D,"&lt;&gt;*ancel*",'Raw Data'!$P:$P,"--")
+
SUMIFS('Raw Data'!$S:$S, 'Raw Data'!$AN:$AN,"&lt;=" &amp;DATE(LEFT($AV$3, 4), MONTH("1 " &amp; AM$6 &amp; " " &amp; LEFT($AV$3, 4)) + 1, 0 ), 'Raw Data'!$AN:$AN,"&gt;" &amp;DATE(LEFT($AV$3, 4), MONTH("1 " &amp; AM$6 &amp; " " &amp; LEFT($AV$3, 4)), 0 ), 'Raw Data'!$J:$J, $A75, 'Raw Data'!$P:$P,""&amp;'Raw Data'!$B$1,'Raw Data'!$D:$D,"&lt;&gt;*ithdr*",'Raw Data'!$D:$D,"&lt;&gt;*ancel*")</f>
        <v>0</v>
      </c>
      <c r="AN76" s="117"/>
      <c r="AO76" s="117"/>
      <c r="AP76" s="123"/>
      <c r="AQ76" s="156">
        <f>SUMIFS('Raw Data'!$S:$S, 'Raw Data'!$AN:$AN,"&lt;=" &amp;DATE(LEFT($AV$3, 4), MONTH("1 " &amp; AQ$6 &amp; " " &amp; LEFT($AV$3, 4)) + 1, 0 ), 'Raw Data'!$AN:$AN,"&gt;" &amp;DATE(LEFT($AV$3, 4), MONTH("1 " &amp; AQ$6 &amp; " " &amp; LEFT($AV$3, 4)), 0 ), 'Raw Data'!$J:$J, $A75, 'Raw Data'!$O:$O,""&amp;'Raw Data'!$B$1,'Raw Data'!$D:$D,"&lt;&gt;*ithdr*",'Raw Data'!$D:$D,"&lt;&gt;*ancel*",'Raw Data'!$P:$P,"--")
+
SUMIFS('Raw Data'!$S:$S, 'Raw Data'!$AN:$AN,"&lt;=" &amp;DATE(LEFT($AV$3, 4), MONTH("1 " &amp; AQ$6 &amp; " " &amp; LEFT($AV$3, 4)) + 1, 0 ), 'Raw Data'!$AN:$AN,"&gt;" &amp;DATE(LEFT($AV$3, 4), MONTH("1 " &amp; AQ$6 &amp; " " &amp; LEFT($AV$3, 4)), 0 ), 'Raw Data'!$J:$J, $A75, 'Raw Data'!$P:$P,""&amp;'Raw Data'!$B$1,'Raw Data'!$D:$D,"&lt;&gt;*ithdr*",'Raw Data'!$D:$D,"&lt;&gt;*ancel*")</f>
        <v>0</v>
      </c>
      <c r="AR76" s="117"/>
      <c r="AS76" s="117"/>
      <c r="AT76" s="123"/>
      <c r="AU76" s="156">
        <f>SUMIFS('Raw Data'!$S:$S, 'Raw Data'!$AN:$AN,"&lt;=" &amp;DATE(MID($AV$3, 15, 4), MONTH("1 " &amp; AU$6 &amp; " " &amp; MID($AV$3, 15, 4)) + 1, 0 ), 'Raw Data'!$AN:$AN,"&gt;" &amp;DATE(MID($AV$3, 15, 4), MONTH("1 " &amp; AU$6 &amp; " " &amp; MID($AV$3, 15, 4)), 0 ), 'Raw Data'!$J:$J, $A75, 'Raw Data'!$O:$O,""&amp;'Raw Data'!$B$1,'Raw Data'!$D:$D,"&lt;&gt;*ithdr*",'Raw Data'!$D:$D,"&lt;&gt;*ancel*",'Raw Data'!$P:$P,"--")
+
SUMIFS('Raw Data'!$S:$S, 'Raw Data'!$AN:$AN,"&lt;=" &amp;DATE(MID($AV$3, 15, 4), MONTH("1 " &amp; AU$6 &amp; " " &amp; MID($AV$3, 15, 4)) + 1, 0 ), 'Raw Data'!$AN:$AN,"&gt;" &amp;DATE(MID($AV$3, 15, 4), MONTH("1 " &amp; AU$6 &amp; " " &amp; MID($AV$3, 15, 4)), 0 ), 'Raw Data'!$J:$J, $A75, 'Raw Data'!$P:$P,""&amp;'Raw Data'!$B$1,'Raw Data'!$D:$D,"&lt;&gt;*ithdr*",'Raw Data'!$D:$D,"&lt;&gt;*ancel*")</f>
        <v>0</v>
      </c>
      <c r="AV76" s="117"/>
      <c r="AW76" s="117"/>
      <c r="AX76" s="123"/>
      <c r="AY76" s="156">
        <f>SUMIFS('Raw Data'!$S:$S, 'Raw Data'!$AN:$AN,"&lt;=" &amp;DATE(MID($AV$3, 15, 4), MONTH("1 " &amp; AY$6 &amp; " " &amp; MID($AV$3, 15, 4)) + 1, 0 ), 'Raw Data'!$AN:$AN,"&gt;" &amp;DATE(MID($AV$3, 15, 4), MONTH("1 " &amp; AY$6 &amp; " " &amp; MID($AV$3, 15, 4)), 0 ), 'Raw Data'!$J:$J, $A75, 'Raw Data'!$O:$O,""&amp;'Raw Data'!$B$1,'Raw Data'!$D:$D,"&lt;&gt;*ithdr*",'Raw Data'!$D:$D,"&lt;&gt;*ancel*",'Raw Data'!$P:$P,"--")
+
SUMIFS('Raw Data'!$S:$S, 'Raw Data'!$AN:$AN,"&lt;=" &amp;DATE(MID($AV$3, 15, 4), MONTH("1 " &amp; AY$6 &amp; " " &amp; MID($AV$3, 15, 4)) + 1, 0 ), 'Raw Data'!$AN:$AN,"&gt;" &amp;DATE(MID($AV$3, 15, 4), MONTH("1 " &amp; AY$6 &amp; " " &amp; MID($AV$3, 15, 4)), 0 ), 'Raw Data'!$J:$J, $A75, 'Raw Data'!$P:$P,""&amp;'Raw Data'!$B$1,'Raw Data'!$D:$D,"&lt;&gt;*ithdr*",'Raw Data'!$D:$D,"&lt;&gt;*ancel*")</f>
        <v>0</v>
      </c>
      <c r="AZ76" s="117"/>
      <c r="BA76" s="117"/>
      <c r="BB76" s="123"/>
      <c r="BC76" s="156">
        <f>SUMIFS('Raw Data'!$S:$S, 'Raw Data'!$AN:$AN,"&lt;=" &amp;DATE(MID($AV$3, 15, 4), MONTH("1 " &amp; BC$6 &amp; " " &amp; MID($AV$3, 15, 4)) + 1, 0 ), 'Raw Data'!$AN:$AN,"&gt;" &amp;DATE(MID($AV$3, 15, 4), MONTH("1 " &amp; BC$6 &amp; " " &amp; MID($AV$3, 15, 4)), 0 ), 'Raw Data'!$J:$J, $A75, 'Raw Data'!$O:$O,""&amp;'Raw Data'!$B$1,'Raw Data'!$D:$D,"&lt;&gt;*ithdr*",'Raw Data'!$D:$D,"&lt;&gt;*ancel*",'Raw Data'!$P:$P,"--")
+
SUMIFS('Raw Data'!$S:$S, 'Raw Data'!$AN:$AN,"&lt;=" &amp;DATE(MID($AV$3, 15, 4), MONTH("1 " &amp; BC$6 &amp; " " &amp; MID($AV$3, 15, 4)) + 1, 0 ), 'Raw Data'!$AN:$AN,"&gt;" &amp;DATE(MID($AV$3, 15, 4), MONTH("1 " &amp; BC$6 &amp; " " &amp; MID($AV$3, 15, 4)), 0 ), 'Raw Data'!$J:$J, $A75, 'Raw Data'!$P:$P,""&amp;'Raw Data'!$B$1,'Raw Data'!$D:$D,"&lt;&gt;*ithdr*",'Raw Data'!$D:$D,"&lt;&gt;*ancel*")</f>
        <v>0</v>
      </c>
      <c r="BD76" s="117"/>
      <c r="BE76" s="117"/>
      <c r="BF76" s="123"/>
    </row>
    <row r="77" spans="1:58" ht="12.75" customHeight="1" x14ac:dyDescent="0.2">
      <c r="A77" s="157" t="s">
        <v>108</v>
      </c>
      <c r="B77" s="117"/>
      <c r="C77" s="117"/>
      <c r="D77" s="117"/>
      <c r="E77" s="117"/>
      <c r="F77" s="117"/>
      <c r="G77" s="117"/>
      <c r="H77" s="117"/>
      <c r="I77" s="117"/>
      <c r="J77" s="123"/>
      <c r="K77" s="156">
        <f>SUMIFS('Raw Data'!$S:$S, 'Raw Data'!$AN:$AN,"&lt;=" &amp;DATE(LEFT($AV$3, 4), MONTH("1 " &amp; K$6 &amp; " " &amp; LEFT($AV$3, 4)) + 1, 0 ), 'Raw Data'!$AN:$AN,"&gt;" &amp;DATE(LEFT($AV$3, 4), MONTH("1 " &amp; K$6 &amp; " " &amp; LEFT($AV$3, 4)), 0 ), 'Raw Data'!$J:$J, $A75, 'Raw Data'!$H:$H, "Ear*", 'Raw Data'!$O:$O,""&amp;'Raw Data'!$B$1,'Raw Data'!$D:$D,"&lt;&gt;*ithdr*",'Raw Data'!$D:$D,"&lt;&gt;*ancel*",'Raw Data'!$P:$P,"--")
+
SUMIFS('Raw Data'!$S:$S, 'Raw Data'!$AN:$AN,"&lt;=" &amp;DATE(LEFT($AV$3, 4), MONTH("1 " &amp; K$6 &amp; " " &amp; LEFT($AV$3, 4)) + 1, 0 ), 'Raw Data'!$AN:$AN,"&gt;" &amp;DATE(LEFT($AV$3, 4), MONTH("1 " &amp; K$6 &amp; " " &amp; LEFT($AV$3, 4)), 0 ), 'Raw Data'!$J:$J, $A75, 'Raw Data'!$H:$H, "Ear*", 'Raw Data'!$P:$P,""&amp;'Raw Data'!$B$1,'Raw Data'!$D:$D,"&lt;&gt;*ithdr*",'Raw Data'!$D:$D,"&lt;&gt;*ancel*")</f>
        <v>0</v>
      </c>
      <c r="L77" s="117"/>
      <c r="M77" s="117"/>
      <c r="N77" s="123"/>
      <c r="O77" s="156">
        <f>SUMIFS('Raw Data'!$S:$S, 'Raw Data'!$AN:$AN,"&lt;=" &amp;DATE(LEFT($AV$3, 4), MONTH("1 " &amp; O$6 &amp; " " &amp; LEFT($AV$3, 4)) + 1, 0 ), 'Raw Data'!$AN:$AN,"&gt;" &amp;DATE(LEFT($AV$3, 4), MONTH("1 " &amp; O$6 &amp; " " &amp; LEFT($AV$3, 4)), 0 ), 'Raw Data'!$J:$J, $A75, 'Raw Data'!$H:$H, "Ear*", 'Raw Data'!$O:$O,""&amp;'Raw Data'!$B$1,'Raw Data'!$D:$D,"&lt;&gt;*ithdr*",'Raw Data'!$D:$D,"&lt;&gt;*ancel*",'Raw Data'!$P:$P,"--")
+
SUMIFS('Raw Data'!$S:$S, 'Raw Data'!$AN:$AN,"&lt;=" &amp;DATE(LEFT($AV$3, 4), MONTH("1 " &amp; O$6 &amp; " " &amp; LEFT($AV$3, 4)) + 1, 0 ), 'Raw Data'!$AN:$AN,"&gt;" &amp;DATE(LEFT($AV$3, 4), MONTH("1 " &amp; O$6 &amp; " " &amp; LEFT($AV$3, 4)), 0 ), 'Raw Data'!$J:$J, $A75, 'Raw Data'!$H:$H, "Ear*", 'Raw Data'!$P:$P,""&amp;'Raw Data'!$B$1,'Raw Data'!$D:$D,"&lt;&gt;*ithdr*",'Raw Data'!$D:$D,"&lt;&gt;*ancel*")</f>
        <v>0</v>
      </c>
      <c r="P77" s="117"/>
      <c r="Q77" s="117"/>
      <c r="R77" s="123"/>
      <c r="S77" s="156">
        <f>SUMIFS('Raw Data'!$S:$S, 'Raw Data'!$AN:$AN,"&lt;=" &amp;DATE(LEFT($AV$3, 4), MONTH("1 " &amp; S$6 &amp; " " &amp; LEFT($AV$3, 4)) + 1, 0 ), 'Raw Data'!$AN:$AN,"&gt;" &amp;DATE(LEFT($AV$3, 4), MONTH("1 " &amp; S$6 &amp; " " &amp; LEFT($AV$3, 4)), 0 ), 'Raw Data'!$J:$J, $A75, 'Raw Data'!$H:$H, "Ear*", 'Raw Data'!$O:$O,""&amp;'Raw Data'!$B$1,'Raw Data'!$D:$D,"&lt;&gt;*ithdr*",'Raw Data'!$D:$D,"&lt;&gt;*ancel*",'Raw Data'!$P:$P,"--")
+
SUMIFS('Raw Data'!$S:$S, 'Raw Data'!$AN:$AN,"&lt;=" &amp;DATE(LEFT($AV$3, 4), MONTH("1 " &amp; S$6 &amp; " " &amp; LEFT($AV$3, 4)) + 1, 0 ), 'Raw Data'!$AN:$AN,"&gt;" &amp;DATE(LEFT($AV$3, 4), MONTH("1 " &amp; S$6 &amp; " " &amp; LEFT($AV$3, 4)), 0 ), 'Raw Data'!$J:$J, $A75, 'Raw Data'!$H:$H, "Ear*", 'Raw Data'!$P:$P,""&amp;'Raw Data'!$B$1,'Raw Data'!$D:$D,"&lt;&gt;*ithdr*",'Raw Data'!$D:$D,"&lt;&gt;*ancel*")</f>
        <v>0</v>
      </c>
      <c r="T77" s="117"/>
      <c r="U77" s="117"/>
      <c r="V77" s="123"/>
      <c r="W77" s="156">
        <f>SUMIFS('Raw Data'!$S:$S, 'Raw Data'!$AN:$AN,"&lt;=" &amp;DATE(LEFT($AV$3, 4), MONTH("1 " &amp; W$6 &amp; " " &amp; LEFT($AV$3, 4)) + 1, 0 ), 'Raw Data'!$AN:$AN,"&gt;" &amp;DATE(LEFT($AV$3, 4), MONTH("1 " &amp; W$6 &amp; " " &amp; LEFT($AV$3, 4)), 0 ), 'Raw Data'!$J:$J, $A75, 'Raw Data'!$H:$H, "Ear*", 'Raw Data'!$O:$O,""&amp;'Raw Data'!$B$1,'Raw Data'!$D:$D,"&lt;&gt;*ithdr*",'Raw Data'!$D:$D,"&lt;&gt;*ancel*",'Raw Data'!$P:$P,"--")
+
SUMIFS('Raw Data'!$S:$S, 'Raw Data'!$AN:$AN,"&lt;=" &amp;DATE(LEFT($AV$3, 4), MONTH("1 " &amp; W$6 &amp; " " &amp; LEFT($AV$3, 4)) + 1, 0 ), 'Raw Data'!$AN:$AN,"&gt;" &amp;DATE(LEFT($AV$3, 4), MONTH("1 " &amp; W$6 &amp; " " &amp; LEFT($AV$3, 4)), 0 ), 'Raw Data'!$J:$J, $A75, 'Raw Data'!$H:$H, "Ear*", 'Raw Data'!$P:$P,""&amp;'Raw Data'!$B$1,'Raw Data'!$D:$D,"&lt;&gt;*ithdr*",'Raw Data'!$D:$D,"&lt;&gt;*ancel*")</f>
        <v>0</v>
      </c>
      <c r="X77" s="117"/>
      <c r="Y77" s="117"/>
      <c r="Z77" s="123"/>
      <c r="AA77" s="156">
        <f>SUMIFS('Raw Data'!$S:$S, 'Raw Data'!$AN:$AN,"&lt;=" &amp;DATE(LEFT($AV$3, 4), MONTH("1 " &amp; AA$6 &amp; " " &amp; LEFT($AV$3, 4)) + 1, 0 ), 'Raw Data'!$AN:$AN,"&gt;" &amp;DATE(LEFT($AV$3, 4), MONTH("1 " &amp; AA$6 &amp; " " &amp; LEFT($AV$3, 4)), 0 ), 'Raw Data'!$J:$J, $A75, 'Raw Data'!$H:$H, "Ear*", 'Raw Data'!$O:$O,""&amp;'Raw Data'!$B$1,'Raw Data'!$D:$D,"&lt;&gt;*ithdr*",'Raw Data'!$D:$D,"&lt;&gt;*ancel*",'Raw Data'!$P:$P,"--")
+
SUMIFS('Raw Data'!$S:$S, 'Raw Data'!$AN:$AN,"&lt;=" &amp;DATE(LEFT($AV$3, 4), MONTH("1 " &amp; AA$6 &amp; " " &amp; LEFT($AV$3, 4)) + 1, 0 ), 'Raw Data'!$AN:$AN,"&gt;" &amp;DATE(LEFT($AV$3, 4), MONTH("1 " &amp; AA$6 &amp; " " &amp; LEFT($AV$3, 4)), 0 ), 'Raw Data'!$J:$J, $A75, 'Raw Data'!$H:$H, "Ear*", 'Raw Data'!$P:$P,""&amp;'Raw Data'!$B$1,'Raw Data'!$D:$D,"&lt;&gt;*ithdr*",'Raw Data'!$D:$D,"&lt;&gt;*ancel*")</f>
        <v>0</v>
      </c>
      <c r="AB77" s="117"/>
      <c r="AC77" s="117"/>
      <c r="AD77" s="123"/>
      <c r="AE77" s="156">
        <f>SUMIFS('Raw Data'!$S:$S, 'Raw Data'!$AN:$AN,"&lt;=" &amp;DATE(LEFT($AV$3, 4), MONTH("1 " &amp; AE$6 &amp; " " &amp; LEFT($AV$3, 4)) + 1, 0 ), 'Raw Data'!$AN:$AN,"&gt;" &amp;DATE(LEFT($AV$3, 4), MONTH("1 " &amp; AE$6 &amp; " " &amp; LEFT($AV$3, 4)), 0 ), 'Raw Data'!$J:$J, $A75, 'Raw Data'!$H:$H, "Ear*", 'Raw Data'!$O:$O,""&amp;'Raw Data'!$B$1,'Raw Data'!$D:$D,"&lt;&gt;*ithdr*",'Raw Data'!$D:$D,"&lt;&gt;*ancel*",'Raw Data'!$P:$P,"--")
+
SUMIFS('Raw Data'!$S:$S, 'Raw Data'!$AN:$AN,"&lt;=" &amp;DATE(LEFT($AV$3, 4), MONTH("1 " &amp; AE$6 &amp; " " &amp; LEFT($AV$3, 4)) + 1, 0 ), 'Raw Data'!$AN:$AN,"&gt;" &amp;DATE(LEFT($AV$3, 4), MONTH("1 " &amp; AE$6 &amp; " " &amp; LEFT($AV$3, 4)), 0 ), 'Raw Data'!$J:$J, $A75, 'Raw Data'!$H:$H, "Ear*", 'Raw Data'!$P:$P,""&amp;'Raw Data'!$B$1,'Raw Data'!$D:$D,"&lt;&gt;*ithdr*",'Raw Data'!$D:$D,"&lt;&gt;*ancel*")</f>
        <v>0</v>
      </c>
      <c r="AF77" s="117"/>
      <c r="AG77" s="117"/>
      <c r="AH77" s="123"/>
      <c r="AI77" s="156">
        <f>SUMIFS('Raw Data'!$S:$S, 'Raw Data'!$AN:$AN,"&lt;=" &amp;DATE(LEFT($AV$3, 4), MONTH("1 " &amp; AI$6 &amp; " " &amp; LEFT($AV$3, 4)) + 1, 0 ), 'Raw Data'!$AN:$AN,"&gt;" &amp;DATE(LEFT($AV$3, 4), MONTH("1 " &amp; AI$6 &amp; " " &amp; LEFT($AV$3, 4)), 0 ), 'Raw Data'!$J:$J, $A75, 'Raw Data'!$H:$H, "Ear*", 'Raw Data'!$O:$O,""&amp;'Raw Data'!$B$1,'Raw Data'!$D:$D,"&lt;&gt;*ithdr*",'Raw Data'!$D:$D,"&lt;&gt;*ancel*",'Raw Data'!$P:$P,"--")
+
SUMIFS('Raw Data'!$S:$S, 'Raw Data'!$AN:$AN,"&lt;=" &amp;DATE(LEFT($AV$3, 4), MONTH("1 " &amp; AI$6 &amp; " " &amp; LEFT($AV$3, 4)) + 1, 0 ), 'Raw Data'!$AN:$AN,"&gt;" &amp;DATE(LEFT($AV$3, 4), MONTH("1 " &amp; AI$6 &amp; " " &amp; LEFT($AV$3, 4)), 0 ), 'Raw Data'!$J:$J, $A75, 'Raw Data'!$H:$H, "Ear*", 'Raw Data'!$P:$P,""&amp;'Raw Data'!$B$1,'Raw Data'!$D:$D,"&lt;&gt;*ithdr*",'Raw Data'!$D:$D,"&lt;&gt;*ancel*")</f>
        <v>0</v>
      </c>
      <c r="AJ77" s="117"/>
      <c r="AK77" s="117"/>
      <c r="AL77" s="123"/>
      <c r="AM77" s="156">
        <f>SUMIFS('Raw Data'!$S:$S, 'Raw Data'!$AN:$AN,"&lt;=" &amp;DATE(LEFT($AV$3, 4), MONTH("1 " &amp; AM$6 &amp; " " &amp; LEFT($AV$3, 4)) + 1, 0 ), 'Raw Data'!$AN:$AN,"&gt;" &amp;DATE(LEFT($AV$3, 4), MONTH("1 " &amp; AM$6 &amp; " " &amp; LEFT($AV$3, 4)), 0 ), 'Raw Data'!$J:$J, $A75, 'Raw Data'!$H:$H, "Ear*", 'Raw Data'!$O:$O,""&amp;'Raw Data'!$B$1,'Raw Data'!$D:$D,"&lt;&gt;*ithdr*",'Raw Data'!$D:$D,"&lt;&gt;*ancel*",'Raw Data'!$P:$P,"--")
+
SUMIFS('Raw Data'!$S:$S, 'Raw Data'!$AN:$AN,"&lt;=" &amp;DATE(LEFT($AV$3, 4), MONTH("1 " &amp; AM$6 &amp; " " &amp; LEFT($AV$3, 4)) + 1, 0 ), 'Raw Data'!$AN:$AN,"&gt;" &amp;DATE(LEFT($AV$3, 4), MONTH("1 " &amp; AM$6 &amp; " " &amp; LEFT($AV$3, 4)), 0 ), 'Raw Data'!$J:$J, $A75, 'Raw Data'!$H:$H, "Ear*", 'Raw Data'!$P:$P,""&amp;'Raw Data'!$B$1,'Raw Data'!$D:$D,"&lt;&gt;*ithdr*",'Raw Data'!$D:$D,"&lt;&gt;*ancel*")</f>
        <v>0</v>
      </c>
      <c r="AN77" s="117"/>
      <c r="AO77" s="117"/>
      <c r="AP77" s="123"/>
      <c r="AQ77" s="156">
        <f>SUMIFS('Raw Data'!$S:$S, 'Raw Data'!$AN:$AN,"&lt;=" &amp;DATE(LEFT($AV$3, 4), MONTH("1 " &amp; AQ$6 &amp; " " &amp; LEFT($AV$3, 4)) + 1, 0 ), 'Raw Data'!$AN:$AN,"&gt;" &amp;DATE(LEFT($AV$3, 4), MONTH("1 " &amp; AQ$6 &amp; " " &amp; LEFT($AV$3, 4)), 0 ), 'Raw Data'!$J:$J, $A75, 'Raw Data'!$H:$H, "Ear*", 'Raw Data'!$O:$O,""&amp;'Raw Data'!$B$1,'Raw Data'!$D:$D,"&lt;&gt;*ithdr*",'Raw Data'!$D:$D,"&lt;&gt;*ancel*",'Raw Data'!$P:$P,"--")
+
SUMIFS('Raw Data'!$S:$S, 'Raw Data'!$AN:$AN,"&lt;=" &amp;DATE(LEFT($AV$3, 4), MONTH("1 " &amp; AQ$6 &amp; " " &amp; LEFT($AV$3, 4)) + 1, 0 ), 'Raw Data'!$AN:$AN,"&gt;" &amp;DATE(LEFT($AV$3, 4), MONTH("1 " &amp; AQ$6 &amp; " " &amp; LEFT($AV$3, 4)), 0 ), 'Raw Data'!$J:$J, $A75, 'Raw Data'!$H:$H, "Ear*", 'Raw Data'!$P:$P,""&amp;'Raw Data'!$B$1,'Raw Data'!$D:$D,"&lt;&gt;*ithdr*",'Raw Data'!$D:$D,"&lt;&gt;*ancel*")</f>
        <v>0</v>
      </c>
      <c r="AR77" s="117"/>
      <c r="AS77" s="117"/>
      <c r="AT77" s="123"/>
      <c r="AU77" s="156">
        <f>SUMIFS('Raw Data'!$S:$S, 'Raw Data'!$AN:$AN,"&lt;=" &amp;DATE(MID($AV$3, 15, 4), MONTH("1 " &amp; AU$6 &amp; " " &amp; MID($AV$3, 15, 4)) + 1, 0 ), 'Raw Data'!$AN:$AN,"&gt;" &amp;DATE(MID($AV$3, 15, 4), MONTH("1 " &amp; AU$6 &amp; " " &amp; MID($AV$3, 15, 4)), 0 ), 'Raw Data'!$J:$J, $A75, 'Raw Data'!$H:$H, "Ear*", 'Raw Data'!$O:$O,""&amp;'Raw Data'!$B$1,'Raw Data'!$D:$D,"&lt;&gt;*ithdr*",'Raw Data'!$D:$D,"&lt;&gt;*ancel*",'Raw Data'!$P:$P,"--")
+
SUMIFS('Raw Data'!$S:$S, 'Raw Data'!$AN:$AN,"&lt;=" &amp;DATE(MID($AV$3, 15, 4), MONTH("1 " &amp; AU$6 &amp; " " &amp; MID($AV$3, 15, 4)) + 1, 0 ), 'Raw Data'!$AN:$AN,"&gt;" &amp;DATE(MID($AV$3, 15, 4), MONTH("1 " &amp; AU$6 &amp; " " &amp; MID($AV$3, 15, 4)), 0 ), 'Raw Data'!$J:$J, $A75, 'Raw Data'!$H:$H, "Ear*", 'Raw Data'!$P:$P,""&amp;'Raw Data'!$B$1,'Raw Data'!$D:$D,"&lt;&gt;*ithdr*",'Raw Data'!$D:$D,"&lt;&gt;*ancel*")</f>
        <v>0</v>
      </c>
      <c r="AV77" s="117"/>
      <c r="AW77" s="117"/>
      <c r="AX77" s="123"/>
      <c r="AY77" s="156">
        <f>SUMIFS('Raw Data'!$S:$S, 'Raw Data'!$AN:$AN,"&lt;=" &amp;DATE(MID($AV$3, 15, 4), MONTH("1 " &amp; AY$6 &amp; " " &amp; MID($AV$3, 15, 4)) + 1, 0 ), 'Raw Data'!$AN:$AN,"&gt;" &amp;DATE(MID($AV$3, 15, 4), MONTH("1 " &amp; AY$6 &amp; " " &amp; MID($AV$3, 15, 4)), 0 ), 'Raw Data'!$J:$J, $A75, 'Raw Data'!$H:$H, "Ear*", 'Raw Data'!$O:$O,""&amp;'Raw Data'!$B$1,'Raw Data'!$D:$D,"&lt;&gt;*ithdr*",'Raw Data'!$D:$D,"&lt;&gt;*ancel*",'Raw Data'!$P:$P,"--")
+
SUMIFS('Raw Data'!$S:$S, 'Raw Data'!$AN:$AN,"&lt;=" &amp;DATE(MID($AV$3, 15, 4), MONTH("1 " &amp; AY$6 &amp; " " &amp; MID($AV$3, 15, 4)) + 1, 0 ), 'Raw Data'!$AN:$AN,"&gt;" &amp;DATE(MID($AV$3, 15, 4), MONTH("1 " &amp; AY$6 &amp; " " &amp; MID($AV$3, 15, 4)), 0 ), 'Raw Data'!$J:$J, $A75, 'Raw Data'!$H:$H, "Ear*", 'Raw Data'!$P:$P,""&amp;'Raw Data'!$B$1,'Raw Data'!$D:$D,"&lt;&gt;*ithdr*",'Raw Data'!$D:$D,"&lt;&gt;*ancel*")</f>
        <v>0</v>
      </c>
      <c r="AZ77" s="117"/>
      <c r="BA77" s="117"/>
      <c r="BB77" s="123"/>
      <c r="BC77" s="156">
        <f>SUMIFS('Raw Data'!$S:$S, 'Raw Data'!$AN:$AN,"&lt;=" &amp;DATE(MID($AV$3, 15, 4), MONTH("1 " &amp; BC$6 &amp; " " &amp; MID($AV$3, 15, 4)) + 1, 0 ), 'Raw Data'!$AN:$AN,"&gt;" &amp;DATE(MID($AV$3, 15, 4), MONTH("1 " &amp; BC$6 &amp; " " &amp; MID($AV$3, 15, 4)), 0 ), 'Raw Data'!$J:$J, $A75, 'Raw Data'!$H:$H, "Ear*", 'Raw Data'!$O:$O,""&amp;'Raw Data'!$B$1,'Raw Data'!$D:$D,"&lt;&gt;*ithdr*",'Raw Data'!$D:$D,"&lt;&gt;*ancel*",'Raw Data'!$P:$P,"--")
+
SUMIFS('Raw Data'!$S:$S, 'Raw Data'!$AN:$AN,"&lt;=" &amp;DATE(MID($AV$3, 15, 4), MONTH("1 " &amp; BC$6 &amp; " " &amp; MID($AV$3, 15, 4)) + 1, 0 ), 'Raw Data'!$AN:$AN,"&gt;" &amp;DATE(MID($AV$3, 15, 4), MONTH("1 " &amp; BC$6 &amp; " " &amp; MID($AV$3, 15, 4)), 0 ), 'Raw Data'!$J:$J, $A75, 'Raw Data'!$H:$H, "Ear*", 'Raw Data'!$P:$P,""&amp;'Raw Data'!$B$1,'Raw Data'!$D:$D,"&lt;&gt;*ithdr*",'Raw Data'!$D:$D,"&lt;&gt;*ancel*")</f>
        <v>0</v>
      </c>
      <c r="BD77" s="117"/>
      <c r="BE77" s="117"/>
      <c r="BF77" s="123"/>
    </row>
    <row r="78" spans="1:58" ht="12.75" customHeight="1" x14ac:dyDescent="0.2">
      <c r="A78" s="157" t="s">
        <v>113</v>
      </c>
      <c r="B78" s="117"/>
      <c r="C78" s="117"/>
      <c r="D78" s="117"/>
      <c r="E78" s="117"/>
      <c r="F78" s="117"/>
      <c r="G78" s="117"/>
      <c r="H78" s="117"/>
      <c r="I78" s="117"/>
      <c r="J78" s="123"/>
      <c r="K78" s="156">
        <f>SUMIFS('Raw Data'!$S:$S, 'Raw Data'!$AN:$AN,"&lt;=" &amp;DATE(LEFT($AV$3, 4), MONTH("1 " &amp; K$6 &amp; " " &amp; LEFT($AV$3, 4)) + 1, 0 ), 'Raw Data'!$AN:$AN,"&gt;" &amp;DATE(LEFT($AV$3, 4), MONTH("1 " &amp; K$6 &amp; " " &amp; LEFT($AV$3, 4)), 0 ), 'Raw Data'!$J:$J, $A75, 'Raw Data'!$H:$H, "Non*", 'Raw Data'!$O:$O,""&amp;'Raw Data'!$B$1,'Raw Data'!$D:$D,"&lt;&gt;*ithdr*",'Raw Data'!$D:$D,"&lt;&gt;*ancel*",'Raw Data'!$P:$P,"--")
+
SUMIFS('Raw Data'!$S:$S, 'Raw Data'!$AN:$AN,"&lt;=" &amp;DATE(LEFT($AV$3, 4), MONTH("1 " &amp; K$6 &amp; " " &amp; LEFT($AV$3, 4)) + 1, 0 ), 'Raw Data'!$AN:$AN,"&gt;" &amp;DATE(LEFT($AV$3, 4), MONTH("1 " &amp; K$6 &amp; " " &amp; LEFT($AV$3, 4)), 0 ), 'Raw Data'!$J:$J, $A75, 'Raw Data'!$H:$H, "Non*", 'Raw Data'!$P:$P,""&amp;'Raw Data'!$B$1,'Raw Data'!$D:$D,"&lt;&gt;*ithdr*",'Raw Data'!$D:$D,"&lt;&gt;*ancel*")</f>
        <v>0</v>
      </c>
      <c r="L78" s="117"/>
      <c r="M78" s="117"/>
      <c r="N78" s="123"/>
      <c r="O78" s="156">
        <f>SUMIFS('Raw Data'!$S:$S, 'Raw Data'!$AN:$AN,"&lt;=" &amp;DATE(LEFT($AV$3, 4), MONTH("1 " &amp; O$6 &amp; " " &amp; LEFT($AV$3, 4)) + 1, 0 ), 'Raw Data'!$AN:$AN,"&gt;" &amp;DATE(LEFT($AV$3, 4), MONTH("1 " &amp; O$6 &amp; " " &amp; LEFT($AV$3, 4)), 0 ), 'Raw Data'!$J:$J, $A75, 'Raw Data'!$H:$H, "Non*", 'Raw Data'!$O:$O,""&amp;'Raw Data'!$B$1,'Raw Data'!$D:$D,"&lt;&gt;*ithdr*",'Raw Data'!$D:$D,"&lt;&gt;*ancel*",'Raw Data'!$P:$P,"--")
+
SUMIFS('Raw Data'!$S:$S, 'Raw Data'!$AN:$AN,"&lt;=" &amp;DATE(LEFT($AV$3, 4), MONTH("1 " &amp; O$6 &amp; " " &amp; LEFT($AV$3, 4)) + 1, 0 ), 'Raw Data'!$AN:$AN,"&gt;" &amp;DATE(LEFT($AV$3, 4), MONTH("1 " &amp; O$6 &amp; " " &amp; LEFT($AV$3, 4)), 0 ), 'Raw Data'!$J:$J, $A75, 'Raw Data'!$H:$H, "Non*", 'Raw Data'!$P:$P,""&amp;'Raw Data'!$B$1,'Raw Data'!$D:$D,"&lt;&gt;*ithdr*",'Raw Data'!$D:$D,"&lt;&gt;*ancel*")</f>
        <v>0</v>
      </c>
      <c r="P78" s="117"/>
      <c r="Q78" s="117"/>
      <c r="R78" s="123"/>
      <c r="S78" s="156">
        <f>SUMIFS('Raw Data'!$S:$S, 'Raw Data'!$AN:$AN,"&lt;=" &amp;DATE(LEFT($AV$3, 4), MONTH("1 " &amp; S$6 &amp; " " &amp; LEFT($AV$3, 4)) + 1, 0 ), 'Raw Data'!$AN:$AN,"&gt;" &amp;DATE(LEFT($AV$3, 4), MONTH("1 " &amp; S$6 &amp; " " &amp; LEFT($AV$3, 4)), 0 ), 'Raw Data'!$J:$J, $A75, 'Raw Data'!$H:$H, "Non*", 'Raw Data'!$O:$O,""&amp;'Raw Data'!$B$1,'Raw Data'!$D:$D,"&lt;&gt;*ithdr*",'Raw Data'!$D:$D,"&lt;&gt;*ancel*",'Raw Data'!$P:$P,"--")
+
SUMIFS('Raw Data'!$S:$S, 'Raw Data'!$AN:$AN,"&lt;=" &amp;DATE(LEFT($AV$3, 4), MONTH("1 " &amp; S$6 &amp; " " &amp; LEFT($AV$3, 4)) + 1, 0 ), 'Raw Data'!$AN:$AN,"&gt;" &amp;DATE(LEFT($AV$3, 4), MONTH("1 " &amp; S$6 &amp; " " &amp; LEFT($AV$3, 4)), 0 ), 'Raw Data'!$J:$J, $A75, 'Raw Data'!$H:$H, "Non*", 'Raw Data'!$P:$P,""&amp;'Raw Data'!$B$1,'Raw Data'!$D:$D,"&lt;&gt;*ithdr*",'Raw Data'!$D:$D,"&lt;&gt;*ancel*")</f>
        <v>0</v>
      </c>
      <c r="T78" s="117"/>
      <c r="U78" s="117"/>
      <c r="V78" s="123"/>
      <c r="W78" s="156">
        <f>SUMIFS('Raw Data'!$S:$S, 'Raw Data'!$AN:$AN,"&lt;=" &amp;DATE(LEFT($AV$3, 4), MONTH("1 " &amp; W$6 &amp; " " &amp; LEFT($AV$3, 4)) + 1, 0 ), 'Raw Data'!$AN:$AN,"&gt;" &amp;DATE(LEFT($AV$3, 4), MONTH("1 " &amp; W$6 &amp; " " &amp; LEFT($AV$3, 4)), 0 ), 'Raw Data'!$J:$J, $A75, 'Raw Data'!$H:$H, "Non*", 'Raw Data'!$O:$O,""&amp;'Raw Data'!$B$1,'Raw Data'!$D:$D,"&lt;&gt;*ithdr*",'Raw Data'!$D:$D,"&lt;&gt;*ancel*",'Raw Data'!$P:$P,"--")
+
SUMIFS('Raw Data'!$S:$S, 'Raw Data'!$AN:$AN,"&lt;=" &amp;DATE(LEFT($AV$3, 4), MONTH("1 " &amp; W$6 &amp; " " &amp; LEFT($AV$3, 4)) + 1, 0 ), 'Raw Data'!$AN:$AN,"&gt;" &amp;DATE(LEFT($AV$3, 4), MONTH("1 " &amp; W$6 &amp; " " &amp; LEFT($AV$3, 4)), 0 ), 'Raw Data'!$J:$J, $A75, 'Raw Data'!$H:$H, "Non*", 'Raw Data'!$P:$P,""&amp;'Raw Data'!$B$1,'Raw Data'!$D:$D,"&lt;&gt;*ithdr*",'Raw Data'!$D:$D,"&lt;&gt;*ancel*")</f>
        <v>0</v>
      </c>
      <c r="X78" s="117"/>
      <c r="Y78" s="117"/>
      <c r="Z78" s="123"/>
      <c r="AA78" s="156">
        <f>SUMIFS('Raw Data'!$S:$S, 'Raw Data'!$AN:$AN,"&lt;=" &amp;DATE(LEFT($AV$3, 4), MONTH("1 " &amp; AA$6 &amp; " " &amp; LEFT($AV$3, 4)) + 1, 0 ), 'Raw Data'!$AN:$AN,"&gt;" &amp;DATE(LEFT($AV$3, 4), MONTH("1 " &amp; AA$6 &amp; " " &amp; LEFT($AV$3, 4)), 0 ), 'Raw Data'!$J:$J, $A75, 'Raw Data'!$H:$H, "Non*", 'Raw Data'!$O:$O,""&amp;'Raw Data'!$B$1,'Raw Data'!$D:$D,"&lt;&gt;*ithdr*",'Raw Data'!$D:$D,"&lt;&gt;*ancel*",'Raw Data'!$P:$P,"--")
+
SUMIFS('Raw Data'!$S:$S, 'Raw Data'!$AN:$AN,"&lt;=" &amp;DATE(LEFT($AV$3, 4), MONTH("1 " &amp; AA$6 &amp; " " &amp; LEFT($AV$3, 4)) + 1, 0 ), 'Raw Data'!$AN:$AN,"&gt;" &amp;DATE(LEFT($AV$3, 4), MONTH("1 " &amp; AA$6 &amp; " " &amp; LEFT($AV$3, 4)), 0 ), 'Raw Data'!$J:$J, $A75, 'Raw Data'!$H:$H, "Non*", 'Raw Data'!$P:$P,""&amp;'Raw Data'!$B$1,'Raw Data'!$D:$D,"&lt;&gt;*ithdr*",'Raw Data'!$D:$D,"&lt;&gt;*ancel*")</f>
        <v>0</v>
      </c>
      <c r="AB78" s="117"/>
      <c r="AC78" s="117"/>
      <c r="AD78" s="123"/>
      <c r="AE78" s="156">
        <f>SUMIFS('Raw Data'!$S:$S, 'Raw Data'!$AN:$AN,"&lt;=" &amp;DATE(LEFT($AV$3, 4), MONTH("1 " &amp; AE$6 &amp; " " &amp; LEFT($AV$3, 4)) + 1, 0 ), 'Raw Data'!$AN:$AN,"&gt;" &amp;DATE(LEFT($AV$3, 4), MONTH("1 " &amp; AE$6 &amp; " " &amp; LEFT($AV$3, 4)), 0 ), 'Raw Data'!$J:$J, $A75, 'Raw Data'!$H:$H, "Non*", 'Raw Data'!$O:$O,""&amp;'Raw Data'!$B$1,'Raw Data'!$D:$D,"&lt;&gt;*ithdr*",'Raw Data'!$D:$D,"&lt;&gt;*ancel*",'Raw Data'!$P:$P,"--")
+
SUMIFS('Raw Data'!$S:$S, 'Raw Data'!$AN:$AN,"&lt;=" &amp;DATE(LEFT($AV$3, 4), MONTH("1 " &amp; AE$6 &amp; " " &amp; LEFT($AV$3, 4)) + 1, 0 ), 'Raw Data'!$AN:$AN,"&gt;" &amp;DATE(LEFT($AV$3, 4), MONTH("1 " &amp; AE$6 &amp; " " &amp; LEFT($AV$3, 4)), 0 ), 'Raw Data'!$J:$J, $A75, 'Raw Data'!$H:$H, "Non*", 'Raw Data'!$P:$P,""&amp;'Raw Data'!$B$1,'Raw Data'!$D:$D,"&lt;&gt;*ithdr*",'Raw Data'!$D:$D,"&lt;&gt;*ancel*")</f>
        <v>0</v>
      </c>
      <c r="AF78" s="117"/>
      <c r="AG78" s="117"/>
      <c r="AH78" s="123"/>
      <c r="AI78" s="156">
        <f>SUMIFS('Raw Data'!$S:$S, 'Raw Data'!$AN:$AN,"&lt;=" &amp;DATE(LEFT($AV$3, 4), MONTH("1 " &amp; AI$6 &amp; " " &amp; LEFT($AV$3, 4)) + 1, 0 ), 'Raw Data'!$AN:$AN,"&gt;" &amp;DATE(LEFT($AV$3, 4), MONTH("1 " &amp; AI$6 &amp; " " &amp; LEFT($AV$3, 4)), 0 ), 'Raw Data'!$J:$J, $A75, 'Raw Data'!$H:$H, "Non*", 'Raw Data'!$O:$O,""&amp;'Raw Data'!$B$1,'Raw Data'!$D:$D,"&lt;&gt;*ithdr*",'Raw Data'!$D:$D,"&lt;&gt;*ancel*",'Raw Data'!$P:$P,"--")
+
SUMIFS('Raw Data'!$S:$S, 'Raw Data'!$AN:$AN,"&lt;=" &amp;DATE(LEFT($AV$3, 4), MONTH("1 " &amp; AI$6 &amp; " " &amp; LEFT($AV$3, 4)) + 1, 0 ), 'Raw Data'!$AN:$AN,"&gt;" &amp;DATE(LEFT($AV$3, 4), MONTH("1 " &amp; AI$6 &amp; " " &amp; LEFT($AV$3, 4)), 0 ), 'Raw Data'!$J:$J, $A75, 'Raw Data'!$H:$H, "Non*", 'Raw Data'!$P:$P,""&amp;'Raw Data'!$B$1,'Raw Data'!$D:$D,"&lt;&gt;*ithdr*",'Raw Data'!$D:$D,"&lt;&gt;*ancel*")</f>
        <v>0</v>
      </c>
      <c r="AJ78" s="117"/>
      <c r="AK78" s="117"/>
      <c r="AL78" s="123"/>
      <c r="AM78" s="156">
        <f>SUMIFS('Raw Data'!$S:$S, 'Raw Data'!$AN:$AN,"&lt;=" &amp;DATE(LEFT($AV$3, 4), MONTH("1 " &amp; AM$6 &amp; " " &amp; LEFT($AV$3, 4)) + 1, 0 ), 'Raw Data'!$AN:$AN,"&gt;" &amp;DATE(LEFT($AV$3, 4), MONTH("1 " &amp; AM$6 &amp; " " &amp; LEFT($AV$3, 4)), 0 ), 'Raw Data'!$J:$J, $A75, 'Raw Data'!$H:$H, "Non*", 'Raw Data'!$O:$O,""&amp;'Raw Data'!$B$1,'Raw Data'!$D:$D,"&lt;&gt;*ithdr*",'Raw Data'!$D:$D,"&lt;&gt;*ancel*",'Raw Data'!$P:$P,"--")
+
SUMIFS('Raw Data'!$S:$S, 'Raw Data'!$AN:$AN,"&lt;=" &amp;DATE(LEFT($AV$3, 4), MONTH("1 " &amp; AM$6 &amp; " " &amp; LEFT($AV$3, 4)) + 1, 0 ), 'Raw Data'!$AN:$AN,"&gt;" &amp;DATE(LEFT($AV$3, 4), MONTH("1 " &amp; AM$6 &amp; " " &amp; LEFT($AV$3, 4)), 0 ), 'Raw Data'!$J:$J, $A75, 'Raw Data'!$H:$H, "Non*", 'Raw Data'!$P:$P,""&amp;'Raw Data'!$B$1,'Raw Data'!$D:$D,"&lt;&gt;*ithdr*",'Raw Data'!$D:$D,"&lt;&gt;*ancel*")</f>
        <v>0</v>
      </c>
      <c r="AN78" s="117"/>
      <c r="AO78" s="117"/>
      <c r="AP78" s="123"/>
      <c r="AQ78" s="156">
        <f>SUMIFS('Raw Data'!$S:$S, 'Raw Data'!$AN:$AN,"&lt;=" &amp;DATE(LEFT($AV$3, 4), MONTH("1 " &amp; AQ$6 &amp; " " &amp; LEFT($AV$3, 4)) + 1, 0 ), 'Raw Data'!$AN:$AN,"&gt;" &amp;DATE(LEFT($AV$3, 4), MONTH("1 " &amp; AQ$6 &amp; " " &amp; LEFT($AV$3, 4)), 0 ), 'Raw Data'!$J:$J, $A75, 'Raw Data'!$H:$H, "Non*", 'Raw Data'!$O:$O,""&amp;'Raw Data'!$B$1,'Raw Data'!$D:$D,"&lt;&gt;*ithdr*",'Raw Data'!$D:$D,"&lt;&gt;*ancel*",'Raw Data'!$P:$P,"--")
+
SUMIFS('Raw Data'!$S:$S, 'Raw Data'!$AN:$AN,"&lt;=" &amp;DATE(LEFT($AV$3, 4), MONTH("1 " &amp; AQ$6 &amp; " " &amp; LEFT($AV$3, 4)) + 1, 0 ), 'Raw Data'!$AN:$AN,"&gt;" &amp;DATE(LEFT($AV$3, 4), MONTH("1 " &amp; AQ$6 &amp; " " &amp; LEFT($AV$3, 4)), 0 ), 'Raw Data'!$J:$J, $A75, 'Raw Data'!$H:$H, "Non*", 'Raw Data'!$P:$P,""&amp;'Raw Data'!$B$1,'Raw Data'!$D:$D,"&lt;&gt;*ithdr*",'Raw Data'!$D:$D,"&lt;&gt;*ancel*")</f>
        <v>0</v>
      </c>
      <c r="AR78" s="117"/>
      <c r="AS78" s="117"/>
      <c r="AT78" s="123"/>
      <c r="AU78" s="156">
        <f>SUMIFS('Raw Data'!$S:$S, 'Raw Data'!$AN:$AN,"&lt;=" &amp;DATE(MID($AV$3, 15, 4), MONTH("1 " &amp; AU$6 &amp; " " &amp; MID($AV$3, 15, 4)) + 1, 0 ), 'Raw Data'!$AN:$AN,"&gt;" &amp;DATE(MID($AV$3, 15, 4), MONTH("1 " &amp; AU$6 &amp; " " &amp; MID($AV$3, 15, 4)), 0 ), 'Raw Data'!$J:$J, $A75, 'Raw Data'!$H:$H, "Non*", 'Raw Data'!$O:$O,""&amp;'Raw Data'!$B$1,'Raw Data'!$D:$D,"&lt;&gt;*ithdr*",'Raw Data'!$D:$D,"&lt;&gt;*ancel*",'Raw Data'!$P:$P,"--")
+
SUMIFS('Raw Data'!$S:$S, 'Raw Data'!$AN:$AN,"&lt;=" &amp;DATE(MID($AV$3, 15, 4), MONTH("1 " &amp; AU$6 &amp; " " &amp; MID($AV$3, 15, 4)) + 1, 0 ), 'Raw Data'!$AN:$AN,"&gt;" &amp;DATE(MID($AV$3, 15, 4), MONTH("1 " &amp; AU$6 &amp; " " &amp; MID($AV$3, 15, 4)), 0 ), 'Raw Data'!$J:$J, $A75, 'Raw Data'!$H:$H, "Non*", 'Raw Data'!$P:$P,""&amp;'Raw Data'!$B$1,'Raw Data'!$D:$D,"&lt;&gt;*ithdr*",'Raw Data'!$D:$D,"&lt;&gt;*ancel*")</f>
        <v>0</v>
      </c>
      <c r="AV78" s="117"/>
      <c r="AW78" s="117"/>
      <c r="AX78" s="123"/>
      <c r="AY78" s="156">
        <f>SUMIFS('Raw Data'!$S:$S, 'Raw Data'!$AN:$AN,"&lt;=" &amp;DATE(MID($AV$3, 15, 4), MONTH("1 " &amp; AY$6 &amp; " " &amp; MID($AV$3, 15, 4)) + 1, 0 ), 'Raw Data'!$AN:$AN,"&gt;" &amp;DATE(MID($AV$3, 15, 4), MONTH("1 " &amp; AY$6 &amp; " " &amp; MID($AV$3, 15, 4)), 0 ), 'Raw Data'!$J:$J, $A75, 'Raw Data'!$H:$H, "Non*", 'Raw Data'!$O:$O,""&amp;'Raw Data'!$B$1,'Raw Data'!$D:$D,"&lt;&gt;*ithdr*",'Raw Data'!$D:$D,"&lt;&gt;*ancel*",'Raw Data'!$P:$P,"--")
+
SUMIFS('Raw Data'!$S:$S, 'Raw Data'!$AN:$AN,"&lt;=" &amp;DATE(MID($AV$3, 15, 4), MONTH("1 " &amp; AY$6 &amp; " " &amp; MID($AV$3, 15, 4)) + 1, 0 ), 'Raw Data'!$AN:$AN,"&gt;" &amp;DATE(MID($AV$3, 15, 4), MONTH("1 " &amp; AY$6 &amp; " " &amp; MID($AV$3, 15, 4)), 0 ), 'Raw Data'!$J:$J, $A75, 'Raw Data'!$H:$H, "Non*", 'Raw Data'!$P:$P,""&amp;'Raw Data'!$B$1,'Raw Data'!$D:$D,"&lt;&gt;*ithdr*",'Raw Data'!$D:$D,"&lt;&gt;*ancel*")</f>
        <v>0</v>
      </c>
      <c r="AZ78" s="117"/>
      <c r="BA78" s="117"/>
      <c r="BB78" s="123"/>
      <c r="BC78" s="156">
        <f>SUMIFS('Raw Data'!$S:$S, 'Raw Data'!$AN:$AN,"&lt;=" &amp;DATE(MID($AV$3, 15, 4), MONTH("1 " &amp; BC$6 &amp; " " &amp; MID($AV$3, 15, 4)) + 1, 0 ), 'Raw Data'!$AN:$AN,"&gt;" &amp;DATE(MID($AV$3, 15, 4), MONTH("1 " &amp; BC$6 &amp; " " &amp; MID($AV$3, 15, 4)), 0 ), 'Raw Data'!$J:$J, $A75, 'Raw Data'!$H:$H, "Non*", 'Raw Data'!$O:$O,""&amp;'Raw Data'!$B$1,'Raw Data'!$D:$D,"&lt;&gt;*ithdr*",'Raw Data'!$D:$D,"&lt;&gt;*ancel*",'Raw Data'!$P:$P,"--")
+
SUMIFS('Raw Data'!$S:$S, 'Raw Data'!$AN:$AN,"&lt;=" &amp;DATE(MID($AV$3, 15, 4), MONTH("1 " &amp; BC$6 &amp; " " &amp; MID($AV$3, 15, 4)) + 1, 0 ), 'Raw Data'!$AN:$AN,"&gt;" &amp;DATE(MID($AV$3, 15, 4), MONTH("1 " &amp; BC$6 &amp; " " &amp; MID($AV$3, 15, 4)), 0 ), 'Raw Data'!$J:$J, $A75, 'Raw Data'!$H:$H, "Non*", 'Raw Data'!$P:$P,""&amp;'Raw Data'!$B$1,'Raw Data'!$D:$D,"&lt;&gt;*ithdr*",'Raw Data'!$D:$D,"&lt;&gt;*ancel*")</f>
        <v>0</v>
      </c>
      <c r="BD78" s="117"/>
      <c r="BE78" s="117"/>
      <c r="BF78" s="123"/>
    </row>
    <row r="79" spans="1:58" ht="12.75" customHeight="1" x14ac:dyDescent="0.2">
      <c r="A79" s="120" t="s">
        <v>115</v>
      </c>
      <c r="B79" s="117"/>
      <c r="C79" s="117"/>
      <c r="D79" s="117"/>
      <c r="E79" s="117"/>
      <c r="F79" s="117"/>
      <c r="G79" s="117"/>
      <c r="H79" s="117"/>
      <c r="I79" s="117"/>
      <c r="J79" s="123"/>
      <c r="K79" s="156">
        <f>SUMIFS('Raw Data'!$T:$T, 'Raw Data'!$AN:$AN,"&lt;=" &amp;DATE(LEFT($AV$3, 4), MONTH("1 " &amp; K$6 &amp; " " &amp; LEFT($AV$3, 4)) + 1, 0 ), 'Raw Data'!$AN:$AN,"&gt;" &amp;DATE(LEFT($AV$3, 4), MONTH("1 " &amp; K$6 &amp; " " &amp; LEFT($AV$3, 4)), 0 ), 'Raw Data'!$J:$J, $A75, 'Raw Data'!$O:$O,""&amp;'Raw Data'!$B$1,'Raw Data'!$D:$D,"&lt;&gt;*ithdr*",'Raw Data'!$D:$D,"&lt;&gt;*ancel*",'Raw Data'!$P:$P,"--")
+
SUMIFS('Raw Data'!$T:$T, 'Raw Data'!$AN:$AN,"&lt;=" &amp;DATE(LEFT($AV$3, 4), MONTH("1 " &amp; K$6 &amp; " " &amp; LEFT($AV$3, 4)) + 1, 0 ), 'Raw Data'!$AN:$AN,"&gt;" &amp;DATE(LEFT($AV$3, 4), MONTH("1 " &amp; K$6 &amp; " " &amp; LEFT($AV$3, 4)), 0 ), 'Raw Data'!$J:$J, $A75, 'Raw Data'!$P:$P,""&amp;'Raw Data'!$B$1,'Raw Data'!$D:$D,"&lt;&gt;*ithdr*",'Raw Data'!$D:$D,"&lt;&gt;*ancel*")</f>
        <v>0</v>
      </c>
      <c r="L79" s="117"/>
      <c r="M79" s="117"/>
      <c r="N79" s="123"/>
      <c r="O79" s="156">
        <f>SUMIFS('Raw Data'!$T:$T, 'Raw Data'!$AN:$AN,"&lt;=" &amp;DATE(LEFT($AV$3, 4), MONTH("1 " &amp; O$6 &amp; " " &amp; LEFT($AV$3, 4)) + 1, 0 ), 'Raw Data'!$AN:$AN,"&gt;" &amp;DATE(LEFT($AV$3, 4), MONTH("1 " &amp; O$6 &amp; " " &amp; LEFT($AV$3, 4)), 0 ), 'Raw Data'!$J:$J, $A75, 'Raw Data'!$O:$O,""&amp;'Raw Data'!$B$1,'Raw Data'!$D:$D,"&lt;&gt;*ithdr*",'Raw Data'!$D:$D,"&lt;&gt;*ancel*",'Raw Data'!$P:$P,"--")
+
SUMIFS('Raw Data'!$T:$T, 'Raw Data'!$AN:$AN,"&lt;=" &amp;DATE(LEFT($AV$3, 4), MONTH("1 " &amp; O$6 &amp; " " &amp; LEFT($AV$3, 4)) + 1, 0 ), 'Raw Data'!$AN:$AN,"&gt;" &amp;DATE(LEFT($AV$3, 4), MONTH("1 " &amp; O$6 &amp; " " &amp; LEFT($AV$3, 4)), 0 ), 'Raw Data'!$J:$J, $A75, 'Raw Data'!$P:$P,""&amp;'Raw Data'!$B$1,'Raw Data'!$D:$D,"&lt;&gt;*ithdr*",'Raw Data'!$D:$D,"&lt;&gt;*ancel*")</f>
        <v>0</v>
      </c>
      <c r="P79" s="117"/>
      <c r="Q79" s="117"/>
      <c r="R79" s="123"/>
      <c r="S79" s="156">
        <f>SUMIFS('Raw Data'!$T:$T, 'Raw Data'!$AN:$AN,"&lt;=" &amp;DATE(LEFT($AV$3, 4), MONTH("1 " &amp; S$6 &amp; " " &amp; LEFT($AV$3, 4)) + 1, 0 ), 'Raw Data'!$AN:$AN,"&gt;" &amp;DATE(LEFT($AV$3, 4), MONTH("1 " &amp; S$6 &amp; " " &amp; LEFT($AV$3, 4)), 0 ), 'Raw Data'!$J:$J, $A75, 'Raw Data'!$O:$O,""&amp;'Raw Data'!$B$1,'Raw Data'!$D:$D,"&lt;&gt;*ithdr*",'Raw Data'!$D:$D,"&lt;&gt;*ancel*",'Raw Data'!$P:$P,"--")
+
SUMIFS('Raw Data'!$T:$T, 'Raw Data'!$AN:$AN,"&lt;=" &amp;DATE(LEFT($AV$3, 4), MONTH("1 " &amp; S$6 &amp; " " &amp; LEFT($AV$3, 4)) + 1, 0 ), 'Raw Data'!$AN:$AN,"&gt;" &amp;DATE(LEFT($AV$3, 4), MONTH("1 " &amp; S$6 &amp; " " &amp; LEFT($AV$3, 4)), 0 ), 'Raw Data'!$J:$J, $A75, 'Raw Data'!$P:$P,""&amp;'Raw Data'!$B$1,'Raw Data'!$D:$D,"&lt;&gt;*ithdr*",'Raw Data'!$D:$D,"&lt;&gt;*ancel*")</f>
        <v>0</v>
      </c>
      <c r="T79" s="117"/>
      <c r="U79" s="117"/>
      <c r="V79" s="123"/>
      <c r="W79" s="156">
        <f>SUMIFS('Raw Data'!$T:$T, 'Raw Data'!$AN:$AN,"&lt;=" &amp;DATE(LEFT($AV$3, 4), MONTH("1 " &amp; W$6 &amp; " " &amp; LEFT($AV$3, 4)) + 1, 0 ), 'Raw Data'!$AN:$AN,"&gt;" &amp;DATE(LEFT($AV$3, 4), MONTH("1 " &amp; W$6 &amp; " " &amp; LEFT($AV$3, 4)), 0 ), 'Raw Data'!$J:$J, $A75, 'Raw Data'!$O:$O,""&amp;'Raw Data'!$B$1,'Raw Data'!$D:$D,"&lt;&gt;*ithdr*",'Raw Data'!$D:$D,"&lt;&gt;*ancel*",'Raw Data'!$P:$P,"--")
+
SUMIFS('Raw Data'!$T:$T, 'Raw Data'!$AN:$AN,"&lt;=" &amp;DATE(LEFT($AV$3, 4), MONTH("1 " &amp; W$6 &amp; " " &amp; LEFT($AV$3, 4)) + 1, 0 ), 'Raw Data'!$AN:$AN,"&gt;" &amp;DATE(LEFT($AV$3, 4), MONTH("1 " &amp; W$6 &amp; " " &amp; LEFT($AV$3, 4)), 0 ), 'Raw Data'!$J:$J, $A75, 'Raw Data'!$P:$P,""&amp;'Raw Data'!$B$1,'Raw Data'!$D:$D,"&lt;&gt;*ithdr*",'Raw Data'!$D:$D,"&lt;&gt;*ancel*")</f>
        <v>0</v>
      </c>
      <c r="X79" s="117"/>
      <c r="Y79" s="117"/>
      <c r="Z79" s="123"/>
      <c r="AA79" s="156">
        <f>SUMIFS('Raw Data'!$T:$T, 'Raw Data'!$AN:$AN,"&lt;=" &amp;DATE(LEFT($AV$3, 4), MONTH("1 " &amp; AA$6 &amp; " " &amp; LEFT($AV$3, 4)) + 1, 0 ), 'Raw Data'!$AN:$AN,"&gt;" &amp;DATE(LEFT($AV$3, 4), MONTH("1 " &amp; AA$6 &amp; " " &amp; LEFT($AV$3, 4)), 0 ), 'Raw Data'!$J:$J, $A75, 'Raw Data'!$O:$O,""&amp;'Raw Data'!$B$1,'Raw Data'!$D:$D,"&lt;&gt;*ithdr*",'Raw Data'!$D:$D,"&lt;&gt;*ancel*",'Raw Data'!$P:$P,"--")
+
SUMIFS('Raw Data'!$T:$T, 'Raw Data'!$AN:$AN,"&lt;=" &amp;DATE(LEFT($AV$3, 4), MONTH("1 " &amp; AA$6 &amp; " " &amp; LEFT($AV$3, 4)) + 1, 0 ), 'Raw Data'!$AN:$AN,"&gt;" &amp;DATE(LEFT($AV$3, 4), MONTH("1 " &amp; AA$6 &amp; " " &amp; LEFT($AV$3, 4)), 0 ), 'Raw Data'!$J:$J, $A75, 'Raw Data'!$P:$P,""&amp;'Raw Data'!$B$1,'Raw Data'!$D:$D,"&lt;&gt;*ithdr*",'Raw Data'!$D:$D,"&lt;&gt;*ancel*")</f>
        <v>0</v>
      </c>
      <c r="AB79" s="117"/>
      <c r="AC79" s="117"/>
      <c r="AD79" s="123"/>
      <c r="AE79" s="156">
        <f>SUMIFS('Raw Data'!$T:$T, 'Raw Data'!$AN:$AN,"&lt;=" &amp;DATE(LEFT($AV$3, 4), MONTH("1 " &amp; AE$6 &amp; " " &amp; LEFT($AV$3, 4)) + 1, 0 ), 'Raw Data'!$AN:$AN,"&gt;" &amp;DATE(LEFT($AV$3, 4), MONTH("1 " &amp; AE$6 &amp; " " &amp; LEFT($AV$3, 4)), 0 ), 'Raw Data'!$J:$J, $A75, 'Raw Data'!$O:$O,""&amp;'Raw Data'!$B$1,'Raw Data'!$D:$D,"&lt;&gt;*ithdr*",'Raw Data'!$D:$D,"&lt;&gt;*ancel*",'Raw Data'!$P:$P,"--")
+
SUMIFS('Raw Data'!$T:$T, 'Raw Data'!$AN:$AN,"&lt;=" &amp;DATE(LEFT($AV$3, 4), MONTH("1 " &amp; AE$6 &amp; " " &amp; LEFT($AV$3, 4)) + 1, 0 ), 'Raw Data'!$AN:$AN,"&gt;" &amp;DATE(LEFT($AV$3, 4), MONTH("1 " &amp; AE$6 &amp; " " &amp; LEFT($AV$3, 4)), 0 ), 'Raw Data'!$J:$J, $A75, 'Raw Data'!$P:$P,""&amp;'Raw Data'!$B$1,'Raw Data'!$D:$D,"&lt;&gt;*ithdr*",'Raw Data'!$D:$D,"&lt;&gt;*ancel*")</f>
        <v>0</v>
      </c>
      <c r="AF79" s="117"/>
      <c r="AG79" s="117"/>
      <c r="AH79" s="123"/>
      <c r="AI79" s="156">
        <f>SUMIFS('Raw Data'!$T:$T, 'Raw Data'!$AN:$AN,"&lt;=" &amp;DATE(LEFT($AV$3, 4), MONTH("1 " &amp; AI$6 &amp; " " &amp; LEFT($AV$3, 4)) + 1, 0 ), 'Raw Data'!$AN:$AN,"&gt;" &amp;DATE(LEFT($AV$3, 4), MONTH("1 " &amp; AI$6 &amp; " " &amp; LEFT($AV$3, 4)), 0 ), 'Raw Data'!$J:$J, $A75, 'Raw Data'!$O:$O,""&amp;'Raw Data'!$B$1,'Raw Data'!$D:$D,"&lt;&gt;*ithdr*",'Raw Data'!$D:$D,"&lt;&gt;*ancel*",'Raw Data'!$P:$P,"--")
+
SUMIFS('Raw Data'!$T:$T, 'Raw Data'!$AN:$AN,"&lt;=" &amp;DATE(LEFT($AV$3, 4), MONTH("1 " &amp; AI$6 &amp; " " &amp; LEFT($AV$3, 4)) + 1, 0 ), 'Raw Data'!$AN:$AN,"&gt;" &amp;DATE(LEFT($AV$3, 4), MONTH("1 " &amp; AI$6 &amp; " " &amp; LEFT($AV$3, 4)), 0 ), 'Raw Data'!$J:$J, $A75, 'Raw Data'!$P:$P,""&amp;'Raw Data'!$B$1,'Raw Data'!$D:$D,"&lt;&gt;*ithdr*",'Raw Data'!$D:$D,"&lt;&gt;*ancel*")</f>
        <v>0</v>
      </c>
      <c r="AJ79" s="117"/>
      <c r="AK79" s="117"/>
      <c r="AL79" s="123"/>
      <c r="AM79" s="156">
        <f>SUMIFS('Raw Data'!$T:$T, 'Raw Data'!$AN:$AN,"&lt;=" &amp;DATE(LEFT($AV$3, 4), MONTH("1 " &amp; AM$6 &amp; " " &amp; LEFT($AV$3, 4)) + 1, 0 ), 'Raw Data'!$AN:$AN,"&gt;" &amp;DATE(LEFT($AV$3, 4), MONTH("1 " &amp; AM$6 &amp; " " &amp; LEFT($AV$3, 4)), 0 ), 'Raw Data'!$J:$J, $A75, 'Raw Data'!$O:$O,""&amp;'Raw Data'!$B$1,'Raw Data'!$D:$D,"&lt;&gt;*ithdr*",'Raw Data'!$D:$D,"&lt;&gt;*ancel*",'Raw Data'!$P:$P,"--")
+
SUMIFS('Raw Data'!$T:$T, 'Raw Data'!$AN:$AN,"&lt;=" &amp;DATE(LEFT($AV$3, 4), MONTH("1 " &amp; AM$6 &amp; " " &amp; LEFT($AV$3, 4)) + 1, 0 ), 'Raw Data'!$AN:$AN,"&gt;" &amp;DATE(LEFT($AV$3, 4), MONTH("1 " &amp; AM$6 &amp; " " &amp; LEFT($AV$3, 4)), 0 ), 'Raw Data'!$J:$J, $A75, 'Raw Data'!$P:$P,""&amp;'Raw Data'!$B$1,'Raw Data'!$D:$D,"&lt;&gt;*ithdr*",'Raw Data'!$D:$D,"&lt;&gt;*ancel*")</f>
        <v>0</v>
      </c>
      <c r="AN79" s="117"/>
      <c r="AO79" s="117"/>
      <c r="AP79" s="123"/>
      <c r="AQ79" s="156">
        <f>SUMIFS('Raw Data'!$T:$T, 'Raw Data'!$AN:$AN,"&lt;=" &amp;DATE(LEFT($AV$3, 4), MONTH("1 " &amp; AQ$6 &amp; " " &amp; LEFT($AV$3, 4)) + 1, 0 ), 'Raw Data'!$AN:$AN,"&gt;" &amp;DATE(LEFT($AV$3, 4), MONTH("1 " &amp; AQ$6 &amp; " " &amp; LEFT($AV$3, 4)), 0 ), 'Raw Data'!$J:$J, $A75, 'Raw Data'!$O:$O,""&amp;'Raw Data'!$B$1,'Raw Data'!$D:$D,"&lt;&gt;*ithdr*",'Raw Data'!$D:$D,"&lt;&gt;*ancel*",'Raw Data'!$P:$P,"--")
+
SUMIFS('Raw Data'!$T:$T, 'Raw Data'!$AN:$AN,"&lt;=" &amp;DATE(LEFT($AV$3, 4), MONTH("1 " &amp; AQ$6 &amp; " " &amp; LEFT($AV$3, 4)) + 1, 0 ), 'Raw Data'!$AN:$AN,"&gt;" &amp;DATE(LEFT($AV$3, 4), MONTH("1 " &amp; AQ$6 &amp; " " &amp; LEFT($AV$3, 4)), 0 ), 'Raw Data'!$J:$J, $A75, 'Raw Data'!$P:$P,""&amp;'Raw Data'!$B$1,'Raw Data'!$D:$D,"&lt;&gt;*ithdr*",'Raw Data'!$D:$D,"&lt;&gt;*ancel*")</f>
        <v>0</v>
      </c>
      <c r="AR79" s="117"/>
      <c r="AS79" s="117"/>
      <c r="AT79" s="123"/>
      <c r="AU79" s="156">
        <f>SUMIFS('Raw Data'!$T:$T, 'Raw Data'!$AN:$AN,"&lt;=" &amp;DATE(MID($AV$3, 15, 4), MONTH("1 " &amp; AU$6 &amp; " " &amp; MID($AV$3, 15, 4)) + 1, 0 ), 'Raw Data'!$AN:$AN,"&gt;" &amp;DATE(MID($AV$3, 15, 4), MONTH("1 " &amp; AU$6 &amp; " " &amp; MID($AV$3, 15, 4)), 0 ), 'Raw Data'!$J:$J, $A75, 'Raw Data'!$O:$O,""&amp;'Raw Data'!$B$1,'Raw Data'!$D:$D,"&lt;&gt;*ithdr*",'Raw Data'!$D:$D,"&lt;&gt;*ancel*",'Raw Data'!$P:$P,"--")
+
SUMIFS('Raw Data'!$T:$T, 'Raw Data'!$AN:$AN,"&lt;=" &amp;DATE(MID($AV$3, 15, 4), MONTH("1 " &amp; AU$6 &amp; " " &amp; MID($AV$3, 15, 4)) + 1, 0 ), 'Raw Data'!$AN:$AN,"&gt;" &amp;DATE(MID($AV$3, 15, 4), MONTH("1 " &amp; AU$6 &amp; " " &amp; MID($AV$3, 15, 4)), 0 ), 'Raw Data'!$J:$J, $A75, 'Raw Data'!$P:$P,""&amp;'Raw Data'!$B$1,'Raw Data'!$D:$D,"&lt;&gt;*ithdr*",'Raw Data'!$D:$D,"&lt;&gt;*ancel*")</f>
        <v>0</v>
      </c>
      <c r="AV79" s="117"/>
      <c r="AW79" s="117"/>
      <c r="AX79" s="123"/>
      <c r="AY79" s="156">
        <f>SUMIFS('Raw Data'!$T:$T, 'Raw Data'!$AN:$AN,"&lt;=" &amp;DATE(MID($AV$3, 15, 4), MONTH("1 " &amp; AY$6 &amp; " " &amp; MID($AV$3, 15, 4)) + 1, 0 ), 'Raw Data'!$AN:$AN,"&gt;" &amp;DATE(MID($AV$3, 15, 4), MONTH("1 " &amp; AY$6 &amp; " " &amp; MID($AV$3, 15, 4)), 0 ), 'Raw Data'!$J:$J, $A75, 'Raw Data'!$O:$O,""&amp;'Raw Data'!$B$1,'Raw Data'!$D:$D,"&lt;&gt;*ithdr*",'Raw Data'!$D:$D,"&lt;&gt;*ancel*",'Raw Data'!$P:$P,"--")
+
SUMIFS('Raw Data'!$T:$T, 'Raw Data'!$AN:$AN,"&lt;=" &amp;DATE(MID($AV$3, 15, 4), MONTH("1 " &amp; AY$6 &amp; " " &amp; MID($AV$3, 15, 4)) + 1, 0 ), 'Raw Data'!$AN:$AN,"&gt;" &amp;DATE(MID($AV$3, 15, 4), MONTH("1 " &amp; AY$6 &amp; " " &amp; MID($AV$3, 15, 4)), 0 ), 'Raw Data'!$J:$J, $A75, 'Raw Data'!$P:$P,""&amp;'Raw Data'!$B$1,'Raw Data'!$D:$D,"&lt;&gt;*ithdr*",'Raw Data'!$D:$D,"&lt;&gt;*ancel*")</f>
        <v>0</v>
      </c>
      <c r="AZ79" s="117"/>
      <c r="BA79" s="117"/>
      <c r="BB79" s="123"/>
      <c r="BC79" s="156">
        <f>SUMIFS('Raw Data'!$T:$T, 'Raw Data'!$AN:$AN,"&lt;=" &amp;DATE(MID($AV$3, 15, 4), MONTH("1 " &amp; BC$6 &amp; " " &amp; MID($AV$3, 15, 4)) + 1, 0 ), 'Raw Data'!$AN:$AN,"&gt;" &amp;DATE(MID($AV$3, 15, 4), MONTH("1 " &amp; BC$6 &amp; " " &amp; MID($AV$3, 15, 4)), 0 ), 'Raw Data'!$J:$J, $A75, 'Raw Data'!$O:$O,""&amp;'Raw Data'!$B$1,'Raw Data'!$D:$D,"&lt;&gt;*ithdr*",'Raw Data'!$D:$D,"&lt;&gt;*ancel*",'Raw Data'!$P:$P,"--")
+
SUMIFS('Raw Data'!$T:$T, 'Raw Data'!$AN:$AN,"&lt;=" &amp;DATE(MID($AV$3, 15, 4), MONTH("1 " &amp; BC$6 &amp; " " &amp; MID($AV$3, 15, 4)) + 1, 0 ), 'Raw Data'!$AN:$AN,"&gt;" &amp;DATE(MID($AV$3, 15, 4), MONTH("1 " &amp; BC$6 &amp; " " &amp; MID($AV$3, 15, 4)), 0 ), 'Raw Data'!$J:$J, $A75, 'Raw Data'!$P:$P,""&amp;'Raw Data'!$B$1,'Raw Data'!$D:$D,"&lt;&gt;*ithdr*",'Raw Data'!$D:$D,"&lt;&gt;*ancel*")</f>
        <v>0</v>
      </c>
      <c r="BD79" s="117"/>
      <c r="BE79" s="117"/>
      <c r="BF79" s="123"/>
    </row>
    <row r="80" spans="1:58" ht="12.75" customHeight="1" x14ac:dyDescent="0.2">
      <c r="A80" s="157" t="s">
        <v>731</v>
      </c>
      <c r="B80" s="117"/>
      <c r="C80" s="117"/>
      <c r="D80" s="117"/>
      <c r="E80" s="117"/>
      <c r="F80" s="117"/>
      <c r="G80" s="117"/>
      <c r="H80" s="117"/>
      <c r="I80" s="117"/>
      <c r="J80" s="123"/>
      <c r="K80" s="156">
        <f>SUMIFS('Raw Data'!$T:$T, 'Raw Data'!$AN:$AN,"&lt;=" &amp;DATE(LEFT($AV$3, 4), MONTH("1 " &amp; K$6 &amp; " " &amp; LEFT($AV$3, 4)) + 1, 0 ), 'Raw Data'!$AN:$AN,"&gt;" &amp;DATE(LEFT($AV$3, 4), MONTH("1 " &amp; K$6 &amp; " " &amp; LEFT($AV$3, 4)), 0 ), 'Raw Data'!$J:$J, $A75, 'Raw Data'!$H:$H, "Ear*", 'Raw Data'!$O:$O,""&amp;'Raw Data'!$B$1,'Raw Data'!$D:$D,"&lt;&gt;*ithdr*",'Raw Data'!$D:$D,"&lt;&gt;*ancel*",'Raw Data'!$P:$P,"--")
+
SUMIFS('Raw Data'!$T:$T, 'Raw Data'!$AN:$AN,"&lt;=" &amp;DATE(LEFT($AV$3, 4), MONTH("1 " &amp; K$6 &amp; " " &amp; LEFT($AV$3, 4)) + 1, 0 ), 'Raw Data'!$AN:$AN,"&gt;" &amp;DATE(LEFT($AV$3, 4), MONTH("1 " &amp; K$6 &amp; " " &amp; LEFT($AV$3, 4)), 0 ), 'Raw Data'!$J:$J, $A75, 'Raw Data'!$H:$H, "Ear*", 'Raw Data'!$P:$P,""&amp;'Raw Data'!$B$1,'Raw Data'!$D:$D,"&lt;&gt;*ithdr*",'Raw Data'!$D:$D,"&lt;&gt;*ancel*")</f>
        <v>0</v>
      </c>
      <c r="L80" s="117"/>
      <c r="M80" s="117"/>
      <c r="N80" s="123"/>
      <c r="O80" s="156">
        <f>SUMIFS('Raw Data'!$T:$T, 'Raw Data'!$AN:$AN,"&lt;=" &amp;DATE(LEFT($AV$3, 4), MONTH("1 " &amp; O$6 &amp; " " &amp; LEFT($AV$3, 4)) + 1, 0 ), 'Raw Data'!$AN:$AN,"&gt;" &amp;DATE(LEFT($AV$3, 4), MONTH("1 " &amp; O$6 &amp; " " &amp; LEFT($AV$3, 4)), 0 ), 'Raw Data'!$J:$J, $A75, 'Raw Data'!$H:$H, "Ear*", 'Raw Data'!$O:$O,""&amp;'Raw Data'!$B$1,'Raw Data'!$D:$D,"&lt;&gt;*ithdr*",'Raw Data'!$D:$D,"&lt;&gt;*ancel*",'Raw Data'!$P:$P,"--")
+
SUMIFS('Raw Data'!$T:$T, 'Raw Data'!$AN:$AN,"&lt;=" &amp;DATE(LEFT($AV$3, 4), MONTH("1 " &amp; O$6 &amp; " " &amp; LEFT($AV$3, 4)) + 1, 0 ), 'Raw Data'!$AN:$AN,"&gt;" &amp;DATE(LEFT($AV$3, 4), MONTH("1 " &amp; O$6 &amp; " " &amp; LEFT($AV$3, 4)), 0 ), 'Raw Data'!$J:$J, $A75, 'Raw Data'!$H:$H, "Ear*", 'Raw Data'!$P:$P,""&amp;'Raw Data'!$B$1,'Raw Data'!$D:$D,"&lt;&gt;*ithdr*",'Raw Data'!$D:$D,"&lt;&gt;*ancel*")</f>
        <v>0</v>
      </c>
      <c r="P80" s="117"/>
      <c r="Q80" s="117"/>
      <c r="R80" s="123"/>
      <c r="S80" s="156">
        <f>SUMIFS('Raw Data'!$T:$T, 'Raw Data'!$AN:$AN,"&lt;=" &amp;DATE(LEFT($AV$3, 4), MONTH("1 " &amp; S$6 &amp; " " &amp; LEFT($AV$3, 4)) + 1, 0 ), 'Raw Data'!$AN:$AN,"&gt;" &amp;DATE(LEFT($AV$3, 4), MONTH("1 " &amp; S$6 &amp; " " &amp; LEFT($AV$3, 4)), 0 ), 'Raw Data'!$J:$J, $A75, 'Raw Data'!$H:$H, "Ear*", 'Raw Data'!$O:$O,""&amp;'Raw Data'!$B$1,'Raw Data'!$D:$D,"&lt;&gt;*ithdr*",'Raw Data'!$D:$D,"&lt;&gt;*ancel*",'Raw Data'!$P:$P,"--")
+
SUMIFS('Raw Data'!$T:$T, 'Raw Data'!$AN:$AN,"&lt;=" &amp;DATE(LEFT($AV$3, 4), MONTH("1 " &amp; S$6 &amp; " " &amp; LEFT($AV$3, 4)) + 1, 0 ), 'Raw Data'!$AN:$AN,"&gt;" &amp;DATE(LEFT($AV$3, 4), MONTH("1 " &amp; S$6 &amp; " " &amp; LEFT($AV$3, 4)), 0 ), 'Raw Data'!$J:$J, $A75, 'Raw Data'!$H:$H, "Ear*", 'Raw Data'!$P:$P,""&amp;'Raw Data'!$B$1,'Raw Data'!$D:$D,"&lt;&gt;*ithdr*",'Raw Data'!$D:$D,"&lt;&gt;*ancel*")</f>
        <v>0</v>
      </c>
      <c r="T80" s="117"/>
      <c r="U80" s="117"/>
      <c r="V80" s="123"/>
      <c r="W80" s="156">
        <f>SUMIFS('Raw Data'!$T:$T, 'Raw Data'!$AN:$AN,"&lt;=" &amp;DATE(LEFT($AV$3, 4), MONTH("1 " &amp; W$6 &amp; " " &amp; LEFT($AV$3, 4)) + 1, 0 ), 'Raw Data'!$AN:$AN,"&gt;" &amp;DATE(LEFT($AV$3, 4), MONTH("1 " &amp; W$6 &amp; " " &amp; LEFT($AV$3, 4)), 0 ), 'Raw Data'!$J:$J, $A75, 'Raw Data'!$H:$H, "Ear*", 'Raw Data'!$O:$O,""&amp;'Raw Data'!$B$1,'Raw Data'!$D:$D,"&lt;&gt;*ithdr*",'Raw Data'!$D:$D,"&lt;&gt;*ancel*",'Raw Data'!$P:$P,"--")
+
SUMIFS('Raw Data'!$T:$T, 'Raw Data'!$AN:$AN,"&lt;=" &amp;DATE(LEFT($AV$3, 4), MONTH("1 " &amp; W$6 &amp; " " &amp; LEFT($AV$3, 4)) + 1, 0 ), 'Raw Data'!$AN:$AN,"&gt;" &amp;DATE(LEFT($AV$3, 4), MONTH("1 " &amp; W$6 &amp; " " &amp; LEFT($AV$3, 4)), 0 ), 'Raw Data'!$J:$J, $A75, 'Raw Data'!$H:$H, "Ear*", 'Raw Data'!$P:$P,""&amp;'Raw Data'!$B$1,'Raw Data'!$D:$D,"&lt;&gt;*ithdr*",'Raw Data'!$D:$D,"&lt;&gt;*ancel*")</f>
        <v>0</v>
      </c>
      <c r="X80" s="117"/>
      <c r="Y80" s="117"/>
      <c r="Z80" s="123"/>
      <c r="AA80" s="156">
        <f>SUMIFS('Raw Data'!$T:$T, 'Raw Data'!$AN:$AN,"&lt;=" &amp;DATE(LEFT($AV$3, 4), MONTH("1 " &amp; AA$6 &amp; " " &amp; LEFT($AV$3, 4)) + 1, 0 ), 'Raw Data'!$AN:$AN,"&gt;" &amp;DATE(LEFT($AV$3, 4), MONTH("1 " &amp; AA$6 &amp; " " &amp; LEFT($AV$3, 4)), 0 ), 'Raw Data'!$J:$J, $A75, 'Raw Data'!$H:$H, "Ear*", 'Raw Data'!$O:$O,""&amp;'Raw Data'!$B$1,'Raw Data'!$D:$D,"&lt;&gt;*ithdr*",'Raw Data'!$D:$D,"&lt;&gt;*ancel*",'Raw Data'!$P:$P,"--")
+
SUMIFS('Raw Data'!$T:$T, 'Raw Data'!$AN:$AN,"&lt;=" &amp;DATE(LEFT($AV$3, 4), MONTH("1 " &amp; AA$6 &amp; " " &amp; LEFT($AV$3, 4)) + 1, 0 ), 'Raw Data'!$AN:$AN,"&gt;" &amp;DATE(LEFT($AV$3, 4), MONTH("1 " &amp; AA$6 &amp; " " &amp; LEFT($AV$3, 4)), 0 ), 'Raw Data'!$J:$J, $A75, 'Raw Data'!$H:$H, "Ear*", 'Raw Data'!$P:$P,""&amp;'Raw Data'!$B$1,'Raw Data'!$D:$D,"&lt;&gt;*ithdr*",'Raw Data'!$D:$D,"&lt;&gt;*ancel*")</f>
        <v>0</v>
      </c>
      <c r="AB80" s="117"/>
      <c r="AC80" s="117"/>
      <c r="AD80" s="123"/>
      <c r="AE80" s="156">
        <f>SUMIFS('Raw Data'!$T:$T, 'Raw Data'!$AN:$AN,"&lt;=" &amp;DATE(LEFT($AV$3, 4), MONTH("1 " &amp; AE$6 &amp; " " &amp; LEFT($AV$3, 4)) + 1, 0 ), 'Raw Data'!$AN:$AN,"&gt;" &amp;DATE(LEFT($AV$3, 4), MONTH("1 " &amp; AE$6 &amp; " " &amp; LEFT($AV$3, 4)), 0 ), 'Raw Data'!$J:$J, $A75, 'Raw Data'!$H:$H, "Ear*", 'Raw Data'!$O:$O,""&amp;'Raw Data'!$B$1,'Raw Data'!$D:$D,"&lt;&gt;*ithdr*",'Raw Data'!$D:$D,"&lt;&gt;*ancel*",'Raw Data'!$P:$P,"--")
+
SUMIFS('Raw Data'!$T:$T, 'Raw Data'!$AN:$AN,"&lt;=" &amp;DATE(LEFT($AV$3, 4), MONTH("1 " &amp; AE$6 &amp; " " &amp; LEFT($AV$3, 4)) + 1, 0 ), 'Raw Data'!$AN:$AN,"&gt;" &amp;DATE(LEFT($AV$3, 4), MONTH("1 " &amp; AE$6 &amp; " " &amp; LEFT($AV$3, 4)), 0 ), 'Raw Data'!$J:$J, $A75, 'Raw Data'!$H:$H, "Ear*", 'Raw Data'!$P:$P,""&amp;'Raw Data'!$B$1,'Raw Data'!$D:$D,"&lt;&gt;*ithdr*",'Raw Data'!$D:$D,"&lt;&gt;*ancel*")</f>
        <v>0</v>
      </c>
      <c r="AF80" s="117"/>
      <c r="AG80" s="117"/>
      <c r="AH80" s="123"/>
      <c r="AI80" s="156">
        <f>SUMIFS('Raw Data'!$T:$T, 'Raw Data'!$AN:$AN,"&lt;=" &amp;DATE(LEFT($AV$3, 4), MONTH("1 " &amp; AI$6 &amp; " " &amp; LEFT($AV$3, 4)) + 1, 0 ), 'Raw Data'!$AN:$AN,"&gt;" &amp;DATE(LEFT($AV$3, 4), MONTH("1 " &amp; AI$6 &amp; " " &amp; LEFT($AV$3, 4)), 0 ), 'Raw Data'!$J:$J, $A75, 'Raw Data'!$H:$H, "Ear*", 'Raw Data'!$O:$O,""&amp;'Raw Data'!$B$1,'Raw Data'!$D:$D,"&lt;&gt;*ithdr*",'Raw Data'!$D:$D,"&lt;&gt;*ancel*",'Raw Data'!$P:$P,"--")
+
SUMIFS('Raw Data'!$T:$T, 'Raw Data'!$AN:$AN,"&lt;=" &amp;DATE(LEFT($AV$3, 4), MONTH("1 " &amp; AI$6 &amp; " " &amp; LEFT($AV$3, 4)) + 1, 0 ), 'Raw Data'!$AN:$AN,"&gt;" &amp;DATE(LEFT($AV$3, 4), MONTH("1 " &amp; AI$6 &amp; " " &amp; LEFT($AV$3, 4)), 0 ), 'Raw Data'!$J:$J, $A75, 'Raw Data'!$H:$H, "Ear*", 'Raw Data'!$P:$P,""&amp;'Raw Data'!$B$1,'Raw Data'!$D:$D,"&lt;&gt;*ithdr*",'Raw Data'!$D:$D,"&lt;&gt;*ancel*")</f>
        <v>0</v>
      </c>
      <c r="AJ80" s="117"/>
      <c r="AK80" s="117"/>
      <c r="AL80" s="123"/>
      <c r="AM80" s="156">
        <f>SUMIFS('Raw Data'!$T:$T, 'Raw Data'!$AN:$AN,"&lt;=" &amp;DATE(LEFT($AV$3, 4), MONTH("1 " &amp; AM$6 &amp; " " &amp; LEFT($AV$3, 4)) + 1, 0 ), 'Raw Data'!$AN:$AN,"&gt;" &amp;DATE(LEFT($AV$3, 4), MONTH("1 " &amp; AM$6 &amp; " " &amp; LEFT($AV$3, 4)), 0 ), 'Raw Data'!$J:$J, $A75, 'Raw Data'!$H:$H, "Ear*", 'Raw Data'!$O:$O,""&amp;'Raw Data'!$B$1,'Raw Data'!$D:$D,"&lt;&gt;*ithdr*",'Raw Data'!$D:$D,"&lt;&gt;*ancel*",'Raw Data'!$P:$P,"--")
+
SUMIFS('Raw Data'!$T:$T, 'Raw Data'!$AN:$AN,"&lt;=" &amp;DATE(LEFT($AV$3, 4), MONTH("1 " &amp; AM$6 &amp; " " &amp; LEFT($AV$3, 4)) + 1, 0 ), 'Raw Data'!$AN:$AN,"&gt;" &amp;DATE(LEFT($AV$3, 4), MONTH("1 " &amp; AM$6 &amp; " " &amp; LEFT($AV$3, 4)), 0 ), 'Raw Data'!$J:$J, $A75, 'Raw Data'!$H:$H, "Ear*", 'Raw Data'!$P:$P,""&amp;'Raw Data'!$B$1,'Raw Data'!$D:$D,"&lt;&gt;*ithdr*",'Raw Data'!$D:$D,"&lt;&gt;*ancel*")</f>
        <v>0</v>
      </c>
      <c r="AN80" s="117"/>
      <c r="AO80" s="117"/>
      <c r="AP80" s="123"/>
      <c r="AQ80" s="156">
        <f>SUMIFS('Raw Data'!$T:$T, 'Raw Data'!$AN:$AN,"&lt;=" &amp;DATE(LEFT($AV$3, 4), MONTH("1 " &amp; AQ$6 &amp; " " &amp; LEFT($AV$3, 4)) + 1, 0 ), 'Raw Data'!$AN:$AN,"&gt;" &amp;DATE(LEFT($AV$3, 4), MONTH("1 " &amp; AQ$6 &amp; " " &amp; LEFT($AV$3, 4)), 0 ), 'Raw Data'!$J:$J, $A75, 'Raw Data'!$H:$H, "Ear*", 'Raw Data'!$O:$O,""&amp;'Raw Data'!$B$1,'Raw Data'!$D:$D,"&lt;&gt;*ithdr*",'Raw Data'!$D:$D,"&lt;&gt;*ancel*",'Raw Data'!$P:$P,"--")
+
SUMIFS('Raw Data'!$T:$T, 'Raw Data'!$AN:$AN,"&lt;=" &amp;DATE(LEFT($AV$3, 4), MONTH("1 " &amp; AQ$6 &amp; " " &amp; LEFT($AV$3, 4)) + 1, 0 ), 'Raw Data'!$AN:$AN,"&gt;" &amp;DATE(LEFT($AV$3, 4), MONTH("1 " &amp; AQ$6 &amp; " " &amp; LEFT($AV$3, 4)), 0 ), 'Raw Data'!$J:$J, $A75, 'Raw Data'!$H:$H, "Ear*", 'Raw Data'!$P:$P,""&amp;'Raw Data'!$B$1,'Raw Data'!$D:$D,"&lt;&gt;*ithdr*",'Raw Data'!$D:$D,"&lt;&gt;*ancel*")</f>
        <v>0</v>
      </c>
      <c r="AR80" s="117"/>
      <c r="AS80" s="117"/>
      <c r="AT80" s="123"/>
      <c r="AU80" s="156">
        <f>SUMIFS('Raw Data'!$T:$T, 'Raw Data'!$AN:$AN,"&lt;=" &amp;DATE(MID($AV$3, 15, 4), MONTH("1 " &amp; AU$6 &amp; " " &amp; MID($AV$3, 15, 4)) + 1, 0 ), 'Raw Data'!$AN:$AN,"&gt;" &amp;DATE(MID($AV$3, 15, 4), MONTH("1 " &amp; AU$6 &amp; " " &amp; MID($AV$3, 15, 4)), 0 ), 'Raw Data'!$J:$J, $A75, 'Raw Data'!$H:$H, "Ear*", 'Raw Data'!$O:$O,""&amp;'Raw Data'!$B$1,'Raw Data'!$D:$D,"&lt;&gt;*ithdr*",'Raw Data'!$D:$D,"&lt;&gt;*ancel*",'Raw Data'!$P:$P,"--")
+
SUMIFS('Raw Data'!$T:$T, 'Raw Data'!$AN:$AN,"&lt;=" &amp;DATE(MID($AV$3, 15, 4), MONTH("1 " &amp; AU$6 &amp; " " &amp; MID($AV$3, 15, 4)) + 1, 0 ), 'Raw Data'!$AN:$AN,"&gt;" &amp;DATE(MID($AV$3, 15, 4), MONTH("1 " &amp; AU$6 &amp; " " &amp; MID($AV$3, 15, 4)), 0 ), 'Raw Data'!$J:$J, $A75, 'Raw Data'!$H:$H, "Ear*", 'Raw Data'!$P:$P,""&amp;'Raw Data'!$B$1,'Raw Data'!$D:$D,"&lt;&gt;*ithdr*",'Raw Data'!$D:$D,"&lt;&gt;*ancel*")</f>
        <v>0</v>
      </c>
      <c r="AV80" s="117"/>
      <c r="AW80" s="117"/>
      <c r="AX80" s="123"/>
      <c r="AY80" s="156">
        <f>SUMIFS('Raw Data'!$T:$T, 'Raw Data'!$AN:$AN,"&lt;=" &amp;DATE(MID($AV$3, 15, 4), MONTH("1 " &amp; AY$6 &amp; " " &amp; MID($AV$3, 15, 4)) + 1, 0 ), 'Raw Data'!$AN:$AN,"&gt;" &amp;DATE(MID($AV$3, 15, 4), MONTH("1 " &amp; AY$6 &amp; " " &amp; MID($AV$3, 15, 4)), 0 ), 'Raw Data'!$J:$J, $A75, 'Raw Data'!$H:$H, "Ear*", 'Raw Data'!$O:$O,""&amp;'Raw Data'!$B$1,'Raw Data'!$D:$D,"&lt;&gt;*ithdr*",'Raw Data'!$D:$D,"&lt;&gt;*ancel*",'Raw Data'!$P:$P,"--")
+
SUMIFS('Raw Data'!$T:$T, 'Raw Data'!$AN:$AN,"&lt;=" &amp;DATE(MID($AV$3, 15, 4), MONTH("1 " &amp; AY$6 &amp; " " &amp; MID($AV$3, 15, 4)) + 1, 0 ), 'Raw Data'!$AN:$AN,"&gt;" &amp;DATE(MID($AV$3, 15, 4), MONTH("1 " &amp; AY$6 &amp; " " &amp; MID($AV$3, 15, 4)), 0 ), 'Raw Data'!$J:$J, $A75, 'Raw Data'!$H:$H, "Ear*", 'Raw Data'!$P:$P,""&amp;'Raw Data'!$B$1,'Raw Data'!$D:$D,"&lt;&gt;*ithdr*",'Raw Data'!$D:$D,"&lt;&gt;*ancel*")</f>
        <v>0</v>
      </c>
      <c r="AZ80" s="117"/>
      <c r="BA80" s="117"/>
      <c r="BB80" s="123"/>
      <c r="BC80" s="156">
        <f>SUMIFS('Raw Data'!$T:$T, 'Raw Data'!$AN:$AN,"&lt;=" &amp;DATE(MID($AV$3, 15, 4), MONTH("1 " &amp; BC$6 &amp; " " &amp; MID($AV$3, 15, 4)) + 1, 0 ), 'Raw Data'!$AN:$AN,"&gt;" &amp;DATE(MID($AV$3, 15, 4), MONTH("1 " &amp; BC$6 &amp; " " &amp; MID($AV$3, 15, 4)), 0 ), 'Raw Data'!$J:$J, $A75, 'Raw Data'!$H:$H, "Ear*", 'Raw Data'!$O:$O,""&amp;'Raw Data'!$B$1,'Raw Data'!$D:$D,"&lt;&gt;*ithdr*",'Raw Data'!$D:$D,"&lt;&gt;*ancel*",'Raw Data'!$P:$P,"--")
+
SUMIFS('Raw Data'!$T:$T, 'Raw Data'!$AN:$AN,"&lt;=" &amp;DATE(MID($AV$3, 15, 4), MONTH("1 " &amp; BC$6 &amp; " " &amp; MID($AV$3, 15, 4)) + 1, 0 ), 'Raw Data'!$AN:$AN,"&gt;" &amp;DATE(MID($AV$3, 15, 4), MONTH("1 " &amp; BC$6 &amp; " " &amp; MID($AV$3, 15, 4)), 0 ), 'Raw Data'!$J:$J, $A75, 'Raw Data'!$H:$H, "Ear*", 'Raw Data'!$P:$P,""&amp;'Raw Data'!$B$1,'Raw Data'!$D:$D,"&lt;&gt;*ithdr*",'Raw Data'!$D:$D,"&lt;&gt;*ancel*")</f>
        <v>0</v>
      </c>
      <c r="BD80" s="117"/>
      <c r="BE80" s="117"/>
      <c r="BF80" s="123"/>
    </row>
    <row r="81" spans="1:58" ht="12.75" customHeight="1" x14ac:dyDescent="0.2">
      <c r="A81" s="157" t="s">
        <v>732</v>
      </c>
      <c r="B81" s="117"/>
      <c r="C81" s="117"/>
      <c r="D81" s="117"/>
      <c r="E81" s="117"/>
      <c r="F81" s="117"/>
      <c r="G81" s="117"/>
      <c r="H81" s="117"/>
      <c r="I81" s="117"/>
      <c r="J81" s="123"/>
      <c r="K81" s="156">
        <f>SUMIFS('Raw Data'!$T:$T, 'Raw Data'!$AN:$AN,"&lt;=" &amp;DATE(LEFT($AV$3, 4), MONTH("1 " &amp; K$6 &amp; " " &amp; LEFT($AV$3, 4)) + 1, 0 ), 'Raw Data'!$AN:$AN,"&gt;" &amp;DATE(LEFT($AV$3, 4), MONTH("1 " &amp; K$6 &amp; " " &amp; LEFT($AV$3, 4)), 0 ), 'Raw Data'!$J:$J, $A75, 'Raw Data'!$H:$H, "Non*", 'Raw Data'!$O:$O,""&amp;'Raw Data'!$B$1,'Raw Data'!$D:$D,"&lt;&gt;*ithdr*",'Raw Data'!$D:$D,"&lt;&gt;*ancel*",'Raw Data'!$P:$P,"--")
+
SUMIFS('Raw Data'!$T:$T, 'Raw Data'!$AN:$AN,"&lt;=" &amp;DATE(LEFT($AV$3, 4), MONTH("1 " &amp; K$6 &amp; " " &amp; LEFT($AV$3, 4)) + 1, 0 ), 'Raw Data'!$AN:$AN,"&gt;" &amp;DATE(LEFT($AV$3, 4), MONTH("1 " &amp; K$6 &amp; " " &amp; LEFT($AV$3, 4)), 0 ), 'Raw Data'!$J:$J, $A75, 'Raw Data'!$H:$H, "Non*", 'Raw Data'!$P:$P,""&amp;'Raw Data'!$B$1,'Raw Data'!$D:$D,"&lt;&gt;*ithdr*",'Raw Data'!$D:$D,"&lt;&gt;*ancel*")</f>
        <v>0</v>
      </c>
      <c r="L81" s="117"/>
      <c r="M81" s="117"/>
      <c r="N81" s="123"/>
      <c r="O81" s="156">
        <f>SUMIFS('Raw Data'!$T:$T, 'Raw Data'!$AN:$AN,"&lt;=" &amp;DATE(LEFT($AV$3, 4), MONTH("1 " &amp; O$6 &amp; " " &amp; LEFT($AV$3, 4)) + 1, 0 ), 'Raw Data'!$AN:$AN,"&gt;" &amp;DATE(LEFT($AV$3, 4), MONTH("1 " &amp; O$6 &amp; " " &amp; LEFT($AV$3, 4)), 0 ), 'Raw Data'!$J:$J, $A75, 'Raw Data'!$H:$H, "Non*", 'Raw Data'!$O:$O,""&amp;'Raw Data'!$B$1,'Raw Data'!$D:$D,"&lt;&gt;*ithdr*",'Raw Data'!$D:$D,"&lt;&gt;*ancel*",'Raw Data'!$P:$P,"--")
+
SUMIFS('Raw Data'!$T:$T, 'Raw Data'!$AN:$AN,"&lt;=" &amp;DATE(LEFT($AV$3, 4), MONTH("1 " &amp; O$6 &amp; " " &amp; LEFT($AV$3, 4)) + 1, 0 ), 'Raw Data'!$AN:$AN,"&gt;" &amp;DATE(LEFT($AV$3, 4), MONTH("1 " &amp; O$6 &amp; " " &amp; LEFT($AV$3, 4)), 0 ), 'Raw Data'!$J:$J, $A75, 'Raw Data'!$H:$H, "Non*", 'Raw Data'!$P:$P,""&amp;'Raw Data'!$B$1,'Raw Data'!$D:$D,"&lt;&gt;*ithdr*",'Raw Data'!$D:$D,"&lt;&gt;*ancel*")</f>
        <v>0</v>
      </c>
      <c r="P81" s="117"/>
      <c r="Q81" s="117"/>
      <c r="R81" s="123"/>
      <c r="S81" s="156">
        <f>SUMIFS('Raw Data'!$T:$T, 'Raw Data'!$AN:$AN,"&lt;=" &amp;DATE(LEFT($AV$3, 4), MONTH("1 " &amp; S$6 &amp; " " &amp; LEFT($AV$3, 4)) + 1, 0 ), 'Raw Data'!$AN:$AN,"&gt;" &amp;DATE(LEFT($AV$3, 4), MONTH("1 " &amp; S$6 &amp; " " &amp; LEFT($AV$3, 4)), 0 ), 'Raw Data'!$J:$J, $A75, 'Raw Data'!$H:$H, "Non*", 'Raw Data'!$O:$O,""&amp;'Raw Data'!$B$1,'Raw Data'!$D:$D,"&lt;&gt;*ithdr*",'Raw Data'!$D:$D,"&lt;&gt;*ancel*",'Raw Data'!$P:$P,"--")
+
SUMIFS('Raw Data'!$T:$T, 'Raw Data'!$AN:$AN,"&lt;=" &amp;DATE(LEFT($AV$3, 4), MONTH("1 " &amp; S$6 &amp; " " &amp; LEFT($AV$3, 4)) + 1, 0 ), 'Raw Data'!$AN:$AN,"&gt;" &amp;DATE(LEFT($AV$3, 4), MONTH("1 " &amp; S$6 &amp; " " &amp; LEFT($AV$3, 4)), 0 ), 'Raw Data'!$J:$J, $A75, 'Raw Data'!$H:$H, "Non*", 'Raw Data'!$P:$P,""&amp;'Raw Data'!$B$1,'Raw Data'!$D:$D,"&lt;&gt;*ithdr*",'Raw Data'!$D:$D,"&lt;&gt;*ancel*")</f>
        <v>0</v>
      </c>
      <c r="T81" s="117"/>
      <c r="U81" s="117"/>
      <c r="V81" s="123"/>
      <c r="W81" s="156">
        <f>SUMIFS('Raw Data'!$T:$T, 'Raw Data'!$AN:$AN,"&lt;=" &amp;DATE(LEFT($AV$3, 4), MONTH("1 " &amp; W$6 &amp; " " &amp; LEFT($AV$3, 4)) + 1, 0 ), 'Raw Data'!$AN:$AN,"&gt;" &amp;DATE(LEFT($AV$3, 4), MONTH("1 " &amp; W$6 &amp; " " &amp; LEFT($AV$3, 4)), 0 ), 'Raw Data'!$J:$J, $A75, 'Raw Data'!$H:$H, "Non*", 'Raw Data'!$O:$O,""&amp;'Raw Data'!$B$1,'Raw Data'!$D:$D,"&lt;&gt;*ithdr*",'Raw Data'!$D:$D,"&lt;&gt;*ancel*",'Raw Data'!$P:$P,"--")
+
SUMIFS('Raw Data'!$T:$T, 'Raw Data'!$AN:$AN,"&lt;=" &amp;DATE(LEFT($AV$3, 4), MONTH("1 " &amp; W$6 &amp; " " &amp; LEFT($AV$3, 4)) + 1, 0 ), 'Raw Data'!$AN:$AN,"&gt;" &amp;DATE(LEFT($AV$3, 4), MONTH("1 " &amp; W$6 &amp; " " &amp; LEFT($AV$3, 4)), 0 ), 'Raw Data'!$J:$J, $A75, 'Raw Data'!$H:$H, "Non*", 'Raw Data'!$P:$P,""&amp;'Raw Data'!$B$1,'Raw Data'!$D:$D,"&lt;&gt;*ithdr*",'Raw Data'!$D:$D,"&lt;&gt;*ancel*")</f>
        <v>0</v>
      </c>
      <c r="X81" s="117"/>
      <c r="Y81" s="117"/>
      <c r="Z81" s="123"/>
      <c r="AA81" s="156">
        <f>SUMIFS('Raw Data'!$T:$T, 'Raw Data'!$AN:$AN,"&lt;=" &amp;DATE(LEFT($AV$3, 4), MONTH("1 " &amp; AA$6 &amp; " " &amp; LEFT($AV$3, 4)) + 1, 0 ), 'Raw Data'!$AN:$AN,"&gt;" &amp;DATE(LEFT($AV$3, 4), MONTH("1 " &amp; AA$6 &amp; " " &amp; LEFT($AV$3, 4)), 0 ), 'Raw Data'!$J:$J, $A75, 'Raw Data'!$H:$H, "Non*", 'Raw Data'!$O:$O,""&amp;'Raw Data'!$B$1,'Raw Data'!$D:$D,"&lt;&gt;*ithdr*",'Raw Data'!$D:$D,"&lt;&gt;*ancel*",'Raw Data'!$P:$P,"--")
+
SUMIFS('Raw Data'!$T:$T, 'Raw Data'!$AN:$AN,"&lt;=" &amp;DATE(LEFT($AV$3, 4), MONTH("1 " &amp; AA$6 &amp; " " &amp; LEFT($AV$3, 4)) + 1, 0 ), 'Raw Data'!$AN:$AN,"&gt;" &amp;DATE(LEFT($AV$3, 4), MONTH("1 " &amp; AA$6 &amp; " " &amp; LEFT($AV$3, 4)), 0 ), 'Raw Data'!$J:$J, $A75, 'Raw Data'!$H:$H, "Non*", 'Raw Data'!$P:$P,""&amp;'Raw Data'!$B$1,'Raw Data'!$D:$D,"&lt;&gt;*ithdr*",'Raw Data'!$D:$D,"&lt;&gt;*ancel*")</f>
        <v>0</v>
      </c>
      <c r="AB81" s="117"/>
      <c r="AC81" s="117"/>
      <c r="AD81" s="123"/>
      <c r="AE81" s="156">
        <f>SUMIFS('Raw Data'!$T:$T, 'Raw Data'!$AN:$AN,"&lt;=" &amp;DATE(LEFT($AV$3, 4), MONTH("1 " &amp; AE$6 &amp; " " &amp; LEFT($AV$3, 4)) + 1, 0 ), 'Raw Data'!$AN:$AN,"&gt;" &amp;DATE(LEFT($AV$3, 4), MONTH("1 " &amp; AE$6 &amp; " " &amp; LEFT($AV$3, 4)), 0 ), 'Raw Data'!$J:$J, $A75, 'Raw Data'!$H:$H, "Non*", 'Raw Data'!$O:$O,""&amp;'Raw Data'!$B$1,'Raw Data'!$D:$D,"&lt;&gt;*ithdr*",'Raw Data'!$D:$D,"&lt;&gt;*ancel*",'Raw Data'!$P:$P,"--")
+
SUMIFS('Raw Data'!$T:$T, 'Raw Data'!$AN:$AN,"&lt;=" &amp;DATE(LEFT($AV$3, 4), MONTH("1 " &amp; AE$6 &amp; " " &amp; LEFT($AV$3, 4)) + 1, 0 ), 'Raw Data'!$AN:$AN,"&gt;" &amp;DATE(LEFT($AV$3, 4), MONTH("1 " &amp; AE$6 &amp; " " &amp; LEFT($AV$3, 4)), 0 ), 'Raw Data'!$J:$J, $A75, 'Raw Data'!$H:$H, "Non*", 'Raw Data'!$P:$P,""&amp;'Raw Data'!$B$1,'Raw Data'!$D:$D,"&lt;&gt;*ithdr*",'Raw Data'!$D:$D,"&lt;&gt;*ancel*")</f>
        <v>0</v>
      </c>
      <c r="AF81" s="117"/>
      <c r="AG81" s="117"/>
      <c r="AH81" s="123"/>
      <c r="AI81" s="156">
        <f>SUMIFS('Raw Data'!$T:$T, 'Raw Data'!$AN:$AN,"&lt;=" &amp;DATE(LEFT($AV$3, 4), MONTH("1 " &amp; AI$6 &amp; " " &amp; LEFT($AV$3, 4)) + 1, 0 ), 'Raw Data'!$AN:$AN,"&gt;" &amp;DATE(LEFT($AV$3, 4), MONTH("1 " &amp; AI$6 &amp; " " &amp; LEFT($AV$3, 4)), 0 ), 'Raw Data'!$J:$J, $A75, 'Raw Data'!$H:$H, "Non*", 'Raw Data'!$O:$O,""&amp;'Raw Data'!$B$1,'Raw Data'!$D:$D,"&lt;&gt;*ithdr*",'Raw Data'!$D:$D,"&lt;&gt;*ancel*",'Raw Data'!$P:$P,"--")
+
SUMIFS('Raw Data'!$T:$T, 'Raw Data'!$AN:$AN,"&lt;=" &amp;DATE(LEFT($AV$3, 4), MONTH("1 " &amp; AI$6 &amp; " " &amp; LEFT($AV$3, 4)) + 1, 0 ), 'Raw Data'!$AN:$AN,"&gt;" &amp;DATE(LEFT($AV$3, 4), MONTH("1 " &amp; AI$6 &amp; " " &amp; LEFT($AV$3, 4)), 0 ), 'Raw Data'!$J:$J, $A75, 'Raw Data'!$H:$H, "Non*", 'Raw Data'!$P:$P,""&amp;'Raw Data'!$B$1,'Raw Data'!$D:$D,"&lt;&gt;*ithdr*",'Raw Data'!$D:$D,"&lt;&gt;*ancel*")</f>
        <v>0</v>
      </c>
      <c r="AJ81" s="117"/>
      <c r="AK81" s="117"/>
      <c r="AL81" s="123"/>
      <c r="AM81" s="156">
        <f>SUMIFS('Raw Data'!$T:$T, 'Raw Data'!$AN:$AN,"&lt;=" &amp;DATE(LEFT($AV$3, 4), MONTH("1 " &amp; AM$6 &amp; " " &amp; LEFT($AV$3, 4)) + 1, 0 ), 'Raw Data'!$AN:$AN,"&gt;" &amp;DATE(LEFT($AV$3, 4), MONTH("1 " &amp; AM$6 &amp; " " &amp; LEFT($AV$3, 4)), 0 ), 'Raw Data'!$J:$J, $A75, 'Raw Data'!$H:$H, "Non*", 'Raw Data'!$O:$O,""&amp;'Raw Data'!$B$1,'Raw Data'!$D:$D,"&lt;&gt;*ithdr*",'Raw Data'!$D:$D,"&lt;&gt;*ancel*",'Raw Data'!$P:$P,"--")
+
SUMIFS('Raw Data'!$T:$T, 'Raw Data'!$AN:$AN,"&lt;=" &amp;DATE(LEFT($AV$3, 4), MONTH("1 " &amp; AM$6 &amp; " " &amp; LEFT($AV$3, 4)) + 1, 0 ), 'Raw Data'!$AN:$AN,"&gt;" &amp;DATE(LEFT($AV$3, 4), MONTH("1 " &amp; AM$6 &amp; " " &amp; LEFT($AV$3, 4)), 0 ), 'Raw Data'!$J:$J, $A75, 'Raw Data'!$H:$H, "Non*", 'Raw Data'!$P:$P,""&amp;'Raw Data'!$B$1,'Raw Data'!$D:$D,"&lt;&gt;*ithdr*",'Raw Data'!$D:$D,"&lt;&gt;*ancel*")</f>
        <v>0</v>
      </c>
      <c r="AN81" s="117"/>
      <c r="AO81" s="117"/>
      <c r="AP81" s="123"/>
      <c r="AQ81" s="156">
        <f>SUMIFS('Raw Data'!$T:$T, 'Raw Data'!$AN:$AN,"&lt;=" &amp;DATE(LEFT($AV$3, 4), MONTH("1 " &amp; AQ$6 &amp; " " &amp; LEFT($AV$3, 4)) + 1, 0 ), 'Raw Data'!$AN:$AN,"&gt;" &amp;DATE(LEFT($AV$3, 4), MONTH("1 " &amp; AQ$6 &amp; " " &amp; LEFT($AV$3, 4)), 0 ), 'Raw Data'!$J:$J, $A75, 'Raw Data'!$H:$H, "Non*", 'Raw Data'!$O:$O,""&amp;'Raw Data'!$B$1,'Raw Data'!$D:$D,"&lt;&gt;*ithdr*",'Raw Data'!$D:$D,"&lt;&gt;*ancel*",'Raw Data'!$P:$P,"--")
+
SUMIFS('Raw Data'!$T:$T, 'Raw Data'!$AN:$AN,"&lt;=" &amp;DATE(LEFT($AV$3, 4), MONTH("1 " &amp; AQ$6 &amp; " " &amp; LEFT($AV$3, 4)) + 1, 0 ), 'Raw Data'!$AN:$AN,"&gt;" &amp;DATE(LEFT($AV$3, 4), MONTH("1 " &amp; AQ$6 &amp; " " &amp; LEFT($AV$3, 4)), 0 ), 'Raw Data'!$J:$J, $A75, 'Raw Data'!$H:$H, "Non*", 'Raw Data'!$P:$P,""&amp;'Raw Data'!$B$1,'Raw Data'!$D:$D,"&lt;&gt;*ithdr*",'Raw Data'!$D:$D,"&lt;&gt;*ancel*")</f>
        <v>0</v>
      </c>
      <c r="AR81" s="117"/>
      <c r="AS81" s="117"/>
      <c r="AT81" s="123"/>
      <c r="AU81" s="156">
        <f>SUMIFS('Raw Data'!$T:$T, 'Raw Data'!$AN:$AN,"&lt;=" &amp;DATE(MID($AV$3, 15, 4), MONTH("1 " &amp; AU$6 &amp; " " &amp; MID($AV$3, 15, 4)) + 1, 0 ), 'Raw Data'!$AN:$AN,"&gt;" &amp;DATE(MID($AV$3, 15, 4), MONTH("1 " &amp; AU$6 &amp; " " &amp; MID($AV$3, 15, 4)), 0 ), 'Raw Data'!$J:$J, $A75, 'Raw Data'!$H:$H, "Non*", 'Raw Data'!$O:$O,""&amp;'Raw Data'!$B$1,'Raw Data'!$D:$D,"&lt;&gt;*ithdr*",'Raw Data'!$D:$D,"&lt;&gt;*ancel*",'Raw Data'!$P:$P,"--")
+
SUMIFS('Raw Data'!$T:$T, 'Raw Data'!$AN:$AN,"&lt;=" &amp;DATE(MID($AV$3, 15, 4), MONTH("1 " &amp; AU$6 &amp; " " &amp; MID($AV$3, 15, 4)) + 1, 0 ), 'Raw Data'!$AN:$AN,"&gt;" &amp;DATE(MID($AV$3, 15, 4), MONTH("1 " &amp; AU$6 &amp; " " &amp; MID($AV$3, 15, 4)), 0 ), 'Raw Data'!$J:$J, $A75, 'Raw Data'!$H:$H, "Non*", 'Raw Data'!$P:$P,""&amp;'Raw Data'!$B$1,'Raw Data'!$D:$D,"&lt;&gt;*ithdr*",'Raw Data'!$D:$D,"&lt;&gt;*ancel*")</f>
        <v>0</v>
      </c>
      <c r="AV81" s="117"/>
      <c r="AW81" s="117"/>
      <c r="AX81" s="123"/>
      <c r="AY81" s="156">
        <f>SUMIFS('Raw Data'!$T:$T, 'Raw Data'!$AN:$AN,"&lt;=" &amp;DATE(MID($AV$3, 15, 4), MONTH("1 " &amp; AY$6 &amp; " " &amp; MID($AV$3, 15, 4)) + 1, 0 ), 'Raw Data'!$AN:$AN,"&gt;" &amp;DATE(MID($AV$3, 15, 4), MONTH("1 " &amp; AY$6 &amp; " " &amp; MID($AV$3, 15, 4)), 0 ), 'Raw Data'!$J:$J, $A75, 'Raw Data'!$H:$H, "Non*", 'Raw Data'!$O:$O,""&amp;'Raw Data'!$B$1,'Raw Data'!$D:$D,"&lt;&gt;*ithdr*",'Raw Data'!$D:$D,"&lt;&gt;*ancel*",'Raw Data'!$P:$P,"--")
+
SUMIFS('Raw Data'!$T:$T, 'Raw Data'!$AN:$AN,"&lt;=" &amp;DATE(MID($AV$3, 15, 4), MONTH("1 " &amp; AY$6 &amp; " " &amp; MID($AV$3, 15, 4)) + 1, 0 ), 'Raw Data'!$AN:$AN,"&gt;" &amp;DATE(MID($AV$3, 15, 4), MONTH("1 " &amp; AY$6 &amp; " " &amp; MID($AV$3, 15, 4)), 0 ), 'Raw Data'!$J:$J, $A75, 'Raw Data'!$H:$H, "Non*", 'Raw Data'!$P:$P,""&amp;'Raw Data'!$B$1,'Raw Data'!$D:$D,"&lt;&gt;*ithdr*",'Raw Data'!$D:$D,"&lt;&gt;*ancel*")</f>
        <v>0</v>
      </c>
      <c r="AZ81" s="117"/>
      <c r="BA81" s="117"/>
      <c r="BB81" s="123"/>
      <c r="BC81" s="156">
        <f>SUMIFS('Raw Data'!$T:$T, 'Raw Data'!$AN:$AN,"&lt;=" &amp;DATE(MID($AV$3, 15, 4), MONTH("1 " &amp; BC$6 &amp; " " &amp; MID($AV$3, 15, 4)) + 1, 0 ), 'Raw Data'!$AN:$AN,"&gt;" &amp;DATE(MID($AV$3, 15, 4), MONTH("1 " &amp; BC$6 &amp; " " &amp; MID($AV$3, 15, 4)), 0 ), 'Raw Data'!$J:$J, $A75, 'Raw Data'!$H:$H, "Non*", 'Raw Data'!$O:$O,""&amp;'Raw Data'!$B$1,'Raw Data'!$D:$D,"&lt;&gt;*ithdr*",'Raw Data'!$D:$D,"&lt;&gt;*ancel*",'Raw Data'!$P:$P,"--")
+
SUMIFS('Raw Data'!$T:$T, 'Raw Data'!$AN:$AN,"&lt;=" &amp;DATE(MID($AV$3, 15, 4), MONTH("1 " &amp; BC$6 &amp; " " &amp; MID($AV$3, 15, 4)) + 1, 0 ), 'Raw Data'!$AN:$AN,"&gt;" &amp;DATE(MID($AV$3, 15, 4), MONTH("1 " &amp; BC$6 &amp; " " &amp; MID($AV$3, 15, 4)), 0 ), 'Raw Data'!$J:$J, $A75, 'Raw Data'!$H:$H, "Non*", 'Raw Data'!$P:$P,""&amp;'Raw Data'!$B$1,'Raw Data'!$D:$D,"&lt;&gt;*ithdr*",'Raw Data'!$D:$D,"&lt;&gt;*ancel*")</f>
        <v>0</v>
      </c>
      <c r="BD81" s="117"/>
      <c r="BE81" s="117"/>
      <c r="BF81" s="123"/>
    </row>
    <row r="82" spans="1:58" ht="12.75" customHeight="1" x14ac:dyDescent="0.2">
      <c r="A82" s="120" t="s">
        <v>127</v>
      </c>
      <c r="B82" s="117"/>
      <c r="C82" s="117"/>
      <c r="D82" s="117"/>
      <c r="E82" s="117"/>
      <c r="F82" s="117"/>
      <c r="G82" s="117"/>
      <c r="H82" s="117"/>
      <c r="I82" s="117"/>
      <c r="J82" s="123"/>
      <c r="K82" s="156">
        <f>SUMIFS('Raw Data'!$W:$W, 'Raw Data'!$AN:$AN,"&lt;=" &amp;DATE(LEFT($AV$3, 4), MONTH("1 " &amp; K$6 &amp; " " &amp; LEFT($AV$3, 4)) + 1, 0 ), 'Raw Data'!$AN:$AN,"&gt;" &amp;DATE(LEFT($AV$3, 4), MONTH("1 " &amp; K$6 &amp; " " &amp; LEFT($AV$3, 4)), 0 ), 'Raw Data'!$J:$J, $A75, 'Raw Data'!$O:$O,""&amp;'Raw Data'!$B$1,'Raw Data'!$D:$D,"&lt;&gt;*ithdr*",'Raw Data'!$D:$D,"&lt;&gt;*ancel*",'Raw Data'!$P:$P,"--")
+
SUMIFS('Raw Data'!$W:$W, 'Raw Data'!$AN:$AN,"&lt;=" &amp;DATE(LEFT($AV$3, 4), MONTH("1 " &amp; K$6 &amp; " " &amp; LEFT($AV$3, 4)) + 1, 0 ), 'Raw Data'!$AN:$AN,"&gt;" &amp;DATE(LEFT($AV$3, 4), MONTH("1 " &amp; K$6 &amp; " " &amp; LEFT($AV$3, 4)), 0 ), 'Raw Data'!$J:$J, $A75, 'Raw Data'!$P:$P,""&amp;'Raw Data'!$B$1,'Raw Data'!$D:$D,"&lt;&gt;*ithdr*",'Raw Data'!$D:$D,"&lt;&gt;*ancel*")</f>
        <v>0</v>
      </c>
      <c r="L82" s="117"/>
      <c r="M82" s="117"/>
      <c r="N82" s="123"/>
      <c r="O82" s="156">
        <f>SUMIFS('Raw Data'!$W:$W, 'Raw Data'!$AN:$AN,"&lt;=" &amp;DATE(LEFT($AV$3, 4), MONTH("1 " &amp; O$6 &amp; " " &amp; LEFT($AV$3, 4)) + 1, 0 ), 'Raw Data'!$AN:$AN,"&gt;" &amp;DATE(LEFT($AV$3, 4), MONTH("1 " &amp; O$6 &amp; " " &amp; LEFT($AV$3, 4)), 0 ), 'Raw Data'!$J:$J, $A75, 'Raw Data'!$O:$O,""&amp;'Raw Data'!$B$1,'Raw Data'!$D:$D,"&lt;&gt;*ithdr*",'Raw Data'!$D:$D,"&lt;&gt;*ancel*",'Raw Data'!$P:$P,"--")
+
SUMIFS('Raw Data'!$W:$W, 'Raw Data'!$AN:$AN,"&lt;=" &amp;DATE(LEFT($AV$3, 4), MONTH("1 " &amp; O$6 &amp; " " &amp; LEFT($AV$3, 4)) + 1, 0 ), 'Raw Data'!$AN:$AN,"&gt;" &amp;DATE(LEFT($AV$3, 4), MONTH("1 " &amp; O$6 &amp; " " &amp; LEFT($AV$3, 4)), 0 ), 'Raw Data'!$J:$J, $A75, 'Raw Data'!$P:$P,""&amp;'Raw Data'!$B$1,'Raw Data'!$D:$D,"&lt;&gt;*ithdr*",'Raw Data'!$D:$D,"&lt;&gt;*ancel*")</f>
        <v>0</v>
      </c>
      <c r="P82" s="117"/>
      <c r="Q82" s="117"/>
      <c r="R82" s="123"/>
      <c r="S82" s="156">
        <f>SUMIFS('Raw Data'!$W:$W, 'Raw Data'!$AN:$AN,"&lt;=" &amp;DATE(LEFT($AV$3, 4), MONTH("1 " &amp; S$6 &amp; " " &amp; LEFT($AV$3, 4)) + 1, 0 ), 'Raw Data'!$AN:$AN,"&gt;" &amp;DATE(LEFT($AV$3, 4), MONTH("1 " &amp; S$6 &amp; " " &amp; LEFT($AV$3, 4)), 0 ), 'Raw Data'!$J:$J, $A75, 'Raw Data'!$O:$O,""&amp;'Raw Data'!$B$1,'Raw Data'!$D:$D,"&lt;&gt;*ithdr*",'Raw Data'!$D:$D,"&lt;&gt;*ancel*",'Raw Data'!$P:$P,"--")
+
SUMIFS('Raw Data'!$W:$W, 'Raw Data'!$AN:$AN,"&lt;=" &amp;DATE(LEFT($AV$3, 4), MONTH("1 " &amp; S$6 &amp; " " &amp; LEFT($AV$3, 4)) + 1, 0 ), 'Raw Data'!$AN:$AN,"&gt;" &amp;DATE(LEFT($AV$3, 4), MONTH("1 " &amp; S$6 &amp; " " &amp; LEFT($AV$3, 4)), 0 ), 'Raw Data'!$J:$J, $A75, 'Raw Data'!$P:$P,""&amp;'Raw Data'!$B$1,'Raw Data'!$D:$D,"&lt;&gt;*ithdr*",'Raw Data'!$D:$D,"&lt;&gt;*ancel*")</f>
        <v>0</v>
      </c>
      <c r="T82" s="117"/>
      <c r="U82" s="117"/>
      <c r="V82" s="123"/>
      <c r="W82" s="156">
        <f>SUMIFS('Raw Data'!$W:$W, 'Raw Data'!$AN:$AN,"&lt;=" &amp;DATE(LEFT($AV$3, 4), MONTH("1 " &amp; W$6 &amp; " " &amp; LEFT($AV$3, 4)) + 1, 0 ), 'Raw Data'!$AN:$AN,"&gt;" &amp;DATE(LEFT($AV$3, 4), MONTH("1 " &amp; W$6 &amp; " " &amp; LEFT($AV$3, 4)), 0 ), 'Raw Data'!$J:$J, $A75, 'Raw Data'!$O:$O,""&amp;'Raw Data'!$B$1,'Raw Data'!$D:$D,"&lt;&gt;*ithdr*",'Raw Data'!$D:$D,"&lt;&gt;*ancel*",'Raw Data'!$P:$P,"--")
+
SUMIFS('Raw Data'!$W:$W, 'Raw Data'!$AN:$AN,"&lt;=" &amp;DATE(LEFT($AV$3, 4), MONTH("1 " &amp; W$6 &amp; " " &amp; LEFT($AV$3, 4)) + 1, 0 ), 'Raw Data'!$AN:$AN,"&gt;" &amp;DATE(LEFT($AV$3, 4), MONTH("1 " &amp; W$6 &amp; " " &amp; LEFT($AV$3, 4)), 0 ), 'Raw Data'!$J:$J, $A75, 'Raw Data'!$P:$P,""&amp;'Raw Data'!$B$1,'Raw Data'!$D:$D,"&lt;&gt;*ithdr*",'Raw Data'!$D:$D,"&lt;&gt;*ancel*")</f>
        <v>0</v>
      </c>
      <c r="X82" s="117"/>
      <c r="Y82" s="117"/>
      <c r="Z82" s="123"/>
      <c r="AA82" s="156">
        <f>SUMIFS('Raw Data'!$W:$W, 'Raw Data'!$AN:$AN,"&lt;=" &amp;DATE(LEFT($AV$3, 4), MONTH("1 " &amp; AA$6 &amp; " " &amp; LEFT($AV$3, 4)) + 1, 0 ), 'Raw Data'!$AN:$AN,"&gt;" &amp;DATE(LEFT($AV$3, 4), MONTH("1 " &amp; AA$6 &amp; " " &amp; LEFT($AV$3, 4)), 0 ), 'Raw Data'!$J:$J, $A75, 'Raw Data'!$O:$O,""&amp;'Raw Data'!$B$1,'Raw Data'!$D:$D,"&lt;&gt;*ithdr*",'Raw Data'!$D:$D,"&lt;&gt;*ancel*",'Raw Data'!$P:$P,"--")
+
SUMIFS('Raw Data'!$W:$W, 'Raw Data'!$AN:$AN,"&lt;=" &amp;DATE(LEFT($AV$3, 4), MONTH("1 " &amp; AA$6 &amp; " " &amp; LEFT($AV$3, 4)) + 1, 0 ), 'Raw Data'!$AN:$AN,"&gt;" &amp;DATE(LEFT($AV$3, 4), MONTH("1 " &amp; AA$6 &amp; " " &amp; LEFT($AV$3, 4)), 0 ), 'Raw Data'!$J:$J, $A75, 'Raw Data'!$P:$P,""&amp;'Raw Data'!$B$1,'Raw Data'!$D:$D,"&lt;&gt;*ithdr*",'Raw Data'!$D:$D,"&lt;&gt;*ancel*")</f>
        <v>0</v>
      </c>
      <c r="AB82" s="117"/>
      <c r="AC82" s="117"/>
      <c r="AD82" s="123"/>
      <c r="AE82" s="156">
        <f>SUMIFS('Raw Data'!$W:$W, 'Raw Data'!$AN:$AN,"&lt;=" &amp;DATE(LEFT($AV$3, 4), MONTH("1 " &amp; AE$6 &amp; " " &amp; LEFT($AV$3, 4)) + 1, 0 ), 'Raw Data'!$AN:$AN,"&gt;" &amp;DATE(LEFT($AV$3, 4), MONTH("1 " &amp; AE$6 &amp; " " &amp; LEFT($AV$3, 4)), 0 ), 'Raw Data'!$J:$J, $A75, 'Raw Data'!$O:$O,""&amp;'Raw Data'!$B$1,'Raw Data'!$D:$D,"&lt;&gt;*ithdr*",'Raw Data'!$D:$D,"&lt;&gt;*ancel*",'Raw Data'!$P:$P,"--")
+
SUMIFS('Raw Data'!$W:$W, 'Raw Data'!$AN:$AN,"&lt;=" &amp;DATE(LEFT($AV$3, 4), MONTH("1 " &amp; AE$6 &amp; " " &amp; LEFT($AV$3, 4)) + 1, 0 ), 'Raw Data'!$AN:$AN,"&gt;" &amp;DATE(LEFT($AV$3, 4), MONTH("1 " &amp; AE$6 &amp; " " &amp; LEFT($AV$3, 4)), 0 ), 'Raw Data'!$J:$J, $A75, 'Raw Data'!$P:$P,""&amp;'Raw Data'!$B$1,'Raw Data'!$D:$D,"&lt;&gt;*ithdr*",'Raw Data'!$D:$D,"&lt;&gt;*ancel*")</f>
        <v>0</v>
      </c>
      <c r="AF82" s="117"/>
      <c r="AG82" s="117"/>
      <c r="AH82" s="123"/>
      <c r="AI82" s="156">
        <f>SUMIFS('Raw Data'!$W:$W, 'Raw Data'!$AN:$AN,"&lt;=" &amp;DATE(LEFT($AV$3, 4), MONTH("1 " &amp; AI$6 &amp; " " &amp; LEFT($AV$3, 4)) + 1, 0 ), 'Raw Data'!$AN:$AN,"&gt;" &amp;DATE(LEFT($AV$3, 4), MONTH("1 " &amp; AI$6 &amp; " " &amp; LEFT($AV$3, 4)), 0 ), 'Raw Data'!$J:$J, $A75, 'Raw Data'!$O:$O,""&amp;'Raw Data'!$B$1,'Raw Data'!$D:$D,"&lt;&gt;*ithdr*",'Raw Data'!$D:$D,"&lt;&gt;*ancel*",'Raw Data'!$P:$P,"--")
+
SUMIFS('Raw Data'!$W:$W, 'Raw Data'!$AN:$AN,"&lt;=" &amp;DATE(LEFT($AV$3, 4), MONTH("1 " &amp; AI$6 &amp; " " &amp; LEFT($AV$3, 4)) + 1, 0 ), 'Raw Data'!$AN:$AN,"&gt;" &amp;DATE(LEFT($AV$3, 4), MONTH("1 " &amp; AI$6 &amp; " " &amp; LEFT($AV$3, 4)), 0 ), 'Raw Data'!$J:$J, $A75, 'Raw Data'!$P:$P,""&amp;'Raw Data'!$B$1,'Raw Data'!$D:$D,"&lt;&gt;*ithdr*",'Raw Data'!$D:$D,"&lt;&gt;*ancel*")</f>
        <v>0</v>
      </c>
      <c r="AJ82" s="117"/>
      <c r="AK82" s="117"/>
      <c r="AL82" s="123"/>
      <c r="AM82" s="156">
        <f>SUMIFS('Raw Data'!$W:$W, 'Raw Data'!$AN:$AN,"&lt;=" &amp;DATE(LEFT($AV$3, 4), MONTH("1 " &amp; AM$6 &amp; " " &amp; LEFT($AV$3, 4)) + 1, 0 ), 'Raw Data'!$AN:$AN,"&gt;" &amp;DATE(LEFT($AV$3, 4), MONTH("1 " &amp; AM$6 &amp; " " &amp; LEFT($AV$3, 4)), 0 ), 'Raw Data'!$J:$J, $A75, 'Raw Data'!$O:$O,""&amp;'Raw Data'!$B$1,'Raw Data'!$D:$D,"&lt;&gt;*ithdr*",'Raw Data'!$D:$D,"&lt;&gt;*ancel*",'Raw Data'!$P:$P,"--")
+
SUMIFS('Raw Data'!$W:$W, 'Raw Data'!$AN:$AN,"&lt;=" &amp;DATE(LEFT($AV$3, 4), MONTH("1 " &amp; AM$6 &amp; " " &amp; LEFT($AV$3, 4)) + 1, 0 ), 'Raw Data'!$AN:$AN,"&gt;" &amp;DATE(LEFT($AV$3, 4), MONTH("1 " &amp; AM$6 &amp; " " &amp; LEFT($AV$3, 4)), 0 ), 'Raw Data'!$J:$J, $A75, 'Raw Data'!$P:$P,""&amp;'Raw Data'!$B$1,'Raw Data'!$D:$D,"&lt;&gt;*ithdr*",'Raw Data'!$D:$D,"&lt;&gt;*ancel*")</f>
        <v>0</v>
      </c>
      <c r="AN82" s="117"/>
      <c r="AO82" s="117"/>
      <c r="AP82" s="123"/>
      <c r="AQ82" s="156">
        <f>SUMIFS('Raw Data'!$W:$W, 'Raw Data'!$AN:$AN,"&lt;=" &amp;DATE(LEFT($AV$3, 4), MONTH("1 " &amp; AQ$6 &amp; " " &amp; LEFT($AV$3, 4)) + 1, 0 ), 'Raw Data'!$AN:$AN,"&gt;" &amp;DATE(LEFT($AV$3, 4), MONTH("1 " &amp; AQ$6 &amp; " " &amp; LEFT($AV$3, 4)), 0 ), 'Raw Data'!$J:$J, $A75, 'Raw Data'!$O:$O,""&amp;'Raw Data'!$B$1,'Raw Data'!$D:$D,"&lt;&gt;*ithdr*",'Raw Data'!$D:$D,"&lt;&gt;*ancel*",'Raw Data'!$P:$P,"--")
+
SUMIFS('Raw Data'!$W:$W, 'Raw Data'!$AN:$AN,"&lt;=" &amp;DATE(LEFT($AV$3, 4), MONTH("1 " &amp; AQ$6 &amp; " " &amp; LEFT($AV$3, 4)) + 1, 0 ), 'Raw Data'!$AN:$AN,"&gt;" &amp;DATE(LEFT($AV$3, 4), MONTH("1 " &amp; AQ$6 &amp; " " &amp; LEFT($AV$3, 4)), 0 ), 'Raw Data'!$J:$J, $A75, 'Raw Data'!$P:$P,""&amp;'Raw Data'!$B$1,'Raw Data'!$D:$D,"&lt;&gt;*ithdr*",'Raw Data'!$D:$D,"&lt;&gt;*ancel*")</f>
        <v>0</v>
      </c>
      <c r="AR82" s="117"/>
      <c r="AS82" s="117"/>
      <c r="AT82" s="123"/>
      <c r="AU82" s="156">
        <f>SUMIFS('Raw Data'!$W:$W, 'Raw Data'!$AN:$AN,"&lt;=" &amp;DATE(MID($AV$3, 15, 4), MONTH("1 " &amp; AU$6 &amp; " " &amp; MID($AV$3, 15, 4)) + 1, 0 ), 'Raw Data'!$AN:$AN,"&gt;" &amp;DATE(MID($AV$3, 15, 4), MONTH("1 " &amp; AU$6 &amp; " " &amp; MID($AV$3, 15, 4)), 0 ), 'Raw Data'!$J:$J, $A75, 'Raw Data'!$O:$O,""&amp;'Raw Data'!$B$1,'Raw Data'!$D:$D,"&lt;&gt;*ithdr*",'Raw Data'!$D:$D,"&lt;&gt;*ancel*",'Raw Data'!$P:$P,"--")
+
SUMIFS('Raw Data'!$W:$W, 'Raw Data'!$AN:$AN,"&lt;=" &amp;DATE(MID($AV$3, 15, 4), MONTH("1 " &amp; AU$6 &amp; " " &amp; MID($AV$3, 15, 4)) + 1, 0 ), 'Raw Data'!$AN:$AN,"&gt;" &amp;DATE(MID($AV$3, 15, 4), MONTH("1 " &amp; AU$6 &amp; " " &amp; MID($AV$3, 15, 4)), 0 ), 'Raw Data'!$J:$J, $A75, 'Raw Data'!$P:$P,""&amp;'Raw Data'!$B$1,'Raw Data'!$D:$D,"&lt;&gt;*ithdr*",'Raw Data'!$D:$D,"&lt;&gt;*ancel*")</f>
        <v>0</v>
      </c>
      <c r="AV82" s="117"/>
      <c r="AW82" s="117"/>
      <c r="AX82" s="123"/>
      <c r="AY82" s="156">
        <f>SUMIFS('Raw Data'!$W:$W, 'Raw Data'!$AN:$AN,"&lt;=" &amp;DATE(MID($AV$3, 15, 4), MONTH("1 " &amp; AY$6 &amp; " " &amp; MID($AV$3, 15, 4)) + 1, 0 ), 'Raw Data'!$AN:$AN,"&gt;" &amp;DATE(MID($AV$3, 15, 4), MONTH("1 " &amp; AY$6 &amp; " " &amp; MID($AV$3, 15, 4)), 0 ), 'Raw Data'!$J:$J, $A75, 'Raw Data'!$O:$O,""&amp;'Raw Data'!$B$1,'Raw Data'!$D:$D,"&lt;&gt;*ithdr*",'Raw Data'!$D:$D,"&lt;&gt;*ancel*",'Raw Data'!$P:$P,"--")
+
SUMIFS('Raw Data'!$W:$W, 'Raw Data'!$AN:$AN,"&lt;=" &amp;DATE(MID($AV$3, 15, 4), MONTH("1 " &amp; AY$6 &amp; " " &amp; MID($AV$3, 15, 4)) + 1, 0 ), 'Raw Data'!$AN:$AN,"&gt;" &amp;DATE(MID($AV$3, 15, 4), MONTH("1 " &amp; AY$6 &amp; " " &amp; MID($AV$3, 15, 4)), 0 ), 'Raw Data'!$J:$J, $A75, 'Raw Data'!$P:$P,""&amp;'Raw Data'!$B$1,'Raw Data'!$D:$D,"&lt;&gt;*ithdr*",'Raw Data'!$D:$D,"&lt;&gt;*ancel*")</f>
        <v>0</v>
      </c>
      <c r="AZ82" s="117"/>
      <c r="BA82" s="117"/>
      <c r="BB82" s="123"/>
      <c r="BC82" s="156">
        <f>SUMIFS('Raw Data'!$W:$W, 'Raw Data'!$AN:$AN,"&lt;=" &amp;DATE(MID($AV$3, 15, 4), MONTH("1 " &amp; BC$6 &amp; " " &amp; MID($AV$3, 15, 4)) + 1, 0 ), 'Raw Data'!$AN:$AN,"&gt;" &amp;DATE(MID($AV$3, 15, 4), MONTH("1 " &amp; BC$6 &amp; " " &amp; MID($AV$3, 15, 4)), 0 ), 'Raw Data'!$J:$J, $A75, 'Raw Data'!$O:$O,""&amp;'Raw Data'!$B$1,'Raw Data'!$D:$D,"&lt;&gt;*ithdr*",'Raw Data'!$D:$D,"&lt;&gt;*ancel*",'Raw Data'!$P:$P,"--")
+
SUMIFS('Raw Data'!$W:$W, 'Raw Data'!$AN:$AN,"&lt;=" &amp;DATE(MID($AV$3, 15, 4), MONTH("1 " &amp; BC$6 &amp; " " &amp; MID($AV$3, 15, 4)) + 1, 0 ), 'Raw Data'!$AN:$AN,"&gt;" &amp;DATE(MID($AV$3, 15, 4), MONTH("1 " &amp; BC$6 &amp; " " &amp; MID($AV$3, 15, 4)), 0 ), 'Raw Data'!$J:$J, $A75, 'Raw Data'!$P:$P,""&amp;'Raw Data'!$B$1,'Raw Data'!$D:$D,"&lt;&gt;*ithdr*",'Raw Data'!$D:$D,"&lt;&gt;*ancel*")</f>
        <v>0</v>
      </c>
      <c r="BD82" s="117"/>
      <c r="BE82" s="117"/>
      <c r="BF82" s="123"/>
    </row>
    <row r="83" spans="1:58" ht="12.75" customHeight="1" x14ac:dyDescent="0.2">
      <c r="A83" s="120" t="s">
        <v>733</v>
      </c>
      <c r="B83" s="117"/>
      <c r="C83" s="117"/>
      <c r="D83" s="117"/>
      <c r="E83" s="117"/>
      <c r="F83" s="117"/>
      <c r="G83" s="117"/>
      <c r="H83" s="117"/>
      <c r="I83" s="117"/>
      <c r="J83" s="123"/>
      <c r="K83" s="156">
        <f>SUMIFS('Raw Data'!$U:$U, 'Raw Data'!$AN:$AN,"&lt;=" &amp;DATE(LEFT($AV$3, 4), MONTH("1 " &amp; K$6 &amp; " " &amp; LEFT($AV$3, 4)) + 1, 0 ), 'Raw Data'!$AN:$AN,"&gt;" &amp;DATE(LEFT($AV$3, 4), MONTH("1 " &amp; K$6 &amp; " " &amp; LEFT($AV$3, 4)), 0 ), 'Raw Data'!$J:$J, $A75, 'Raw Data'!$O:$O,""&amp;'Raw Data'!$B$1,'Raw Data'!$D:$D,"&lt;&gt;*ithdr*",'Raw Data'!$D:$D,"&lt;&gt;*ancel*",'Raw Data'!$P:$P,"--")
+
SUMIFS('Raw Data'!$U:$U, 'Raw Data'!$AN:$AN,"&lt;=" &amp;DATE(LEFT($AV$3, 4), MONTH("1 " &amp; K$6 &amp; " " &amp; LEFT($AV$3, 4)) + 1, 0 ), 'Raw Data'!$AN:$AN,"&gt;" &amp;DATE(LEFT($AV$3, 4), MONTH("1 " &amp; K$6 &amp; " " &amp; LEFT($AV$3, 4)), 0 ), 'Raw Data'!$J:$J, $A75, 'Raw Data'!$P:$P,""&amp;'Raw Data'!$B$1,'Raw Data'!$D:$D,"&lt;&gt;*ithdr*",'Raw Data'!$D:$D,"&lt;&gt;*ancel*")</f>
        <v>0</v>
      </c>
      <c r="L83" s="117"/>
      <c r="M83" s="117"/>
      <c r="N83" s="123"/>
      <c r="O83" s="156">
        <f>SUMIFS('Raw Data'!$U:$U, 'Raw Data'!$AN:$AN,"&lt;=" &amp;DATE(LEFT($AV$3, 4), MONTH("1 " &amp; O$6 &amp; " " &amp; LEFT($AV$3, 4)) + 1, 0 ), 'Raw Data'!$AN:$AN,"&gt;" &amp;DATE(LEFT($AV$3, 4), MONTH("1 " &amp; O$6 &amp; " " &amp; LEFT($AV$3, 4)), 0 ), 'Raw Data'!$J:$J, $A75, 'Raw Data'!$O:$O,""&amp;'Raw Data'!$B$1,'Raw Data'!$D:$D,"&lt;&gt;*ithdr*",'Raw Data'!$D:$D,"&lt;&gt;*ancel*",'Raw Data'!$P:$P,"--")
+
SUMIFS('Raw Data'!$U:$U, 'Raw Data'!$AN:$AN,"&lt;=" &amp;DATE(LEFT($AV$3, 4), MONTH("1 " &amp; O$6 &amp; " " &amp; LEFT($AV$3, 4)) + 1, 0 ), 'Raw Data'!$AN:$AN,"&gt;" &amp;DATE(LEFT($AV$3, 4), MONTH("1 " &amp; O$6 &amp; " " &amp; LEFT($AV$3, 4)), 0 ), 'Raw Data'!$J:$J, $A75, 'Raw Data'!$P:$P,""&amp;'Raw Data'!$B$1,'Raw Data'!$D:$D,"&lt;&gt;*ithdr*",'Raw Data'!$D:$D,"&lt;&gt;*ancel*")</f>
        <v>0</v>
      </c>
      <c r="P83" s="117"/>
      <c r="Q83" s="117"/>
      <c r="R83" s="123"/>
      <c r="S83" s="156">
        <f>SUMIFS('Raw Data'!$U:$U, 'Raw Data'!$AN:$AN,"&lt;=" &amp;DATE(LEFT($AV$3, 4), MONTH("1 " &amp; S$6 &amp; " " &amp; LEFT($AV$3, 4)) + 1, 0 ), 'Raw Data'!$AN:$AN,"&gt;" &amp;DATE(LEFT($AV$3, 4), MONTH("1 " &amp; S$6 &amp; " " &amp; LEFT($AV$3, 4)), 0 ), 'Raw Data'!$J:$J, $A75, 'Raw Data'!$O:$O,""&amp;'Raw Data'!$B$1,'Raw Data'!$D:$D,"&lt;&gt;*ithdr*",'Raw Data'!$D:$D,"&lt;&gt;*ancel*",'Raw Data'!$P:$P,"--")
+
SUMIFS('Raw Data'!$U:$U, 'Raw Data'!$AN:$AN,"&lt;=" &amp;DATE(LEFT($AV$3, 4), MONTH("1 " &amp; S$6 &amp; " " &amp; LEFT($AV$3, 4)) + 1, 0 ), 'Raw Data'!$AN:$AN,"&gt;" &amp;DATE(LEFT($AV$3, 4), MONTH("1 " &amp; S$6 &amp; " " &amp; LEFT($AV$3, 4)), 0 ), 'Raw Data'!$J:$J, $A75, 'Raw Data'!$P:$P,""&amp;'Raw Data'!$B$1,'Raw Data'!$D:$D,"&lt;&gt;*ithdr*",'Raw Data'!$D:$D,"&lt;&gt;*ancel*")</f>
        <v>0</v>
      </c>
      <c r="T83" s="117"/>
      <c r="U83" s="117"/>
      <c r="V83" s="123"/>
      <c r="W83" s="156">
        <f>SUMIFS('Raw Data'!$U:$U, 'Raw Data'!$AN:$AN,"&lt;=" &amp;DATE(LEFT($AV$3, 4), MONTH("1 " &amp; W$6 &amp; " " &amp; LEFT($AV$3, 4)) + 1, 0 ), 'Raw Data'!$AN:$AN,"&gt;" &amp;DATE(LEFT($AV$3, 4), MONTH("1 " &amp; W$6 &amp; " " &amp; LEFT($AV$3, 4)), 0 ), 'Raw Data'!$J:$J, $A75, 'Raw Data'!$O:$O,""&amp;'Raw Data'!$B$1,'Raw Data'!$D:$D,"&lt;&gt;*ithdr*",'Raw Data'!$D:$D,"&lt;&gt;*ancel*",'Raw Data'!$P:$P,"--")
+
SUMIFS('Raw Data'!$U:$U, 'Raw Data'!$AN:$AN,"&lt;=" &amp;DATE(LEFT($AV$3, 4), MONTH("1 " &amp; W$6 &amp; " " &amp; LEFT($AV$3, 4)) + 1, 0 ), 'Raw Data'!$AN:$AN,"&gt;" &amp;DATE(LEFT($AV$3, 4), MONTH("1 " &amp; W$6 &amp; " " &amp; LEFT($AV$3, 4)), 0 ), 'Raw Data'!$J:$J, $A75, 'Raw Data'!$P:$P,""&amp;'Raw Data'!$B$1,'Raw Data'!$D:$D,"&lt;&gt;*ithdr*",'Raw Data'!$D:$D,"&lt;&gt;*ancel*")</f>
        <v>0</v>
      </c>
      <c r="X83" s="117"/>
      <c r="Y83" s="117"/>
      <c r="Z83" s="123"/>
      <c r="AA83" s="156">
        <f>SUMIFS('Raw Data'!$U:$U, 'Raw Data'!$AN:$AN,"&lt;=" &amp;DATE(LEFT($AV$3, 4), MONTH("1 " &amp; AA$6 &amp; " " &amp; LEFT($AV$3, 4)) + 1, 0 ), 'Raw Data'!$AN:$AN,"&gt;" &amp;DATE(LEFT($AV$3, 4), MONTH("1 " &amp; AA$6 &amp; " " &amp; LEFT($AV$3, 4)), 0 ), 'Raw Data'!$J:$J, $A75, 'Raw Data'!$O:$O,""&amp;'Raw Data'!$B$1,'Raw Data'!$D:$D,"&lt;&gt;*ithdr*",'Raw Data'!$D:$D,"&lt;&gt;*ancel*",'Raw Data'!$P:$P,"--")
+
SUMIFS('Raw Data'!$U:$U, 'Raw Data'!$AN:$AN,"&lt;=" &amp;DATE(LEFT($AV$3, 4), MONTH("1 " &amp; AA$6 &amp; " " &amp; LEFT($AV$3, 4)) + 1, 0 ), 'Raw Data'!$AN:$AN,"&gt;" &amp;DATE(LEFT($AV$3, 4), MONTH("1 " &amp; AA$6 &amp; " " &amp; LEFT($AV$3, 4)), 0 ), 'Raw Data'!$J:$J, $A75, 'Raw Data'!$P:$P,""&amp;'Raw Data'!$B$1,'Raw Data'!$D:$D,"&lt;&gt;*ithdr*",'Raw Data'!$D:$D,"&lt;&gt;*ancel*")</f>
        <v>0</v>
      </c>
      <c r="AB83" s="117"/>
      <c r="AC83" s="117"/>
      <c r="AD83" s="123"/>
      <c r="AE83" s="156">
        <f>SUMIFS('Raw Data'!$U:$U, 'Raw Data'!$AN:$AN,"&lt;=" &amp;DATE(LEFT($AV$3, 4), MONTH("1 " &amp; AE$6 &amp; " " &amp; LEFT($AV$3, 4)) + 1, 0 ), 'Raw Data'!$AN:$AN,"&gt;" &amp;DATE(LEFT($AV$3, 4), MONTH("1 " &amp; AE$6 &amp; " " &amp; LEFT($AV$3, 4)), 0 ), 'Raw Data'!$J:$J, $A75, 'Raw Data'!$O:$O,""&amp;'Raw Data'!$B$1,'Raw Data'!$D:$D,"&lt;&gt;*ithdr*",'Raw Data'!$D:$D,"&lt;&gt;*ancel*",'Raw Data'!$P:$P,"--")
+
SUMIFS('Raw Data'!$U:$U, 'Raw Data'!$AN:$AN,"&lt;=" &amp;DATE(LEFT($AV$3, 4), MONTH("1 " &amp; AE$6 &amp; " " &amp; LEFT($AV$3, 4)) + 1, 0 ), 'Raw Data'!$AN:$AN,"&gt;" &amp;DATE(LEFT($AV$3, 4), MONTH("1 " &amp; AE$6 &amp; " " &amp; LEFT($AV$3, 4)), 0 ), 'Raw Data'!$J:$J, $A75, 'Raw Data'!$P:$P,""&amp;'Raw Data'!$B$1,'Raw Data'!$D:$D,"&lt;&gt;*ithdr*",'Raw Data'!$D:$D,"&lt;&gt;*ancel*")</f>
        <v>0</v>
      </c>
      <c r="AF83" s="117"/>
      <c r="AG83" s="117"/>
      <c r="AH83" s="123"/>
      <c r="AI83" s="156">
        <f>SUMIFS('Raw Data'!$U:$U, 'Raw Data'!$AN:$AN,"&lt;=" &amp;DATE(LEFT($AV$3, 4), MONTH("1 " &amp; AI$6 &amp; " " &amp; LEFT($AV$3, 4)) + 1, 0 ), 'Raw Data'!$AN:$AN,"&gt;" &amp;DATE(LEFT($AV$3, 4), MONTH("1 " &amp; AI$6 &amp; " " &amp; LEFT($AV$3, 4)), 0 ), 'Raw Data'!$J:$J, $A75, 'Raw Data'!$O:$O,""&amp;'Raw Data'!$B$1,'Raw Data'!$D:$D,"&lt;&gt;*ithdr*",'Raw Data'!$D:$D,"&lt;&gt;*ancel*",'Raw Data'!$P:$P,"--")
+
SUMIFS('Raw Data'!$U:$U, 'Raw Data'!$AN:$AN,"&lt;=" &amp;DATE(LEFT($AV$3, 4), MONTH("1 " &amp; AI$6 &amp; " " &amp; LEFT($AV$3, 4)) + 1, 0 ), 'Raw Data'!$AN:$AN,"&gt;" &amp;DATE(LEFT($AV$3, 4), MONTH("1 " &amp; AI$6 &amp; " " &amp; LEFT($AV$3, 4)), 0 ), 'Raw Data'!$J:$J, $A75, 'Raw Data'!$P:$P,""&amp;'Raw Data'!$B$1,'Raw Data'!$D:$D,"&lt;&gt;*ithdr*",'Raw Data'!$D:$D,"&lt;&gt;*ancel*")</f>
        <v>0</v>
      </c>
      <c r="AJ83" s="117"/>
      <c r="AK83" s="117"/>
      <c r="AL83" s="123"/>
      <c r="AM83" s="156">
        <f>SUMIFS('Raw Data'!$U:$U, 'Raw Data'!$AN:$AN,"&lt;=" &amp;DATE(LEFT($AV$3, 4), MONTH("1 " &amp; AM$6 &amp; " " &amp; LEFT($AV$3, 4)) + 1, 0 ), 'Raw Data'!$AN:$AN,"&gt;" &amp;DATE(LEFT($AV$3, 4), MONTH("1 " &amp; AM$6 &amp; " " &amp; LEFT($AV$3, 4)), 0 ), 'Raw Data'!$J:$J, $A75, 'Raw Data'!$O:$O,""&amp;'Raw Data'!$B$1,'Raw Data'!$D:$D,"&lt;&gt;*ithdr*",'Raw Data'!$D:$D,"&lt;&gt;*ancel*",'Raw Data'!$P:$P,"--")
+
SUMIFS('Raw Data'!$U:$U, 'Raw Data'!$AN:$AN,"&lt;=" &amp;DATE(LEFT($AV$3, 4), MONTH("1 " &amp; AM$6 &amp; " " &amp; LEFT($AV$3, 4)) + 1, 0 ), 'Raw Data'!$AN:$AN,"&gt;" &amp;DATE(LEFT($AV$3, 4), MONTH("1 " &amp; AM$6 &amp; " " &amp; LEFT($AV$3, 4)), 0 ), 'Raw Data'!$J:$J, $A75, 'Raw Data'!$P:$P,""&amp;'Raw Data'!$B$1,'Raw Data'!$D:$D,"&lt;&gt;*ithdr*",'Raw Data'!$D:$D,"&lt;&gt;*ancel*")</f>
        <v>0</v>
      </c>
      <c r="AN83" s="117"/>
      <c r="AO83" s="117"/>
      <c r="AP83" s="123"/>
      <c r="AQ83" s="156">
        <f>SUMIFS('Raw Data'!$U:$U, 'Raw Data'!$AN:$AN,"&lt;=" &amp;DATE(LEFT($AV$3, 4), MONTH("1 " &amp; AQ$6 &amp; " " &amp; LEFT($AV$3, 4)) + 1, 0 ), 'Raw Data'!$AN:$AN,"&gt;" &amp;DATE(LEFT($AV$3, 4), MONTH("1 " &amp; AQ$6 &amp; " " &amp; LEFT($AV$3, 4)), 0 ), 'Raw Data'!$J:$J, $A75, 'Raw Data'!$O:$O,""&amp;'Raw Data'!$B$1,'Raw Data'!$D:$D,"&lt;&gt;*ithdr*",'Raw Data'!$D:$D,"&lt;&gt;*ancel*",'Raw Data'!$P:$P,"--")
+
SUMIFS('Raw Data'!$U:$U, 'Raw Data'!$AN:$AN,"&lt;=" &amp;DATE(LEFT($AV$3, 4), MONTH("1 " &amp; AQ$6 &amp; " " &amp; LEFT($AV$3, 4)) + 1, 0 ), 'Raw Data'!$AN:$AN,"&gt;" &amp;DATE(LEFT($AV$3, 4), MONTH("1 " &amp; AQ$6 &amp; " " &amp; LEFT($AV$3, 4)), 0 ), 'Raw Data'!$J:$J, $A75, 'Raw Data'!$P:$P,""&amp;'Raw Data'!$B$1,'Raw Data'!$D:$D,"&lt;&gt;*ithdr*",'Raw Data'!$D:$D,"&lt;&gt;*ancel*")</f>
        <v>0</v>
      </c>
      <c r="AR83" s="117"/>
      <c r="AS83" s="117"/>
      <c r="AT83" s="123"/>
      <c r="AU83" s="156">
        <f>SUMIFS('Raw Data'!$U:$U, 'Raw Data'!$AN:$AN,"&lt;=" &amp;DATE(MID($AV$3, 15, 4), MONTH("1 " &amp; AU$6 &amp; " " &amp; MID($AV$3, 15, 4)) + 1, 0 ), 'Raw Data'!$AN:$AN,"&gt;" &amp;DATE(MID($AV$3, 15, 4), MONTH("1 " &amp; AU$6 &amp; " " &amp; MID($AV$3, 15, 4)), 0 ), 'Raw Data'!$J:$J, $A75, 'Raw Data'!$O:$O,""&amp;'Raw Data'!$B$1,'Raw Data'!$D:$D,"&lt;&gt;*ithdr*",'Raw Data'!$D:$D,"&lt;&gt;*ancel*",'Raw Data'!$P:$P,"--")
+
SUMIFS('Raw Data'!$U:$U, 'Raw Data'!$AN:$AN,"&lt;=" &amp;DATE(MID($AV$3, 15, 4), MONTH("1 " &amp; AU$6 &amp; " " &amp; MID($AV$3, 15, 4)) + 1, 0 ), 'Raw Data'!$AN:$AN,"&gt;" &amp;DATE(MID($AV$3, 15, 4), MONTH("1 " &amp; AU$6 &amp; " " &amp; MID($AV$3, 15, 4)), 0 ), 'Raw Data'!$J:$J, $A75, 'Raw Data'!$P:$P,""&amp;'Raw Data'!$B$1,'Raw Data'!$D:$D,"&lt;&gt;*ithdr*",'Raw Data'!$D:$D,"&lt;&gt;*ancel*")</f>
        <v>0</v>
      </c>
      <c r="AV83" s="117"/>
      <c r="AW83" s="117"/>
      <c r="AX83" s="123"/>
      <c r="AY83" s="156">
        <f>SUMIFS('Raw Data'!$U:$U, 'Raw Data'!$AN:$AN,"&lt;=" &amp;DATE(MID($AV$3, 15, 4), MONTH("1 " &amp; AY$6 &amp; " " &amp; MID($AV$3, 15, 4)) + 1, 0 ), 'Raw Data'!$AN:$AN,"&gt;" &amp;DATE(MID($AV$3, 15, 4), MONTH("1 " &amp; AY$6 &amp; " " &amp; MID($AV$3, 15, 4)), 0 ), 'Raw Data'!$J:$J, $A75, 'Raw Data'!$O:$O,""&amp;'Raw Data'!$B$1,'Raw Data'!$D:$D,"&lt;&gt;*ithdr*",'Raw Data'!$D:$D,"&lt;&gt;*ancel*",'Raw Data'!$P:$P,"--")
+
SUMIFS('Raw Data'!$U:$U, 'Raw Data'!$AN:$AN,"&lt;=" &amp;DATE(MID($AV$3, 15, 4), MONTH("1 " &amp; AY$6 &amp; " " &amp; MID($AV$3, 15, 4)) + 1, 0 ), 'Raw Data'!$AN:$AN,"&gt;" &amp;DATE(MID($AV$3, 15, 4), MONTH("1 " &amp; AY$6 &amp; " " &amp; MID($AV$3, 15, 4)), 0 ), 'Raw Data'!$J:$J, $A75, 'Raw Data'!$P:$P,""&amp;'Raw Data'!$B$1,'Raw Data'!$D:$D,"&lt;&gt;*ithdr*",'Raw Data'!$D:$D,"&lt;&gt;*ancel*")</f>
        <v>0</v>
      </c>
      <c r="AZ83" s="117"/>
      <c r="BA83" s="117"/>
      <c r="BB83" s="123"/>
      <c r="BC83" s="156">
        <f>SUMIFS('Raw Data'!$U:$U, 'Raw Data'!$AN:$AN,"&lt;=" &amp;DATE(MID($AV$3, 15, 4), MONTH("1 " &amp; BC$6 &amp; " " &amp; MID($AV$3, 15, 4)) + 1, 0 ), 'Raw Data'!$AN:$AN,"&gt;" &amp;DATE(MID($AV$3, 15, 4), MONTH("1 " &amp; BC$6 &amp; " " &amp; MID($AV$3, 15, 4)), 0 ), 'Raw Data'!$J:$J, $A75, 'Raw Data'!$O:$O,""&amp;'Raw Data'!$B$1,'Raw Data'!$D:$D,"&lt;&gt;*ithdr*",'Raw Data'!$D:$D,"&lt;&gt;*ancel*",'Raw Data'!$P:$P,"--")
+
SUMIFS('Raw Data'!$U:$U, 'Raw Data'!$AN:$AN,"&lt;=" &amp;DATE(MID($AV$3, 15, 4), MONTH("1 " &amp; BC$6 &amp; " " &amp; MID($AV$3, 15, 4)) + 1, 0 ), 'Raw Data'!$AN:$AN,"&gt;" &amp;DATE(MID($AV$3, 15, 4), MONTH("1 " &amp; BC$6 &amp; " " &amp; MID($AV$3, 15, 4)), 0 ), 'Raw Data'!$J:$J, $A75, 'Raw Data'!$P:$P,""&amp;'Raw Data'!$B$1,'Raw Data'!$D:$D,"&lt;&gt;*ithdr*",'Raw Data'!$D:$D,"&lt;&gt;*ancel*")</f>
        <v>0</v>
      </c>
      <c r="BD83" s="117"/>
      <c r="BE83" s="117"/>
      <c r="BF83" s="123"/>
    </row>
    <row r="84" spans="1:58" ht="12.75" customHeight="1" x14ac:dyDescent="0.2">
      <c r="A84" s="120" t="s">
        <v>141</v>
      </c>
      <c r="B84" s="117"/>
      <c r="C84" s="117"/>
      <c r="D84" s="117"/>
      <c r="E84" s="117"/>
      <c r="F84" s="117"/>
      <c r="G84" s="117"/>
      <c r="H84" s="117"/>
      <c r="I84" s="117"/>
      <c r="J84" s="123"/>
      <c r="K84" s="156">
        <f>SUMIFS('Raw Data'!$Y:$Y, 'Raw Data'!$AN:$AN,"&lt;=" &amp;DATE(LEFT($AV$3, 4), MONTH("1 " &amp; K$6 &amp; " " &amp; LEFT($AV$3, 4)) + 1, 0 ), 'Raw Data'!$AN:$AN,"&gt;" &amp;DATE(LEFT($AV$3, 4), MONTH("1 " &amp; K$6 &amp; " " &amp; LEFT($AV$3, 4)), 0 ), 'Raw Data'!$J:$J, $A75, 'Raw Data'!$O:$O,""&amp;'Raw Data'!$B$1,'Raw Data'!$D:$D,"&lt;&gt;*ithdr*",'Raw Data'!$D:$D,"&lt;&gt;*ancel*",'Raw Data'!$P:$P,"--")
+
SUMIFS('Raw Data'!$Y:$Y, 'Raw Data'!$AN:$AN,"&lt;=" &amp;DATE(LEFT($AV$3, 4), MONTH("1 " &amp; K$6 &amp; " " &amp; LEFT($AV$3, 4)) + 1, 0 ), 'Raw Data'!$AN:$AN,"&gt;" &amp;DATE(LEFT($AV$3, 4), MONTH("1 " &amp; K$6 &amp; " " &amp; LEFT($AV$3, 4)), 0 ), 'Raw Data'!$J:$J, $A75, 'Raw Data'!$P:$P,""&amp;'Raw Data'!$B$1,'Raw Data'!$D:$D,"&lt;&gt;*ithdr*",'Raw Data'!$D:$D,"&lt;&gt;*ancel*")</f>
        <v>0</v>
      </c>
      <c r="L84" s="117"/>
      <c r="M84" s="117"/>
      <c r="N84" s="123"/>
      <c r="O84" s="156">
        <f>SUMIFS('Raw Data'!$Y:$Y, 'Raw Data'!$AN:$AN,"&lt;=" &amp;DATE(LEFT($AV$3, 4), MONTH("1 " &amp; O$6 &amp; " " &amp; LEFT($AV$3, 4)) + 1, 0 ), 'Raw Data'!$AN:$AN,"&gt;" &amp;DATE(LEFT($AV$3, 4), MONTH("1 " &amp; O$6 &amp; " " &amp; LEFT($AV$3, 4)), 0 ), 'Raw Data'!$J:$J, $A75, 'Raw Data'!$O:$O,""&amp;'Raw Data'!$B$1,'Raw Data'!$D:$D,"&lt;&gt;*ithdr*",'Raw Data'!$D:$D,"&lt;&gt;*ancel*",'Raw Data'!$P:$P,"--")
+
SUMIFS('Raw Data'!$Y:$Y, 'Raw Data'!$AN:$AN,"&lt;=" &amp;DATE(LEFT($AV$3, 4), MONTH("1 " &amp; O$6 &amp; " " &amp; LEFT($AV$3, 4)) + 1, 0 ), 'Raw Data'!$AN:$AN,"&gt;" &amp;DATE(LEFT($AV$3, 4), MONTH("1 " &amp; O$6 &amp; " " &amp; LEFT($AV$3, 4)), 0 ), 'Raw Data'!$J:$J, $A75, 'Raw Data'!$P:$P,""&amp;'Raw Data'!$B$1,'Raw Data'!$D:$D,"&lt;&gt;*ithdr*",'Raw Data'!$D:$D,"&lt;&gt;*ancel*")</f>
        <v>0</v>
      </c>
      <c r="P84" s="117"/>
      <c r="Q84" s="117"/>
      <c r="R84" s="123"/>
      <c r="S84" s="156">
        <f>SUMIFS('Raw Data'!$Y:$Y, 'Raw Data'!$AN:$AN,"&lt;=" &amp;DATE(LEFT($AV$3, 4), MONTH("1 " &amp; S$6 &amp; " " &amp; LEFT($AV$3, 4)) + 1, 0 ), 'Raw Data'!$AN:$AN,"&gt;" &amp;DATE(LEFT($AV$3, 4), MONTH("1 " &amp; S$6 &amp; " " &amp; LEFT($AV$3, 4)), 0 ), 'Raw Data'!$J:$J, $A75, 'Raw Data'!$O:$O,""&amp;'Raw Data'!$B$1,'Raw Data'!$D:$D,"&lt;&gt;*ithdr*",'Raw Data'!$D:$D,"&lt;&gt;*ancel*",'Raw Data'!$P:$P,"--")
+
SUMIFS('Raw Data'!$Y:$Y, 'Raw Data'!$AN:$AN,"&lt;=" &amp;DATE(LEFT($AV$3, 4), MONTH("1 " &amp; S$6 &amp; " " &amp; LEFT($AV$3, 4)) + 1, 0 ), 'Raw Data'!$AN:$AN,"&gt;" &amp;DATE(LEFT($AV$3, 4), MONTH("1 " &amp; S$6 &amp; " " &amp; LEFT($AV$3, 4)), 0 ), 'Raw Data'!$J:$J, $A75, 'Raw Data'!$P:$P,""&amp;'Raw Data'!$B$1,'Raw Data'!$D:$D,"&lt;&gt;*ithdr*",'Raw Data'!$D:$D,"&lt;&gt;*ancel*")</f>
        <v>0</v>
      </c>
      <c r="T84" s="117"/>
      <c r="U84" s="117"/>
      <c r="V84" s="123"/>
      <c r="W84" s="156">
        <f>SUMIFS('Raw Data'!$Y:$Y, 'Raw Data'!$AN:$AN,"&lt;=" &amp;DATE(LEFT($AV$3, 4), MONTH("1 " &amp; W$6 &amp; " " &amp; LEFT($AV$3, 4)) + 1, 0 ), 'Raw Data'!$AN:$AN,"&gt;" &amp;DATE(LEFT($AV$3, 4), MONTH("1 " &amp; W$6 &amp; " " &amp; LEFT($AV$3, 4)), 0 ), 'Raw Data'!$J:$J, $A75, 'Raw Data'!$O:$O,""&amp;'Raw Data'!$B$1,'Raw Data'!$D:$D,"&lt;&gt;*ithdr*",'Raw Data'!$D:$D,"&lt;&gt;*ancel*",'Raw Data'!$P:$P,"--")
+
SUMIFS('Raw Data'!$Y:$Y, 'Raw Data'!$AN:$AN,"&lt;=" &amp;DATE(LEFT($AV$3, 4), MONTH("1 " &amp; W$6 &amp; " " &amp; LEFT($AV$3, 4)) + 1, 0 ), 'Raw Data'!$AN:$AN,"&gt;" &amp;DATE(LEFT($AV$3, 4), MONTH("1 " &amp; W$6 &amp; " " &amp; LEFT($AV$3, 4)), 0 ), 'Raw Data'!$J:$J, $A75, 'Raw Data'!$P:$P,""&amp;'Raw Data'!$B$1,'Raw Data'!$D:$D,"&lt;&gt;*ithdr*",'Raw Data'!$D:$D,"&lt;&gt;*ancel*")</f>
        <v>0</v>
      </c>
      <c r="X84" s="117"/>
      <c r="Y84" s="117"/>
      <c r="Z84" s="123"/>
      <c r="AA84" s="156">
        <f>SUMIFS('Raw Data'!$Y:$Y, 'Raw Data'!$AN:$AN,"&lt;=" &amp;DATE(LEFT($AV$3, 4), MONTH("1 " &amp; AA$6 &amp; " " &amp; LEFT($AV$3, 4)) + 1, 0 ), 'Raw Data'!$AN:$AN,"&gt;" &amp;DATE(LEFT($AV$3, 4), MONTH("1 " &amp; AA$6 &amp; " " &amp; LEFT($AV$3, 4)), 0 ), 'Raw Data'!$J:$J, $A75, 'Raw Data'!$O:$O,""&amp;'Raw Data'!$B$1,'Raw Data'!$D:$D,"&lt;&gt;*ithdr*",'Raw Data'!$D:$D,"&lt;&gt;*ancel*",'Raw Data'!$P:$P,"--")
+
SUMIFS('Raw Data'!$Y:$Y, 'Raw Data'!$AN:$AN,"&lt;=" &amp;DATE(LEFT($AV$3, 4), MONTH("1 " &amp; AA$6 &amp; " " &amp; LEFT($AV$3, 4)) + 1, 0 ), 'Raw Data'!$AN:$AN,"&gt;" &amp;DATE(LEFT($AV$3, 4), MONTH("1 " &amp; AA$6 &amp; " " &amp; LEFT($AV$3, 4)), 0 ), 'Raw Data'!$J:$J, $A75, 'Raw Data'!$P:$P,""&amp;'Raw Data'!$B$1,'Raw Data'!$D:$D,"&lt;&gt;*ithdr*",'Raw Data'!$D:$D,"&lt;&gt;*ancel*")</f>
        <v>0</v>
      </c>
      <c r="AB84" s="117"/>
      <c r="AC84" s="117"/>
      <c r="AD84" s="123"/>
      <c r="AE84" s="156">
        <f>SUMIFS('Raw Data'!$Y:$Y, 'Raw Data'!$AN:$AN,"&lt;=" &amp;DATE(LEFT($AV$3, 4), MONTH("1 " &amp; AE$6 &amp; " " &amp; LEFT($AV$3, 4)) + 1, 0 ), 'Raw Data'!$AN:$AN,"&gt;" &amp;DATE(LEFT($AV$3, 4), MONTH("1 " &amp; AE$6 &amp; " " &amp; LEFT($AV$3, 4)), 0 ), 'Raw Data'!$J:$J, $A75, 'Raw Data'!$O:$O,""&amp;'Raw Data'!$B$1,'Raw Data'!$D:$D,"&lt;&gt;*ithdr*",'Raw Data'!$D:$D,"&lt;&gt;*ancel*",'Raw Data'!$P:$P,"--")
+
SUMIFS('Raw Data'!$Y:$Y, 'Raw Data'!$AN:$AN,"&lt;=" &amp;DATE(LEFT($AV$3, 4), MONTH("1 " &amp; AE$6 &amp; " " &amp; LEFT($AV$3, 4)) + 1, 0 ), 'Raw Data'!$AN:$AN,"&gt;" &amp;DATE(LEFT($AV$3, 4), MONTH("1 " &amp; AE$6 &amp; " " &amp; LEFT($AV$3, 4)), 0 ), 'Raw Data'!$J:$J, $A75, 'Raw Data'!$P:$P,""&amp;'Raw Data'!$B$1,'Raw Data'!$D:$D,"&lt;&gt;*ithdr*",'Raw Data'!$D:$D,"&lt;&gt;*ancel*")</f>
        <v>0</v>
      </c>
      <c r="AF84" s="117"/>
      <c r="AG84" s="117"/>
      <c r="AH84" s="123"/>
      <c r="AI84" s="156">
        <f>SUMIFS('Raw Data'!$Y:$Y, 'Raw Data'!$AN:$AN,"&lt;=" &amp;DATE(LEFT($AV$3, 4), MONTH("1 " &amp; AI$6 &amp; " " &amp; LEFT($AV$3, 4)) + 1, 0 ), 'Raw Data'!$AN:$AN,"&gt;" &amp;DATE(LEFT($AV$3, 4), MONTH("1 " &amp; AI$6 &amp; " " &amp; LEFT($AV$3, 4)), 0 ), 'Raw Data'!$J:$J, $A75, 'Raw Data'!$O:$O,""&amp;'Raw Data'!$B$1,'Raw Data'!$D:$D,"&lt;&gt;*ithdr*",'Raw Data'!$D:$D,"&lt;&gt;*ancel*",'Raw Data'!$P:$P,"--")
+
SUMIFS('Raw Data'!$Y:$Y, 'Raw Data'!$AN:$AN,"&lt;=" &amp;DATE(LEFT($AV$3, 4), MONTH("1 " &amp; AI$6 &amp; " " &amp; LEFT($AV$3, 4)) + 1, 0 ), 'Raw Data'!$AN:$AN,"&gt;" &amp;DATE(LEFT($AV$3, 4), MONTH("1 " &amp; AI$6 &amp; " " &amp; LEFT($AV$3, 4)), 0 ), 'Raw Data'!$J:$J, $A75, 'Raw Data'!$P:$P,""&amp;'Raw Data'!$B$1,'Raw Data'!$D:$D,"&lt;&gt;*ithdr*",'Raw Data'!$D:$D,"&lt;&gt;*ancel*")</f>
        <v>0</v>
      </c>
      <c r="AJ84" s="117"/>
      <c r="AK84" s="117"/>
      <c r="AL84" s="123"/>
      <c r="AM84" s="156">
        <f>SUMIFS('Raw Data'!$Y:$Y, 'Raw Data'!$AN:$AN,"&lt;=" &amp;DATE(LEFT($AV$3, 4), MONTH("1 " &amp; AM$6 &amp; " " &amp; LEFT($AV$3, 4)) + 1, 0 ), 'Raw Data'!$AN:$AN,"&gt;" &amp;DATE(LEFT($AV$3, 4), MONTH("1 " &amp; AM$6 &amp; " " &amp; LEFT($AV$3, 4)), 0 ), 'Raw Data'!$J:$J, $A75, 'Raw Data'!$O:$O,""&amp;'Raw Data'!$B$1,'Raw Data'!$D:$D,"&lt;&gt;*ithdr*",'Raw Data'!$D:$D,"&lt;&gt;*ancel*",'Raw Data'!$P:$P,"--")
+
SUMIFS('Raw Data'!$Y:$Y, 'Raw Data'!$AN:$AN,"&lt;=" &amp;DATE(LEFT($AV$3, 4), MONTH("1 " &amp; AM$6 &amp; " " &amp; LEFT($AV$3, 4)) + 1, 0 ), 'Raw Data'!$AN:$AN,"&gt;" &amp;DATE(LEFT($AV$3, 4), MONTH("1 " &amp; AM$6 &amp; " " &amp; LEFT($AV$3, 4)), 0 ), 'Raw Data'!$J:$J, $A75, 'Raw Data'!$P:$P,""&amp;'Raw Data'!$B$1,'Raw Data'!$D:$D,"&lt;&gt;*ithdr*",'Raw Data'!$D:$D,"&lt;&gt;*ancel*")</f>
        <v>0</v>
      </c>
      <c r="AN84" s="117"/>
      <c r="AO84" s="117"/>
      <c r="AP84" s="123"/>
      <c r="AQ84" s="156">
        <f>SUMIFS('Raw Data'!$Y:$Y, 'Raw Data'!$AN:$AN,"&lt;=" &amp;DATE(LEFT($AV$3, 4), MONTH("1 " &amp; AQ$6 &amp; " " &amp; LEFT($AV$3, 4)) + 1, 0 ), 'Raw Data'!$AN:$AN,"&gt;" &amp;DATE(LEFT($AV$3, 4), MONTH("1 " &amp; AQ$6 &amp; " " &amp; LEFT($AV$3, 4)), 0 ), 'Raw Data'!$J:$J, $A75, 'Raw Data'!$O:$O,""&amp;'Raw Data'!$B$1,'Raw Data'!$D:$D,"&lt;&gt;*ithdr*",'Raw Data'!$D:$D,"&lt;&gt;*ancel*",'Raw Data'!$P:$P,"--")
+
SUMIFS('Raw Data'!$Y:$Y, 'Raw Data'!$AN:$AN,"&lt;=" &amp;DATE(LEFT($AV$3, 4), MONTH("1 " &amp; AQ$6 &amp; " " &amp; LEFT($AV$3, 4)) + 1, 0 ), 'Raw Data'!$AN:$AN,"&gt;" &amp;DATE(LEFT($AV$3, 4), MONTH("1 " &amp; AQ$6 &amp; " " &amp; LEFT($AV$3, 4)), 0 ), 'Raw Data'!$J:$J, $A75, 'Raw Data'!$P:$P,""&amp;'Raw Data'!$B$1,'Raw Data'!$D:$D,"&lt;&gt;*ithdr*",'Raw Data'!$D:$D,"&lt;&gt;*ancel*")</f>
        <v>0</v>
      </c>
      <c r="AR84" s="117"/>
      <c r="AS84" s="117"/>
      <c r="AT84" s="123"/>
      <c r="AU84" s="156">
        <f>SUMIFS('Raw Data'!$Y:$Y, 'Raw Data'!$AN:$AN,"&lt;=" &amp;DATE(MID($AV$3, 15, 4), MONTH("1 " &amp; AU$6 &amp; " " &amp; MID($AV$3, 15, 4)) + 1, 0 ), 'Raw Data'!$AN:$AN,"&gt;" &amp;DATE(MID($AV$3, 15, 4), MONTH("1 " &amp; AU$6 &amp; " " &amp; MID($AV$3, 15, 4)), 0 ), 'Raw Data'!$J:$J, $A75, 'Raw Data'!$O:$O,""&amp;'Raw Data'!$B$1,'Raw Data'!$D:$D,"&lt;&gt;*ithdr*",'Raw Data'!$D:$D,"&lt;&gt;*ancel*",'Raw Data'!$P:$P,"--")
+
SUMIFS('Raw Data'!$Y:$Y, 'Raw Data'!$AN:$AN,"&lt;=" &amp;DATE(MID($AV$3, 15, 4), MONTH("1 " &amp; AU$6 &amp; " " &amp; MID($AV$3, 15, 4)) + 1, 0 ), 'Raw Data'!$AN:$AN,"&gt;" &amp;DATE(MID($AV$3, 15, 4), MONTH("1 " &amp; AU$6 &amp; " " &amp; MID($AV$3, 15, 4)), 0 ), 'Raw Data'!$J:$J, $A75, 'Raw Data'!$P:$P,""&amp;'Raw Data'!$B$1,'Raw Data'!$D:$D,"&lt;&gt;*ithdr*",'Raw Data'!$D:$D,"&lt;&gt;*ancel*")</f>
        <v>0</v>
      </c>
      <c r="AV84" s="117"/>
      <c r="AW84" s="117"/>
      <c r="AX84" s="123"/>
      <c r="AY84" s="156">
        <f>SUMIFS('Raw Data'!$Y:$Y, 'Raw Data'!$AN:$AN,"&lt;=" &amp;DATE(MID($AV$3, 15, 4), MONTH("1 " &amp; AY$6 &amp; " " &amp; MID($AV$3, 15, 4)) + 1, 0 ), 'Raw Data'!$AN:$AN,"&gt;" &amp;DATE(MID($AV$3, 15, 4), MONTH("1 " &amp; AY$6 &amp; " " &amp; MID($AV$3, 15, 4)), 0 ), 'Raw Data'!$J:$J, $A75, 'Raw Data'!$O:$O,""&amp;'Raw Data'!$B$1,'Raw Data'!$D:$D,"&lt;&gt;*ithdr*",'Raw Data'!$D:$D,"&lt;&gt;*ancel*",'Raw Data'!$P:$P,"--")
+
SUMIFS('Raw Data'!$Y:$Y, 'Raw Data'!$AN:$AN,"&lt;=" &amp;DATE(MID($AV$3, 15, 4), MONTH("1 " &amp; AY$6 &amp; " " &amp; MID($AV$3, 15, 4)) + 1, 0 ), 'Raw Data'!$AN:$AN,"&gt;" &amp;DATE(MID($AV$3, 15, 4), MONTH("1 " &amp; AY$6 &amp; " " &amp; MID($AV$3, 15, 4)), 0 ), 'Raw Data'!$J:$J, $A75, 'Raw Data'!$P:$P,""&amp;'Raw Data'!$B$1,'Raw Data'!$D:$D,"&lt;&gt;*ithdr*",'Raw Data'!$D:$D,"&lt;&gt;*ancel*")</f>
        <v>0</v>
      </c>
      <c r="AZ84" s="117"/>
      <c r="BA84" s="117"/>
      <c r="BB84" s="123"/>
      <c r="BC84" s="156">
        <f>SUMIFS('Raw Data'!$Y:$Y, 'Raw Data'!$AN:$AN,"&lt;=" &amp;DATE(MID($AV$3, 15, 4), MONTH("1 " &amp; BC$6 &amp; " " &amp; MID($AV$3, 15, 4)) + 1, 0 ), 'Raw Data'!$AN:$AN,"&gt;" &amp;DATE(MID($AV$3, 15, 4), MONTH("1 " &amp; BC$6 &amp; " " &amp; MID($AV$3, 15, 4)), 0 ), 'Raw Data'!$J:$J, $A75, 'Raw Data'!$O:$O,""&amp;'Raw Data'!$B$1,'Raw Data'!$D:$D,"&lt;&gt;*ithdr*",'Raw Data'!$D:$D,"&lt;&gt;*ancel*",'Raw Data'!$P:$P,"--")
+
SUMIFS('Raw Data'!$Y:$Y, 'Raw Data'!$AN:$AN,"&lt;=" &amp;DATE(MID($AV$3, 15, 4), MONTH("1 " &amp; BC$6 &amp; " " &amp; MID($AV$3, 15, 4)) + 1, 0 ), 'Raw Data'!$AN:$AN,"&gt;" &amp;DATE(MID($AV$3, 15, 4), MONTH("1 " &amp; BC$6 &amp; " " &amp; MID($AV$3, 15, 4)), 0 ), 'Raw Data'!$J:$J, $A75, 'Raw Data'!$P:$P,""&amp;'Raw Data'!$B$1,'Raw Data'!$D:$D,"&lt;&gt;*ithdr*",'Raw Data'!$D:$D,"&lt;&gt;*ancel*")</f>
        <v>0</v>
      </c>
      <c r="BD84" s="117"/>
      <c r="BE84" s="117"/>
      <c r="BF84" s="123"/>
    </row>
    <row r="85" spans="1:58" ht="12.75" customHeight="1" x14ac:dyDescent="0.2">
      <c r="A85" s="120" t="s">
        <v>144</v>
      </c>
      <c r="B85" s="117"/>
      <c r="C85" s="117"/>
      <c r="D85" s="117"/>
      <c r="E85" s="117"/>
      <c r="F85" s="117"/>
      <c r="G85" s="117"/>
      <c r="H85" s="117"/>
      <c r="I85" s="117"/>
      <c r="J85" s="123"/>
      <c r="K85" s="156">
        <f>SUMIFS('Raw Data'!$AA:$AA, 'Raw Data'!$AN:$AN,"&lt;=" &amp;DATE(LEFT($AV$3, 4), MONTH("1 " &amp; K$6 &amp; " " &amp; LEFT($AV$3, 4)) + 1, 0 ), 'Raw Data'!$AN:$AN,"&gt;" &amp;DATE(LEFT($AV$3, 4), MONTH("1 " &amp; K$6 &amp; " " &amp; LEFT($AV$3, 4)), 0 ), 'Raw Data'!$J:$J, $A75, 'Raw Data'!$O:$O,""&amp;'Raw Data'!$B$1,'Raw Data'!$D:$D,"&lt;&gt;*ithdr*",'Raw Data'!$D:$D,"&lt;&gt;*ancel*",'Raw Data'!$P:$P,"--")
+
SUMIFS('Raw Data'!$AA:$AA, 'Raw Data'!$AN:$AN,"&lt;=" &amp;DATE(LEFT($AV$3, 4), MONTH("1 " &amp; K$6 &amp; " " &amp; LEFT($AV$3, 4)) + 1, 0 ), 'Raw Data'!$AN:$AN,"&gt;" &amp;DATE(LEFT($AV$3, 4), MONTH("1 " &amp; K$6 &amp; " " &amp; LEFT($AV$3, 4)), 0 ), 'Raw Data'!$J:$J, $A75, 'Raw Data'!$P:$P,""&amp;'Raw Data'!$B$1,'Raw Data'!$D:$D,"&lt;&gt;*ithdr*",'Raw Data'!$D:$D,"&lt;&gt;*ancel*")
+
SUMIFS('Raw Data'!$X:$X, 'Raw Data'!$AN:$AN,"&lt;=" &amp;DATE(LEFT($AV$3, 4), MONTH("1 " &amp; K$6 &amp; " " &amp; LEFT($AV$3, 4)) + 1, 0 ), 'Raw Data'!$AN:$AN,"&gt;" &amp;DATE(LEFT($AV$3, 4), MONTH("1 " &amp; K$6 &amp; " " &amp; LEFT($AV$3, 4)), 0 ), 'Raw Data'!$J:$J, $A75, 'Raw Data'!$O:$O,""&amp;'Raw Data'!$B$1,'Raw Data'!$D:$D,"&lt;&gt;*ithdr*",'Raw Data'!$D:$D,"&lt;&gt;*ancel*",'Raw Data'!$P:$P,"--")
+
SUMIFS('Raw Data'!$X:$X, 'Raw Data'!$AN:$AN,"&lt;=" &amp;DATE(LEFT($AV$3, 4), MONTH("1 " &amp; K$6 &amp; " " &amp; LEFT($AV$3, 4)) + 1, 0 ), 'Raw Data'!$AN:$AN,"&gt;" &amp;DATE(LEFT($AV$3, 4), MONTH("1 " &amp; K$6 &amp; " " &amp; LEFT($AV$3, 4)), 0 ), 'Raw Data'!$J:$J, $A75, 'Raw Data'!$P:$P,""&amp;'Raw Data'!$B$1,'Raw Data'!$D:$D,"&lt;&gt;*ithdr*",'Raw Data'!$D:$D,"&lt;&gt;*ancel*")
+
SUMIFS('Raw Data'!$V:$V, 'Raw Data'!$AN:$AN,"&lt;=" &amp;DATE(LEFT($AV$3, 4), MONTH("1 " &amp; K$6 &amp; " " &amp; LEFT($AV$3, 4)) + 1, 0 ), 'Raw Data'!$AN:$AN,"&gt;" &amp;DATE(LEFT($AV$3, 4), MONTH("1 " &amp; K$6 &amp; " " &amp; LEFT($AV$3, 4)), 0 ), 'Raw Data'!$J:$J, $A75, 'Raw Data'!$O:$O,""&amp;'Raw Data'!$B$1,'Raw Data'!$D:$D,"&lt;&gt;*ithdr*",'Raw Data'!$D:$D,"&lt;&gt;*ancel*",'Raw Data'!$P:$P,"--")
+
SUMIFS('Raw Data'!$V:$V, 'Raw Data'!$AN:$AN,"&lt;=" &amp;DATE(LEFT($AV$3, 4), MONTH("1 " &amp; K$6 &amp; " " &amp; LEFT($AV$3, 4)) + 1, 0 ), 'Raw Data'!$AN:$AN,"&gt;" &amp;DATE(LEFT($AV$3, 4), MONTH("1 " &amp; K$6 &amp; " " &amp; LEFT($AV$3, 4)), 0 ), 'Raw Data'!$J:$J, $A75, 'Raw Data'!$P:$P,""&amp;'Raw Data'!$B$1,'Raw Data'!$D:$D,"&lt;&gt;*ithdr*",'Raw Data'!$D:$D,"&lt;&gt;*ancel*")</f>
        <v>0</v>
      </c>
      <c r="L85" s="117"/>
      <c r="M85" s="117"/>
      <c r="N85" s="123"/>
      <c r="O85" s="156">
        <f>SUMIFS('Raw Data'!$AA:$AA, 'Raw Data'!$AN:$AN,"&lt;=" &amp;DATE(LEFT($AV$3, 4), MONTH("1 " &amp; O$6 &amp; " " &amp; LEFT($AV$3, 4)) + 1, 0 ), 'Raw Data'!$AN:$AN,"&gt;" &amp;DATE(LEFT($AV$3, 4), MONTH("1 " &amp; O$6 &amp; " " &amp; LEFT($AV$3, 4)), 0 ), 'Raw Data'!$J:$J, $A75, 'Raw Data'!$O:$O,""&amp;'Raw Data'!$B$1,'Raw Data'!$D:$D,"&lt;&gt;*ithdr*",'Raw Data'!$D:$D,"&lt;&gt;*ancel*",'Raw Data'!$P:$P,"--")
+
SUMIFS('Raw Data'!$AA:$AA, 'Raw Data'!$AN:$AN,"&lt;=" &amp;DATE(LEFT($AV$3, 4), MONTH("1 " &amp; O$6 &amp; " " &amp; LEFT($AV$3, 4)) + 1, 0 ), 'Raw Data'!$AN:$AN,"&gt;" &amp;DATE(LEFT($AV$3, 4), MONTH("1 " &amp; O$6 &amp; " " &amp; LEFT($AV$3, 4)), 0 ), 'Raw Data'!$J:$J, $A75, 'Raw Data'!$P:$P,""&amp;'Raw Data'!$B$1,'Raw Data'!$D:$D,"&lt;&gt;*ithdr*",'Raw Data'!$D:$D,"&lt;&gt;*ancel*")
+
SUMIFS('Raw Data'!$X:$X, 'Raw Data'!$AN:$AN,"&lt;=" &amp;DATE(LEFT($AV$3, 4), MONTH("1 " &amp; O$6 &amp; " " &amp; LEFT($AV$3, 4)) + 1, 0 ), 'Raw Data'!$AN:$AN,"&gt;" &amp;DATE(LEFT($AV$3, 4), MONTH("1 " &amp; O$6 &amp; " " &amp; LEFT($AV$3, 4)), 0 ), 'Raw Data'!$J:$J, $A75, 'Raw Data'!$O:$O,""&amp;'Raw Data'!$B$1,'Raw Data'!$D:$D,"&lt;&gt;*ithdr*",'Raw Data'!$D:$D,"&lt;&gt;*ancel*",'Raw Data'!$P:$P,"--")
+
SUMIFS('Raw Data'!$X:$X, 'Raw Data'!$AN:$AN,"&lt;=" &amp;DATE(LEFT($AV$3, 4), MONTH("1 " &amp; O$6 &amp; " " &amp; LEFT($AV$3, 4)) + 1, 0 ), 'Raw Data'!$AN:$AN,"&gt;" &amp;DATE(LEFT($AV$3, 4), MONTH("1 " &amp; O$6 &amp; " " &amp; LEFT($AV$3, 4)), 0 ), 'Raw Data'!$J:$J, $A75, 'Raw Data'!$P:$P,""&amp;'Raw Data'!$B$1,'Raw Data'!$D:$D,"&lt;&gt;*ithdr*",'Raw Data'!$D:$D,"&lt;&gt;*ancel*")
+
SUMIFS('Raw Data'!$V:$V, 'Raw Data'!$AN:$AN,"&lt;=" &amp;DATE(LEFT($AV$3, 4), MONTH("1 " &amp; O$6 &amp; " " &amp; LEFT($AV$3, 4)) + 1, 0 ), 'Raw Data'!$AN:$AN,"&gt;" &amp;DATE(LEFT($AV$3, 4), MONTH("1 " &amp; O$6 &amp; " " &amp; LEFT($AV$3, 4)), 0 ), 'Raw Data'!$J:$J, $A75, 'Raw Data'!$O:$O,""&amp;'Raw Data'!$B$1,'Raw Data'!$D:$D,"&lt;&gt;*ithdr*",'Raw Data'!$D:$D,"&lt;&gt;*ancel*",'Raw Data'!$P:$P,"--")
+
SUMIFS('Raw Data'!$V:$V, 'Raw Data'!$AN:$AN,"&lt;=" &amp;DATE(LEFT($AV$3, 4), MONTH("1 " &amp; O$6 &amp; " " &amp; LEFT($AV$3, 4)) + 1, 0 ), 'Raw Data'!$AN:$AN,"&gt;" &amp;DATE(LEFT($AV$3, 4), MONTH("1 " &amp; O$6 &amp; " " &amp; LEFT($AV$3, 4)), 0 ), 'Raw Data'!$J:$J, $A75, 'Raw Data'!$P:$P,""&amp;'Raw Data'!$B$1,'Raw Data'!$D:$D,"&lt;&gt;*ithdr*",'Raw Data'!$D:$D,"&lt;&gt;*ancel*")</f>
        <v>0</v>
      </c>
      <c r="P85" s="117"/>
      <c r="Q85" s="117"/>
      <c r="R85" s="123"/>
      <c r="S85" s="156">
        <f>SUMIFS('Raw Data'!$AA:$AA, 'Raw Data'!$AN:$AN,"&lt;=" &amp;DATE(LEFT($AV$3, 4), MONTH("1 " &amp; S$6 &amp; " " &amp; LEFT($AV$3, 4)) + 1, 0 ), 'Raw Data'!$AN:$AN,"&gt;" &amp;DATE(LEFT($AV$3, 4), MONTH("1 " &amp; S$6 &amp; " " &amp; LEFT($AV$3, 4)), 0 ), 'Raw Data'!$J:$J, $A75, 'Raw Data'!$O:$O,""&amp;'Raw Data'!$B$1,'Raw Data'!$D:$D,"&lt;&gt;*ithdr*",'Raw Data'!$D:$D,"&lt;&gt;*ancel*",'Raw Data'!$P:$P,"--")
+
SUMIFS('Raw Data'!$AA:$AA, 'Raw Data'!$AN:$AN,"&lt;=" &amp;DATE(LEFT($AV$3, 4), MONTH("1 " &amp; S$6 &amp; " " &amp; LEFT($AV$3, 4)) + 1, 0 ), 'Raw Data'!$AN:$AN,"&gt;" &amp;DATE(LEFT($AV$3, 4), MONTH("1 " &amp; S$6 &amp; " " &amp; LEFT($AV$3, 4)), 0 ), 'Raw Data'!$J:$J, $A75, 'Raw Data'!$P:$P,""&amp;'Raw Data'!$B$1,'Raw Data'!$D:$D,"&lt;&gt;*ithdr*",'Raw Data'!$D:$D,"&lt;&gt;*ancel*")
+
SUMIFS('Raw Data'!$X:$X, 'Raw Data'!$AN:$AN,"&lt;=" &amp;DATE(LEFT($AV$3, 4), MONTH("1 " &amp; S$6 &amp; " " &amp; LEFT($AV$3, 4)) + 1, 0 ), 'Raw Data'!$AN:$AN,"&gt;" &amp;DATE(LEFT($AV$3, 4), MONTH("1 " &amp; S$6 &amp; " " &amp; LEFT($AV$3, 4)), 0 ), 'Raw Data'!$J:$J, $A75, 'Raw Data'!$O:$O,""&amp;'Raw Data'!$B$1,'Raw Data'!$D:$D,"&lt;&gt;*ithdr*",'Raw Data'!$D:$D,"&lt;&gt;*ancel*",'Raw Data'!$P:$P,"--")
+
SUMIFS('Raw Data'!$X:$X, 'Raw Data'!$AN:$AN,"&lt;=" &amp;DATE(LEFT($AV$3, 4), MONTH("1 " &amp; S$6 &amp; " " &amp; LEFT($AV$3, 4)) + 1, 0 ), 'Raw Data'!$AN:$AN,"&gt;" &amp;DATE(LEFT($AV$3, 4), MONTH("1 " &amp; S$6 &amp; " " &amp; LEFT($AV$3, 4)), 0 ), 'Raw Data'!$J:$J, $A75, 'Raw Data'!$P:$P,""&amp;'Raw Data'!$B$1,'Raw Data'!$D:$D,"&lt;&gt;*ithdr*",'Raw Data'!$D:$D,"&lt;&gt;*ancel*")
+
SUMIFS('Raw Data'!$V:$V, 'Raw Data'!$AN:$AN,"&lt;=" &amp;DATE(LEFT($AV$3, 4), MONTH("1 " &amp; S$6 &amp; " " &amp; LEFT($AV$3, 4)) + 1, 0 ), 'Raw Data'!$AN:$AN,"&gt;" &amp;DATE(LEFT($AV$3, 4), MONTH("1 " &amp; S$6 &amp; " " &amp; LEFT($AV$3, 4)), 0 ), 'Raw Data'!$J:$J, $A75, 'Raw Data'!$O:$O,""&amp;'Raw Data'!$B$1,'Raw Data'!$D:$D,"&lt;&gt;*ithdr*",'Raw Data'!$D:$D,"&lt;&gt;*ancel*",'Raw Data'!$P:$P,"--")
+
SUMIFS('Raw Data'!$V:$V, 'Raw Data'!$AN:$AN,"&lt;=" &amp;DATE(LEFT($AV$3, 4), MONTH("1 " &amp; S$6 &amp; " " &amp; LEFT($AV$3, 4)) + 1, 0 ), 'Raw Data'!$AN:$AN,"&gt;" &amp;DATE(LEFT($AV$3, 4), MONTH("1 " &amp; S$6 &amp; " " &amp; LEFT($AV$3, 4)), 0 ), 'Raw Data'!$J:$J, $A75, 'Raw Data'!$P:$P,""&amp;'Raw Data'!$B$1,'Raw Data'!$D:$D,"&lt;&gt;*ithdr*",'Raw Data'!$D:$D,"&lt;&gt;*ancel*")</f>
        <v>0</v>
      </c>
      <c r="T85" s="117"/>
      <c r="U85" s="117"/>
      <c r="V85" s="123"/>
      <c r="W85" s="156">
        <f>SUMIFS('Raw Data'!$AA:$AA, 'Raw Data'!$AN:$AN,"&lt;=" &amp;DATE(LEFT($AV$3, 4), MONTH("1 " &amp; W$6 &amp; " " &amp; LEFT($AV$3, 4)) + 1, 0 ), 'Raw Data'!$AN:$AN,"&gt;" &amp;DATE(LEFT($AV$3, 4), MONTH("1 " &amp; W$6 &amp; " " &amp; LEFT($AV$3, 4)), 0 ), 'Raw Data'!$J:$J, $A75, 'Raw Data'!$O:$O,""&amp;'Raw Data'!$B$1,'Raw Data'!$D:$D,"&lt;&gt;*ithdr*",'Raw Data'!$D:$D,"&lt;&gt;*ancel*",'Raw Data'!$P:$P,"--")
+
SUMIFS('Raw Data'!$AA:$AA, 'Raw Data'!$AN:$AN,"&lt;=" &amp;DATE(LEFT($AV$3, 4), MONTH("1 " &amp; W$6 &amp; " " &amp; LEFT($AV$3, 4)) + 1, 0 ), 'Raw Data'!$AN:$AN,"&gt;" &amp;DATE(LEFT($AV$3, 4), MONTH("1 " &amp; W$6 &amp; " " &amp; LEFT($AV$3, 4)), 0 ), 'Raw Data'!$J:$J, $A75, 'Raw Data'!$P:$P,""&amp;'Raw Data'!$B$1,'Raw Data'!$D:$D,"&lt;&gt;*ithdr*",'Raw Data'!$D:$D,"&lt;&gt;*ancel*")
+
SUMIFS('Raw Data'!$X:$X, 'Raw Data'!$AN:$AN,"&lt;=" &amp;DATE(LEFT($AV$3, 4), MONTH("1 " &amp; W$6 &amp; " " &amp; LEFT($AV$3, 4)) + 1, 0 ), 'Raw Data'!$AN:$AN,"&gt;" &amp;DATE(LEFT($AV$3, 4), MONTH("1 " &amp; W$6 &amp; " " &amp; LEFT($AV$3, 4)), 0 ), 'Raw Data'!$J:$J, $A75, 'Raw Data'!$O:$O,""&amp;'Raw Data'!$B$1,'Raw Data'!$D:$D,"&lt;&gt;*ithdr*",'Raw Data'!$D:$D,"&lt;&gt;*ancel*",'Raw Data'!$P:$P,"--")
+
SUMIFS('Raw Data'!$X:$X, 'Raw Data'!$AN:$AN,"&lt;=" &amp;DATE(LEFT($AV$3, 4), MONTH("1 " &amp; W$6 &amp; " " &amp; LEFT($AV$3, 4)) + 1, 0 ), 'Raw Data'!$AN:$AN,"&gt;" &amp;DATE(LEFT($AV$3, 4), MONTH("1 " &amp; W$6 &amp; " " &amp; LEFT($AV$3, 4)), 0 ), 'Raw Data'!$J:$J, $A75, 'Raw Data'!$P:$P,""&amp;'Raw Data'!$B$1,'Raw Data'!$D:$D,"&lt;&gt;*ithdr*",'Raw Data'!$D:$D,"&lt;&gt;*ancel*")
+
SUMIFS('Raw Data'!$V:$V, 'Raw Data'!$AN:$AN,"&lt;=" &amp;DATE(LEFT($AV$3, 4), MONTH("1 " &amp; W$6 &amp; " " &amp; LEFT($AV$3, 4)) + 1, 0 ), 'Raw Data'!$AN:$AN,"&gt;" &amp;DATE(LEFT($AV$3, 4), MONTH("1 " &amp; W$6 &amp; " " &amp; LEFT($AV$3, 4)), 0 ), 'Raw Data'!$J:$J, $A75, 'Raw Data'!$O:$O,""&amp;'Raw Data'!$B$1,'Raw Data'!$D:$D,"&lt;&gt;*ithdr*",'Raw Data'!$D:$D,"&lt;&gt;*ancel*",'Raw Data'!$P:$P,"--")
+
SUMIFS('Raw Data'!$V:$V, 'Raw Data'!$AN:$AN,"&lt;=" &amp;DATE(LEFT($AV$3, 4), MONTH("1 " &amp; W$6 &amp; " " &amp; LEFT($AV$3, 4)) + 1, 0 ), 'Raw Data'!$AN:$AN,"&gt;" &amp;DATE(LEFT($AV$3, 4), MONTH("1 " &amp; W$6 &amp; " " &amp; LEFT($AV$3, 4)), 0 ), 'Raw Data'!$J:$J, $A75, 'Raw Data'!$P:$P,""&amp;'Raw Data'!$B$1,'Raw Data'!$D:$D,"&lt;&gt;*ithdr*",'Raw Data'!$D:$D,"&lt;&gt;*ancel*")</f>
        <v>0</v>
      </c>
      <c r="X85" s="117"/>
      <c r="Y85" s="117"/>
      <c r="Z85" s="123"/>
      <c r="AA85" s="156">
        <f>SUMIFS('Raw Data'!$AA:$AA, 'Raw Data'!$AN:$AN,"&lt;=" &amp;DATE(LEFT($AV$3, 4), MONTH("1 " &amp; AA$6 &amp; " " &amp; LEFT($AV$3, 4)) + 1, 0 ), 'Raw Data'!$AN:$AN,"&gt;" &amp;DATE(LEFT($AV$3, 4), MONTH("1 " &amp; AA$6 &amp; " " &amp; LEFT($AV$3, 4)), 0 ), 'Raw Data'!$J:$J, $A75, 'Raw Data'!$O:$O,""&amp;'Raw Data'!$B$1,'Raw Data'!$D:$D,"&lt;&gt;*ithdr*",'Raw Data'!$D:$D,"&lt;&gt;*ancel*",'Raw Data'!$P:$P,"--")
+
SUMIFS('Raw Data'!$AA:$AA, 'Raw Data'!$AN:$AN,"&lt;=" &amp;DATE(LEFT($AV$3, 4), MONTH("1 " &amp; AA$6 &amp; " " &amp; LEFT($AV$3, 4)) + 1, 0 ), 'Raw Data'!$AN:$AN,"&gt;" &amp;DATE(LEFT($AV$3, 4), MONTH("1 " &amp; AA$6 &amp; " " &amp; LEFT($AV$3, 4)), 0 ), 'Raw Data'!$J:$J, $A75, 'Raw Data'!$P:$P,""&amp;'Raw Data'!$B$1,'Raw Data'!$D:$D,"&lt;&gt;*ithdr*",'Raw Data'!$D:$D,"&lt;&gt;*ancel*")
+
SUMIFS('Raw Data'!$X:$X, 'Raw Data'!$AN:$AN,"&lt;=" &amp;DATE(LEFT($AV$3, 4), MONTH("1 " &amp; AA$6 &amp; " " &amp; LEFT($AV$3, 4)) + 1, 0 ), 'Raw Data'!$AN:$AN,"&gt;" &amp;DATE(LEFT($AV$3, 4), MONTH("1 " &amp; AA$6 &amp; " " &amp; LEFT($AV$3, 4)), 0 ), 'Raw Data'!$J:$J, $A75, 'Raw Data'!$O:$O,""&amp;'Raw Data'!$B$1,'Raw Data'!$D:$D,"&lt;&gt;*ithdr*",'Raw Data'!$D:$D,"&lt;&gt;*ancel*",'Raw Data'!$P:$P,"--")
+
SUMIFS('Raw Data'!$X:$X, 'Raw Data'!$AN:$AN,"&lt;=" &amp;DATE(LEFT($AV$3, 4), MONTH("1 " &amp; AA$6 &amp; " " &amp; LEFT($AV$3, 4)) + 1, 0 ), 'Raw Data'!$AN:$AN,"&gt;" &amp;DATE(LEFT($AV$3, 4), MONTH("1 " &amp; AA$6 &amp; " " &amp; LEFT($AV$3, 4)), 0 ), 'Raw Data'!$J:$J, $A75, 'Raw Data'!$P:$P,""&amp;'Raw Data'!$B$1,'Raw Data'!$D:$D,"&lt;&gt;*ithdr*",'Raw Data'!$D:$D,"&lt;&gt;*ancel*")
+
SUMIFS('Raw Data'!$V:$V, 'Raw Data'!$AN:$AN,"&lt;=" &amp;DATE(LEFT($AV$3, 4), MONTH("1 " &amp; AA$6 &amp; " " &amp; LEFT($AV$3, 4)) + 1, 0 ), 'Raw Data'!$AN:$AN,"&gt;" &amp;DATE(LEFT($AV$3, 4), MONTH("1 " &amp; AA$6 &amp; " " &amp; LEFT($AV$3, 4)), 0 ), 'Raw Data'!$J:$J, $A75, 'Raw Data'!$O:$O,""&amp;'Raw Data'!$B$1,'Raw Data'!$D:$D,"&lt;&gt;*ithdr*",'Raw Data'!$D:$D,"&lt;&gt;*ancel*",'Raw Data'!$P:$P,"--")
+
SUMIFS('Raw Data'!$V:$V, 'Raw Data'!$AN:$AN,"&lt;=" &amp;DATE(LEFT($AV$3, 4), MONTH("1 " &amp; AA$6 &amp; " " &amp; LEFT($AV$3, 4)) + 1, 0 ), 'Raw Data'!$AN:$AN,"&gt;" &amp;DATE(LEFT($AV$3, 4), MONTH("1 " &amp; AA$6 &amp; " " &amp; LEFT($AV$3, 4)), 0 ), 'Raw Data'!$J:$J, $A75, 'Raw Data'!$P:$P,""&amp;'Raw Data'!$B$1,'Raw Data'!$D:$D,"&lt;&gt;*ithdr*",'Raw Data'!$D:$D,"&lt;&gt;*ancel*")</f>
        <v>0</v>
      </c>
      <c r="AB85" s="117"/>
      <c r="AC85" s="117"/>
      <c r="AD85" s="123"/>
      <c r="AE85" s="156">
        <f>SUMIFS('Raw Data'!$AA:$AA, 'Raw Data'!$AN:$AN,"&lt;=" &amp;DATE(LEFT($AV$3, 4), MONTH("1 " &amp; AE$6 &amp; " " &amp; LEFT($AV$3, 4)) + 1, 0 ), 'Raw Data'!$AN:$AN,"&gt;" &amp;DATE(LEFT($AV$3, 4), MONTH("1 " &amp; AE$6 &amp; " " &amp; LEFT($AV$3, 4)), 0 ), 'Raw Data'!$J:$J, $A75, 'Raw Data'!$O:$O,""&amp;'Raw Data'!$B$1,'Raw Data'!$D:$D,"&lt;&gt;*ithdr*",'Raw Data'!$D:$D,"&lt;&gt;*ancel*",'Raw Data'!$P:$P,"--")
+
SUMIFS('Raw Data'!$AA:$AA, 'Raw Data'!$AN:$AN,"&lt;=" &amp;DATE(LEFT($AV$3, 4), MONTH("1 " &amp; AE$6 &amp; " " &amp; LEFT($AV$3, 4)) + 1, 0 ), 'Raw Data'!$AN:$AN,"&gt;" &amp;DATE(LEFT($AV$3, 4), MONTH("1 " &amp; AE$6 &amp; " " &amp; LEFT($AV$3, 4)), 0 ), 'Raw Data'!$J:$J, $A75, 'Raw Data'!$P:$P,""&amp;'Raw Data'!$B$1,'Raw Data'!$D:$D,"&lt;&gt;*ithdr*",'Raw Data'!$D:$D,"&lt;&gt;*ancel*")
+
SUMIFS('Raw Data'!$X:$X, 'Raw Data'!$AN:$AN,"&lt;=" &amp;DATE(LEFT($AV$3, 4), MONTH("1 " &amp; AE$6 &amp; " " &amp; LEFT($AV$3, 4)) + 1, 0 ), 'Raw Data'!$AN:$AN,"&gt;" &amp;DATE(LEFT($AV$3, 4), MONTH("1 " &amp; AE$6 &amp; " " &amp; LEFT($AV$3, 4)), 0 ), 'Raw Data'!$J:$J, $A75, 'Raw Data'!$O:$O,""&amp;'Raw Data'!$B$1,'Raw Data'!$D:$D,"&lt;&gt;*ithdr*",'Raw Data'!$D:$D,"&lt;&gt;*ancel*",'Raw Data'!$P:$P,"--")
+
SUMIFS('Raw Data'!$X:$X, 'Raw Data'!$AN:$AN,"&lt;=" &amp;DATE(LEFT($AV$3, 4), MONTH("1 " &amp; AE$6 &amp; " " &amp; LEFT($AV$3, 4)) + 1, 0 ), 'Raw Data'!$AN:$AN,"&gt;" &amp;DATE(LEFT($AV$3, 4), MONTH("1 " &amp; AE$6 &amp; " " &amp; LEFT($AV$3, 4)), 0 ), 'Raw Data'!$J:$J, $A75, 'Raw Data'!$P:$P,""&amp;'Raw Data'!$B$1,'Raw Data'!$D:$D,"&lt;&gt;*ithdr*",'Raw Data'!$D:$D,"&lt;&gt;*ancel*")
+
SUMIFS('Raw Data'!$V:$V, 'Raw Data'!$AN:$AN,"&lt;=" &amp;DATE(LEFT($AV$3, 4), MONTH("1 " &amp; AE$6 &amp; " " &amp; LEFT($AV$3, 4)) + 1, 0 ), 'Raw Data'!$AN:$AN,"&gt;" &amp;DATE(LEFT($AV$3, 4), MONTH("1 " &amp; AE$6 &amp; " " &amp; LEFT($AV$3, 4)), 0 ), 'Raw Data'!$J:$J, $A75, 'Raw Data'!$O:$O,""&amp;'Raw Data'!$B$1,'Raw Data'!$D:$D,"&lt;&gt;*ithdr*",'Raw Data'!$D:$D,"&lt;&gt;*ancel*",'Raw Data'!$P:$P,"--")
+
SUMIFS('Raw Data'!$V:$V, 'Raw Data'!$AN:$AN,"&lt;=" &amp;DATE(LEFT($AV$3, 4), MONTH("1 " &amp; AE$6 &amp; " " &amp; LEFT($AV$3, 4)) + 1, 0 ), 'Raw Data'!$AN:$AN,"&gt;" &amp;DATE(LEFT($AV$3, 4), MONTH("1 " &amp; AE$6 &amp; " " &amp; LEFT($AV$3, 4)), 0 ), 'Raw Data'!$J:$J, $A75, 'Raw Data'!$P:$P,""&amp;'Raw Data'!$B$1,'Raw Data'!$D:$D,"&lt;&gt;*ithdr*",'Raw Data'!$D:$D,"&lt;&gt;*ancel*")</f>
        <v>0</v>
      </c>
      <c r="AF85" s="117"/>
      <c r="AG85" s="117"/>
      <c r="AH85" s="123"/>
      <c r="AI85" s="156">
        <f>SUMIFS('Raw Data'!$AA:$AA, 'Raw Data'!$AN:$AN,"&lt;=" &amp;DATE(LEFT($AV$3, 4), MONTH("1 " &amp; AI$6 &amp; " " &amp; LEFT($AV$3, 4)) + 1, 0 ), 'Raw Data'!$AN:$AN,"&gt;" &amp;DATE(LEFT($AV$3, 4), MONTH("1 " &amp; AI$6 &amp; " " &amp; LEFT($AV$3, 4)), 0 ), 'Raw Data'!$J:$J, $A75, 'Raw Data'!$O:$O,""&amp;'Raw Data'!$B$1,'Raw Data'!$D:$D,"&lt;&gt;*ithdr*",'Raw Data'!$D:$D,"&lt;&gt;*ancel*",'Raw Data'!$P:$P,"--")
+
SUMIFS('Raw Data'!$AA:$AA, 'Raw Data'!$AN:$AN,"&lt;=" &amp;DATE(LEFT($AV$3, 4), MONTH("1 " &amp; AI$6 &amp; " " &amp; LEFT($AV$3, 4)) + 1, 0 ), 'Raw Data'!$AN:$AN,"&gt;" &amp;DATE(LEFT($AV$3, 4), MONTH("1 " &amp; AI$6 &amp; " " &amp; LEFT($AV$3, 4)), 0 ), 'Raw Data'!$J:$J, $A75, 'Raw Data'!$P:$P,""&amp;'Raw Data'!$B$1,'Raw Data'!$D:$D,"&lt;&gt;*ithdr*",'Raw Data'!$D:$D,"&lt;&gt;*ancel*")
+
SUMIFS('Raw Data'!$X:$X, 'Raw Data'!$AN:$AN,"&lt;=" &amp;DATE(LEFT($AV$3, 4), MONTH("1 " &amp; AI$6 &amp; " " &amp; LEFT($AV$3, 4)) + 1, 0 ), 'Raw Data'!$AN:$AN,"&gt;" &amp;DATE(LEFT($AV$3, 4), MONTH("1 " &amp; AI$6 &amp; " " &amp; LEFT($AV$3, 4)), 0 ), 'Raw Data'!$J:$J, $A75, 'Raw Data'!$O:$O,""&amp;'Raw Data'!$B$1,'Raw Data'!$D:$D,"&lt;&gt;*ithdr*",'Raw Data'!$D:$D,"&lt;&gt;*ancel*",'Raw Data'!$P:$P,"--")
+
SUMIFS('Raw Data'!$X:$X, 'Raw Data'!$AN:$AN,"&lt;=" &amp;DATE(LEFT($AV$3, 4), MONTH("1 " &amp; AI$6 &amp; " " &amp; LEFT($AV$3, 4)) + 1, 0 ), 'Raw Data'!$AN:$AN,"&gt;" &amp;DATE(LEFT($AV$3, 4), MONTH("1 " &amp; AI$6 &amp; " " &amp; LEFT($AV$3, 4)), 0 ), 'Raw Data'!$J:$J, $A75, 'Raw Data'!$P:$P,""&amp;'Raw Data'!$B$1,'Raw Data'!$D:$D,"&lt;&gt;*ithdr*",'Raw Data'!$D:$D,"&lt;&gt;*ancel*")
+
SUMIFS('Raw Data'!$V:$V, 'Raw Data'!$AN:$AN,"&lt;=" &amp;DATE(LEFT($AV$3, 4), MONTH("1 " &amp; AI$6 &amp; " " &amp; LEFT($AV$3, 4)) + 1, 0 ), 'Raw Data'!$AN:$AN,"&gt;" &amp;DATE(LEFT($AV$3, 4), MONTH("1 " &amp; AI$6 &amp; " " &amp; LEFT($AV$3, 4)), 0 ), 'Raw Data'!$J:$J, $A75, 'Raw Data'!$O:$O,""&amp;'Raw Data'!$B$1,'Raw Data'!$D:$D,"&lt;&gt;*ithdr*",'Raw Data'!$D:$D,"&lt;&gt;*ancel*",'Raw Data'!$P:$P,"--")
+
SUMIFS('Raw Data'!$V:$V, 'Raw Data'!$AN:$AN,"&lt;=" &amp;DATE(LEFT($AV$3, 4), MONTH("1 " &amp; AI$6 &amp; " " &amp; LEFT($AV$3, 4)) + 1, 0 ), 'Raw Data'!$AN:$AN,"&gt;" &amp;DATE(LEFT($AV$3, 4), MONTH("1 " &amp; AI$6 &amp; " " &amp; LEFT($AV$3, 4)), 0 ), 'Raw Data'!$J:$J, $A75, 'Raw Data'!$P:$P,""&amp;'Raw Data'!$B$1,'Raw Data'!$D:$D,"&lt;&gt;*ithdr*",'Raw Data'!$D:$D,"&lt;&gt;*ancel*")</f>
        <v>0</v>
      </c>
      <c r="AJ85" s="117"/>
      <c r="AK85" s="117"/>
      <c r="AL85" s="123"/>
      <c r="AM85" s="156">
        <f>SUMIFS('Raw Data'!$AA:$AA, 'Raw Data'!$AN:$AN,"&lt;=" &amp;DATE(LEFT($AV$3, 4), MONTH("1 " &amp; AM$6 &amp; " " &amp; LEFT($AV$3, 4)) + 1, 0 ), 'Raw Data'!$AN:$AN,"&gt;" &amp;DATE(LEFT($AV$3, 4), MONTH("1 " &amp; AM$6 &amp; " " &amp; LEFT($AV$3, 4)), 0 ), 'Raw Data'!$J:$J, $A75, 'Raw Data'!$O:$O,""&amp;'Raw Data'!$B$1,'Raw Data'!$D:$D,"&lt;&gt;*ithdr*",'Raw Data'!$D:$D,"&lt;&gt;*ancel*",'Raw Data'!$P:$P,"--")
+
SUMIFS('Raw Data'!$AA:$AA, 'Raw Data'!$AN:$AN,"&lt;=" &amp;DATE(LEFT($AV$3, 4), MONTH("1 " &amp; AM$6 &amp; " " &amp; LEFT($AV$3, 4)) + 1, 0 ), 'Raw Data'!$AN:$AN,"&gt;" &amp;DATE(LEFT($AV$3, 4), MONTH("1 " &amp; AM$6 &amp; " " &amp; LEFT($AV$3, 4)), 0 ), 'Raw Data'!$J:$J, $A75, 'Raw Data'!$P:$P,""&amp;'Raw Data'!$B$1,'Raw Data'!$D:$D,"&lt;&gt;*ithdr*",'Raw Data'!$D:$D,"&lt;&gt;*ancel*")
+
SUMIFS('Raw Data'!$X:$X, 'Raw Data'!$AN:$AN,"&lt;=" &amp;DATE(LEFT($AV$3, 4), MONTH("1 " &amp; AM$6 &amp; " " &amp; LEFT($AV$3, 4)) + 1, 0 ), 'Raw Data'!$AN:$AN,"&gt;" &amp;DATE(LEFT($AV$3, 4), MONTH("1 " &amp; AM$6 &amp; " " &amp; LEFT($AV$3, 4)), 0 ), 'Raw Data'!$J:$J, $A75, 'Raw Data'!$O:$O,""&amp;'Raw Data'!$B$1,'Raw Data'!$D:$D,"&lt;&gt;*ithdr*",'Raw Data'!$D:$D,"&lt;&gt;*ancel*",'Raw Data'!$P:$P,"--")
+
SUMIFS('Raw Data'!$X:$X, 'Raw Data'!$AN:$AN,"&lt;=" &amp;DATE(LEFT($AV$3, 4), MONTH("1 " &amp; AM$6 &amp; " " &amp; LEFT($AV$3, 4)) + 1, 0 ), 'Raw Data'!$AN:$AN,"&gt;" &amp;DATE(LEFT($AV$3, 4), MONTH("1 " &amp; AM$6 &amp; " " &amp; LEFT($AV$3, 4)), 0 ), 'Raw Data'!$J:$J, $A75, 'Raw Data'!$P:$P,""&amp;'Raw Data'!$B$1,'Raw Data'!$D:$D,"&lt;&gt;*ithdr*",'Raw Data'!$D:$D,"&lt;&gt;*ancel*")
+
SUMIFS('Raw Data'!$V:$V, 'Raw Data'!$AN:$AN,"&lt;=" &amp;DATE(LEFT($AV$3, 4), MONTH("1 " &amp; AM$6 &amp; " " &amp; LEFT($AV$3, 4)) + 1, 0 ), 'Raw Data'!$AN:$AN,"&gt;" &amp;DATE(LEFT($AV$3, 4), MONTH("1 " &amp; AM$6 &amp; " " &amp; LEFT($AV$3, 4)), 0 ), 'Raw Data'!$J:$J, $A75, 'Raw Data'!$O:$O,""&amp;'Raw Data'!$B$1,'Raw Data'!$D:$D,"&lt;&gt;*ithdr*",'Raw Data'!$D:$D,"&lt;&gt;*ancel*",'Raw Data'!$P:$P,"--")
+
SUMIFS('Raw Data'!$V:$V, 'Raw Data'!$AN:$AN,"&lt;=" &amp;DATE(LEFT($AV$3, 4), MONTH("1 " &amp; AM$6 &amp; " " &amp; LEFT($AV$3, 4)) + 1, 0 ), 'Raw Data'!$AN:$AN,"&gt;" &amp;DATE(LEFT($AV$3, 4), MONTH("1 " &amp; AM$6 &amp; " " &amp; LEFT($AV$3, 4)), 0 ), 'Raw Data'!$J:$J, $A75, 'Raw Data'!$P:$P,""&amp;'Raw Data'!$B$1,'Raw Data'!$D:$D,"&lt;&gt;*ithdr*",'Raw Data'!$D:$D,"&lt;&gt;*ancel*")</f>
        <v>0</v>
      </c>
      <c r="AN85" s="117"/>
      <c r="AO85" s="117"/>
      <c r="AP85" s="123"/>
      <c r="AQ85" s="156">
        <f>SUMIFS('Raw Data'!$AA:$AA, 'Raw Data'!$AN:$AN,"&lt;=" &amp;DATE(LEFT($AV$3, 4), MONTH("1 " &amp; AQ$6 &amp; " " &amp; LEFT($AV$3, 4)) + 1, 0 ), 'Raw Data'!$AN:$AN,"&gt;" &amp;DATE(LEFT($AV$3, 4), MONTH("1 " &amp; AQ$6 &amp; " " &amp; LEFT($AV$3, 4)), 0 ), 'Raw Data'!$J:$J, $A75, 'Raw Data'!$O:$O,""&amp;'Raw Data'!$B$1,'Raw Data'!$D:$D,"&lt;&gt;*ithdr*",'Raw Data'!$D:$D,"&lt;&gt;*ancel*",'Raw Data'!$P:$P,"--")
+
SUMIFS('Raw Data'!$AA:$AA, 'Raw Data'!$AN:$AN,"&lt;=" &amp;DATE(LEFT($AV$3, 4), MONTH("1 " &amp; AQ$6 &amp; " " &amp; LEFT($AV$3, 4)) + 1, 0 ), 'Raw Data'!$AN:$AN,"&gt;" &amp;DATE(LEFT($AV$3, 4), MONTH("1 " &amp; AQ$6 &amp; " " &amp; LEFT($AV$3, 4)), 0 ), 'Raw Data'!$J:$J, $A75, 'Raw Data'!$P:$P,""&amp;'Raw Data'!$B$1,'Raw Data'!$D:$D,"&lt;&gt;*ithdr*",'Raw Data'!$D:$D,"&lt;&gt;*ancel*")
+
SUMIFS('Raw Data'!$X:$X, 'Raw Data'!$AN:$AN,"&lt;=" &amp;DATE(LEFT($AV$3, 4), MONTH("1 " &amp; AQ$6 &amp; " " &amp; LEFT($AV$3, 4)) + 1, 0 ), 'Raw Data'!$AN:$AN,"&gt;" &amp;DATE(LEFT($AV$3, 4), MONTH("1 " &amp; AQ$6 &amp; " " &amp; LEFT($AV$3, 4)), 0 ), 'Raw Data'!$J:$J, $A75, 'Raw Data'!$O:$O,""&amp;'Raw Data'!$B$1,'Raw Data'!$D:$D,"&lt;&gt;*ithdr*",'Raw Data'!$D:$D,"&lt;&gt;*ancel*",'Raw Data'!$P:$P,"--")
+
SUMIFS('Raw Data'!$X:$X, 'Raw Data'!$AN:$AN,"&lt;=" &amp;DATE(LEFT($AV$3, 4), MONTH("1 " &amp; AQ$6 &amp; " " &amp; LEFT($AV$3, 4)) + 1, 0 ), 'Raw Data'!$AN:$AN,"&gt;" &amp;DATE(LEFT($AV$3, 4), MONTH("1 " &amp; AQ$6 &amp; " " &amp; LEFT($AV$3, 4)), 0 ), 'Raw Data'!$J:$J, $A75, 'Raw Data'!$P:$P,""&amp;'Raw Data'!$B$1,'Raw Data'!$D:$D,"&lt;&gt;*ithdr*",'Raw Data'!$D:$D,"&lt;&gt;*ancel*")
+
SUMIFS('Raw Data'!$V:$V, 'Raw Data'!$AN:$AN,"&lt;=" &amp;DATE(LEFT($AV$3, 4), MONTH("1 " &amp; AQ$6 &amp; " " &amp; LEFT($AV$3, 4)) + 1, 0 ), 'Raw Data'!$AN:$AN,"&gt;" &amp;DATE(LEFT($AV$3, 4), MONTH("1 " &amp; AQ$6 &amp; " " &amp; LEFT($AV$3, 4)), 0 ), 'Raw Data'!$J:$J, $A75, 'Raw Data'!$O:$O,""&amp;'Raw Data'!$B$1,'Raw Data'!$D:$D,"&lt;&gt;*ithdr*",'Raw Data'!$D:$D,"&lt;&gt;*ancel*",'Raw Data'!$P:$P,"--")
+
SUMIFS('Raw Data'!$V:$V, 'Raw Data'!$AN:$AN,"&lt;=" &amp;DATE(LEFT($AV$3, 4), MONTH("1 " &amp; AQ$6 &amp; " " &amp; LEFT($AV$3, 4)) + 1, 0 ), 'Raw Data'!$AN:$AN,"&gt;" &amp;DATE(LEFT($AV$3, 4), MONTH("1 " &amp; AQ$6 &amp; " " &amp; LEFT($AV$3, 4)), 0 ), 'Raw Data'!$J:$J, $A75, 'Raw Data'!$P:$P,""&amp;'Raw Data'!$B$1,'Raw Data'!$D:$D,"&lt;&gt;*ithdr*",'Raw Data'!$D:$D,"&lt;&gt;*ancel*")</f>
        <v>0</v>
      </c>
      <c r="AR85" s="117"/>
      <c r="AS85" s="117"/>
      <c r="AT85" s="123"/>
      <c r="AU85" s="156">
        <f>SUMIFS('Raw Data'!$AA:$AA, 'Raw Data'!$AN:$AN,"&lt;=" &amp;DATE(MID($AV$3, 15, 4), MONTH("1 " &amp; AU$6 &amp; " " &amp; MID($AV$3, 15, 4)) + 1, 0 ), 'Raw Data'!$AN:$AN,"&gt;" &amp;DATE(MID($AV$3, 15, 4), MONTH("1 " &amp; AU$6 &amp; " " &amp; MID($AV$3, 15, 4)), 0 ), 'Raw Data'!$J:$J, $A75, 'Raw Data'!$O:$O,""&amp;'Raw Data'!$B$1,'Raw Data'!$D:$D,"&lt;&gt;*ithdr*",'Raw Data'!$D:$D,"&lt;&gt;*ancel*",'Raw Data'!$P:$P,"--")
+
SUMIFS('Raw Data'!$AA:$AA, 'Raw Data'!$AN:$AN,"&lt;=" &amp;DATE(MID($AV$3, 15, 4), MONTH("1 " &amp; AU$6 &amp; " " &amp; MID($AV$3, 15, 4)) + 1, 0 ), 'Raw Data'!$AN:$AN,"&gt;" &amp;DATE(MID($AV$3, 15, 4), MONTH("1 " &amp; AU$6 &amp; " " &amp; MID($AV$3, 15, 4)), 0 ), 'Raw Data'!$J:$J, $A75, 'Raw Data'!$P:$P,""&amp;'Raw Data'!$B$1,'Raw Data'!$D:$D,"&lt;&gt;*ithdr*",'Raw Data'!$D:$D,"&lt;&gt;*ancel*")
+
SUMIFS('Raw Data'!$X:$X, 'Raw Data'!$AN:$AN,"&lt;=" &amp;DATE(MID($AV$3, 15, 4), MONTH("1 " &amp; AU$6 &amp; " " &amp; MID($AV$3, 15, 4)) + 1, 0 ), 'Raw Data'!$AN:$AN,"&gt;" &amp;DATE(MID($AV$3, 15, 4), MONTH("1 " &amp; AU$6 &amp; " " &amp; MID($AV$3, 15, 4)), 0 ), 'Raw Data'!$J:$J, $A75, 'Raw Data'!$O:$O,""&amp;'Raw Data'!$B$1,'Raw Data'!$D:$D,"&lt;&gt;*ithdr*",'Raw Data'!$D:$D,"&lt;&gt;*ancel*",'Raw Data'!$P:$P,"--")
+
SUMIFS('Raw Data'!$X:$X, 'Raw Data'!$AN:$AN,"&lt;=" &amp;DATE(MID($AV$3, 15, 4), MONTH("1 " &amp; AU$6 &amp; " " &amp; MID($AV$3, 15, 4)) + 1, 0 ), 'Raw Data'!$AN:$AN,"&gt;" &amp;DATE(MID($AV$3, 15, 4), MONTH("1 " &amp; AU$6 &amp; " " &amp; MID($AV$3, 15, 4)), 0 ), 'Raw Data'!$J:$J, $A75, 'Raw Data'!$P:$P,""&amp;'Raw Data'!$B$1,'Raw Data'!$D:$D,"&lt;&gt;*ithdr*",'Raw Data'!$D:$D,"&lt;&gt;*ancel*")
+
SUMIFS('Raw Data'!$V:$V, 'Raw Data'!$AN:$AN,"&lt;=" &amp;DATE(MID($AV$3, 15, 4), MONTH("1 " &amp; AU$6 &amp; " " &amp; MID($AV$3, 15, 4)) + 1, 0 ), 'Raw Data'!$AN:$AN,"&gt;" &amp;DATE(MID($AV$3, 15, 4), MONTH("1 " &amp; AU$6 &amp; " " &amp; MID($AV$3, 15, 4)), 0 ), 'Raw Data'!$J:$J, $A75, 'Raw Data'!$O:$O,""&amp;'Raw Data'!$B$1,'Raw Data'!$D:$D,"&lt;&gt;*ithdr*",'Raw Data'!$D:$D,"&lt;&gt;*ancel*",'Raw Data'!$P:$P,"--")
+
SUMIFS('Raw Data'!$V:$V, 'Raw Data'!$AN:$AN,"&lt;=" &amp;DATE(MID($AV$3, 15, 4), MONTH("1 " &amp; AU$6 &amp; " " &amp; MID($AV$3, 15, 4)) + 1, 0 ), 'Raw Data'!$AN:$AN,"&gt;" &amp;DATE(MID($AV$3, 15, 4), MONTH("1 " &amp; AU$6 &amp; " " &amp; MID($AV$3, 15, 4)), 0 ), 'Raw Data'!$J:$J, $A75, 'Raw Data'!$P:$P,""&amp;'Raw Data'!$B$1,'Raw Data'!$D:$D,"&lt;&gt;*ithdr*",'Raw Data'!$D:$D,"&lt;&gt;*ancel*")</f>
        <v>0</v>
      </c>
      <c r="AV85" s="117"/>
      <c r="AW85" s="117"/>
      <c r="AX85" s="123"/>
      <c r="AY85" s="156">
        <f>SUMIFS('Raw Data'!$AA:$AA, 'Raw Data'!$AN:$AN,"&lt;=" &amp;DATE(MID($AV$3, 15, 4), MONTH("1 " &amp; AY$6 &amp; " " &amp; MID($AV$3, 15, 4)) + 1, 0 ), 'Raw Data'!$AN:$AN,"&gt;" &amp;DATE(MID($AV$3, 15, 4), MONTH("1 " &amp; AY$6 &amp; " " &amp; MID($AV$3, 15, 4)), 0 ), 'Raw Data'!$J:$J, $A75, 'Raw Data'!$O:$O,""&amp;'Raw Data'!$B$1,'Raw Data'!$D:$D,"&lt;&gt;*ithdr*",'Raw Data'!$D:$D,"&lt;&gt;*ancel*",'Raw Data'!$P:$P,"--")
+
SUMIFS('Raw Data'!$AA:$AA, 'Raw Data'!$AN:$AN,"&lt;=" &amp;DATE(MID($AV$3, 15, 4), MONTH("1 " &amp; AY$6 &amp; " " &amp; MID($AV$3, 15, 4)) + 1, 0 ), 'Raw Data'!$AN:$AN,"&gt;" &amp;DATE(MID($AV$3, 15, 4), MONTH("1 " &amp; AY$6 &amp; " " &amp; MID($AV$3, 15, 4)), 0 ), 'Raw Data'!$J:$J, $A75, 'Raw Data'!$P:$P,""&amp;'Raw Data'!$B$1,'Raw Data'!$D:$D,"&lt;&gt;*ithdr*",'Raw Data'!$D:$D,"&lt;&gt;*ancel*")
+
SUMIFS('Raw Data'!$X:$X, 'Raw Data'!$AN:$AN,"&lt;=" &amp;DATE(MID($AV$3, 15, 4), MONTH("1 " &amp; AY$6 &amp; " " &amp; MID($AV$3, 15, 4)) + 1, 0 ), 'Raw Data'!$AN:$AN,"&gt;" &amp;DATE(MID($AV$3, 15, 4), MONTH("1 " &amp; AY$6 &amp; " " &amp; MID($AV$3, 15, 4)), 0 ), 'Raw Data'!$J:$J, $A75, 'Raw Data'!$O:$O,""&amp;'Raw Data'!$B$1,'Raw Data'!$D:$D,"&lt;&gt;*ithdr*",'Raw Data'!$D:$D,"&lt;&gt;*ancel*",'Raw Data'!$P:$P,"--")
+
SUMIFS('Raw Data'!$X:$X, 'Raw Data'!$AN:$AN,"&lt;=" &amp;DATE(MID($AV$3, 15, 4), MONTH("1 " &amp; AY$6 &amp; " " &amp; MID($AV$3, 15, 4)) + 1, 0 ), 'Raw Data'!$AN:$AN,"&gt;" &amp;DATE(MID($AV$3, 15, 4), MONTH("1 " &amp; AY$6 &amp; " " &amp; MID($AV$3, 15, 4)), 0 ), 'Raw Data'!$J:$J, $A75, 'Raw Data'!$P:$P,""&amp;'Raw Data'!$B$1,'Raw Data'!$D:$D,"&lt;&gt;*ithdr*",'Raw Data'!$D:$D,"&lt;&gt;*ancel*")
+
SUMIFS('Raw Data'!$V:$V, 'Raw Data'!$AN:$AN,"&lt;=" &amp;DATE(MID($AV$3, 15, 4), MONTH("1 " &amp; AY$6 &amp; " " &amp; MID($AV$3, 15, 4)) + 1, 0 ), 'Raw Data'!$AN:$AN,"&gt;" &amp;DATE(MID($AV$3, 15, 4), MONTH("1 " &amp; AY$6 &amp; " " &amp; MID($AV$3, 15, 4)), 0 ), 'Raw Data'!$J:$J, $A75, 'Raw Data'!$O:$O,""&amp;'Raw Data'!$B$1,'Raw Data'!$D:$D,"&lt;&gt;*ithdr*",'Raw Data'!$D:$D,"&lt;&gt;*ancel*",'Raw Data'!$P:$P,"--")
+
SUMIFS('Raw Data'!$V:$V, 'Raw Data'!$AN:$AN,"&lt;=" &amp;DATE(MID($AV$3, 15, 4), MONTH("1 " &amp; AY$6 &amp; " " &amp; MID($AV$3, 15, 4)) + 1, 0 ), 'Raw Data'!$AN:$AN,"&gt;" &amp;DATE(MID($AV$3, 15, 4), MONTH("1 " &amp; AY$6 &amp; " " &amp; MID($AV$3, 15, 4)), 0 ), 'Raw Data'!$J:$J, $A75, 'Raw Data'!$P:$P,""&amp;'Raw Data'!$B$1,'Raw Data'!$D:$D,"&lt;&gt;*ithdr*",'Raw Data'!$D:$D,"&lt;&gt;*ancel*")</f>
        <v>0</v>
      </c>
      <c r="AZ85" s="117"/>
      <c r="BA85" s="117"/>
      <c r="BB85" s="123"/>
      <c r="BC85" s="156">
        <f>SUMIFS('Raw Data'!$AA:$AA, 'Raw Data'!$AN:$AN,"&lt;=" &amp;DATE(MID($AV$3, 15, 4), MONTH("1 " &amp; BC$6 &amp; " " &amp; MID($AV$3, 15, 4)) + 1, 0 ), 'Raw Data'!$AN:$AN,"&gt;" &amp;DATE(MID($AV$3, 15, 4), MONTH("1 " &amp; BC$6 &amp; " " &amp; MID($AV$3, 15, 4)), 0 ), 'Raw Data'!$J:$J, $A75, 'Raw Data'!$O:$O,""&amp;'Raw Data'!$B$1,'Raw Data'!$D:$D,"&lt;&gt;*ithdr*",'Raw Data'!$D:$D,"&lt;&gt;*ancel*",'Raw Data'!$P:$P,"--")
+
SUMIFS('Raw Data'!$AA:$AA, 'Raw Data'!$AN:$AN,"&lt;=" &amp;DATE(MID($AV$3, 15, 4), MONTH("1 " &amp; BC$6 &amp; " " &amp; MID($AV$3, 15, 4)) + 1, 0 ), 'Raw Data'!$AN:$AN,"&gt;" &amp;DATE(MID($AV$3, 15, 4), MONTH("1 " &amp; BC$6 &amp; " " &amp; MID($AV$3, 15, 4)), 0 ), 'Raw Data'!$J:$J, $A75, 'Raw Data'!$P:$P,""&amp;'Raw Data'!$B$1,'Raw Data'!$D:$D,"&lt;&gt;*ithdr*",'Raw Data'!$D:$D,"&lt;&gt;*ancel*")
+
SUMIFS('Raw Data'!$X:$X, 'Raw Data'!$AN:$AN,"&lt;=" &amp;DATE(MID($AV$3, 15, 4), MONTH("1 " &amp; BC$6 &amp; " " &amp; MID($AV$3, 15, 4)) + 1, 0 ), 'Raw Data'!$AN:$AN,"&gt;" &amp;DATE(MID($AV$3, 15, 4), MONTH("1 " &amp; BC$6 &amp; " " &amp; MID($AV$3, 15, 4)), 0 ), 'Raw Data'!$J:$J, $A75, 'Raw Data'!$O:$O,""&amp;'Raw Data'!$B$1,'Raw Data'!$D:$D,"&lt;&gt;*ithdr*",'Raw Data'!$D:$D,"&lt;&gt;*ancel*",'Raw Data'!$P:$P,"--")
+
SUMIFS('Raw Data'!$X:$X, 'Raw Data'!$AN:$AN,"&lt;=" &amp;DATE(MID($AV$3, 15, 4), MONTH("1 " &amp; BC$6 &amp; " " &amp; MID($AV$3, 15, 4)) + 1, 0 ), 'Raw Data'!$AN:$AN,"&gt;" &amp;DATE(MID($AV$3, 15, 4), MONTH("1 " &amp; BC$6 &amp; " " &amp; MID($AV$3, 15, 4)), 0 ), 'Raw Data'!$J:$J, $A75, 'Raw Data'!$P:$P,""&amp;'Raw Data'!$B$1,'Raw Data'!$D:$D,"&lt;&gt;*ithdr*",'Raw Data'!$D:$D,"&lt;&gt;*ancel*")
+
SUMIFS('Raw Data'!$V:$V, 'Raw Data'!$AN:$AN,"&lt;=" &amp;DATE(MID($AV$3, 15, 4), MONTH("1 " &amp; BC$6 &amp; " " &amp; MID($AV$3, 15, 4)) + 1, 0 ), 'Raw Data'!$AN:$AN,"&gt;" &amp;DATE(MID($AV$3, 15, 4), MONTH("1 " &amp; BC$6 &amp; " " &amp; MID($AV$3, 15, 4)), 0 ), 'Raw Data'!$J:$J, $A75, 'Raw Data'!$O:$O,""&amp;'Raw Data'!$B$1,'Raw Data'!$D:$D,"&lt;&gt;*ithdr*",'Raw Data'!$D:$D,"&lt;&gt;*ancel*",'Raw Data'!$P:$P,"--")
+
SUMIFS('Raw Data'!$V:$V, 'Raw Data'!$AN:$AN,"&lt;=" &amp;DATE(MID($AV$3, 15, 4), MONTH("1 " &amp; BC$6 &amp; " " &amp; MID($AV$3, 15, 4)) + 1, 0 ), 'Raw Data'!$AN:$AN,"&gt;" &amp;DATE(MID($AV$3, 15, 4), MONTH("1 " &amp; BC$6 &amp; " " &amp; MID($AV$3, 15, 4)), 0 ), 'Raw Data'!$J:$J, $A75, 'Raw Data'!$P:$P,""&amp;'Raw Data'!$B$1,'Raw Data'!$D:$D,"&lt;&gt;*ithdr*",'Raw Data'!$D:$D,"&lt;&gt;*ancel*")</f>
        <v>0</v>
      </c>
      <c r="BD85" s="117"/>
      <c r="BE85" s="117"/>
      <c r="BF85" s="123"/>
    </row>
    <row r="86" spans="1:58" ht="12.75" customHeight="1" x14ac:dyDescent="0.2">
      <c r="A86" s="120" t="s">
        <v>734</v>
      </c>
      <c r="B86" s="117"/>
      <c r="C86" s="117"/>
      <c r="D86" s="117"/>
      <c r="E86" s="117"/>
      <c r="F86" s="117"/>
      <c r="G86" s="117"/>
      <c r="H86" s="117"/>
      <c r="I86" s="117"/>
      <c r="J86" s="123"/>
      <c r="K86" s="140">
        <f>SUMIFS('Raw Data'!$AI:$AI, 'Raw Data'!$AN:$AN,"&lt;=" &amp;DATE(LEFT($AV$3, 4), MONTH("1 " &amp; K$6 &amp; " " &amp; LEFT($AV$3, 4)) + 1, 0 ), 'Raw Data'!$AN:$AN,"&gt;" &amp;DATE(LEFT($AV$3, 4), MONTH("1 " &amp; K$6 &amp; " " &amp; LEFT($AV$3, 4)), 0 ), 'Raw Data'!$J:$J, $A75, 'Raw Data'!$O:$O,""&amp;'Raw Data'!$B$1,'Raw Data'!$D:$D,"&lt;&gt;*ithdr*",'Raw Data'!$D:$D,"&lt;&gt;*ancel*",'Raw Data'!$P:$P,"--")
+
SUMIFS('Raw Data'!$AI:$AI, 'Raw Data'!$AN:$AN,"&lt;=" &amp;DATE(LEFT($AV$3, 4), MONTH("1 " &amp; K$6 &amp; " " &amp; LEFT($AV$3, 4)) + 1, 0 ), 'Raw Data'!$AN:$AN,"&gt;" &amp;DATE(LEFT($AV$3, 4), MONTH("1 " &amp; K$6 &amp; " " &amp; LEFT($AV$3, 4)), 0 ), 'Raw Data'!$J:$J, $A75, 'Raw Data'!$P:$P,""&amp;'Raw Data'!$B$1,'Raw Data'!$D:$D,"&lt;&gt;*ithdr*",'Raw Data'!$D:$D,"&lt;&gt;*ancel*")</f>
        <v>0</v>
      </c>
      <c r="L86" s="117"/>
      <c r="M86" s="117"/>
      <c r="N86" s="123"/>
      <c r="O86" s="140">
        <f>SUMIFS('Raw Data'!$AI:$AI, 'Raw Data'!$AN:$AN,"&lt;=" &amp;DATE(LEFT($AV$3, 4), MONTH("1 " &amp; O$6 &amp; " " &amp; LEFT($AV$3, 4)) + 1, 0 ), 'Raw Data'!$AN:$AN,"&gt;" &amp;DATE(LEFT($AV$3, 4), MONTH("1 " &amp; O$6 &amp; " " &amp; LEFT($AV$3, 4)), 0 ), 'Raw Data'!$J:$J, $A75, 'Raw Data'!$O:$O,""&amp;'Raw Data'!$B$1,'Raw Data'!$D:$D,"&lt;&gt;*ithdr*",'Raw Data'!$D:$D,"&lt;&gt;*ancel*",'Raw Data'!$P:$P,"--")
+
SUMIFS('Raw Data'!$AI:$AI, 'Raw Data'!$AN:$AN,"&lt;=" &amp;DATE(LEFT($AV$3, 4), MONTH("1 " &amp; O$6 &amp; " " &amp; LEFT($AV$3, 4)) + 1, 0 ), 'Raw Data'!$AN:$AN,"&gt;" &amp;DATE(LEFT($AV$3, 4), MONTH("1 " &amp; O$6 &amp; " " &amp; LEFT($AV$3, 4)), 0 ), 'Raw Data'!$J:$J, $A75, 'Raw Data'!$P:$P,""&amp;'Raw Data'!$B$1,'Raw Data'!$D:$D,"&lt;&gt;*ithdr*",'Raw Data'!$D:$D,"&lt;&gt;*ancel*")</f>
        <v>0</v>
      </c>
      <c r="P86" s="117"/>
      <c r="Q86" s="117"/>
      <c r="R86" s="123"/>
      <c r="S86" s="140">
        <f>SUMIFS('Raw Data'!$AI:$AI, 'Raw Data'!$AN:$AN,"&lt;=" &amp;DATE(LEFT($AV$3, 4), MONTH("1 " &amp; S$6 &amp; " " &amp; LEFT($AV$3, 4)) + 1, 0 ), 'Raw Data'!$AN:$AN,"&gt;" &amp;DATE(LEFT($AV$3, 4), MONTH("1 " &amp; S$6 &amp; " " &amp; LEFT($AV$3, 4)), 0 ), 'Raw Data'!$J:$J, $A75, 'Raw Data'!$O:$O,""&amp;'Raw Data'!$B$1,'Raw Data'!$D:$D,"&lt;&gt;*ithdr*",'Raw Data'!$D:$D,"&lt;&gt;*ancel*",'Raw Data'!$P:$P,"--")
+
SUMIFS('Raw Data'!$AI:$AI, 'Raw Data'!$AN:$AN,"&lt;=" &amp;DATE(LEFT($AV$3, 4), MONTH("1 " &amp; S$6 &amp; " " &amp; LEFT($AV$3, 4)) + 1, 0 ), 'Raw Data'!$AN:$AN,"&gt;" &amp;DATE(LEFT($AV$3, 4), MONTH("1 " &amp; S$6 &amp; " " &amp; LEFT($AV$3, 4)), 0 ), 'Raw Data'!$J:$J, $A75, 'Raw Data'!$P:$P,""&amp;'Raw Data'!$B$1,'Raw Data'!$D:$D,"&lt;&gt;*ithdr*",'Raw Data'!$D:$D,"&lt;&gt;*ancel*")</f>
        <v>0</v>
      </c>
      <c r="T86" s="117"/>
      <c r="U86" s="117"/>
      <c r="V86" s="123"/>
      <c r="W86" s="140">
        <f>SUMIFS('Raw Data'!$AI:$AI, 'Raw Data'!$AN:$AN,"&lt;=" &amp;DATE(LEFT($AV$3, 4), MONTH("1 " &amp; W$6 &amp; " " &amp; LEFT($AV$3, 4)) + 1, 0 ), 'Raw Data'!$AN:$AN,"&gt;" &amp;DATE(LEFT($AV$3, 4), MONTH("1 " &amp; W$6 &amp; " " &amp; LEFT($AV$3, 4)), 0 ), 'Raw Data'!$J:$J, $A75, 'Raw Data'!$O:$O,""&amp;'Raw Data'!$B$1,'Raw Data'!$D:$D,"&lt;&gt;*ithdr*",'Raw Data'!$D:$D,"&lt;&gt;*ancel*",'Raw Data'!$P:$P,"--")
+
SUMIFS('Raw Data'!$AI:$AI, 'Raw Data'!$AN:$AN,"&lt;=" &amp;DATE(LEFT($AV$3, 4), MONTH("1 " &amp; W$6 &amp; " " &amp; LEFT($AV$3, 4)) + 1, 0 ), 'Raw Data'!$AN:$AN,"&gt;" &amp;DATE(LEFT($AV$3, 4), MONTH("1 " &amp; W$6 &amp; " " &amp; LEFT($AV$3, 4)), 0 ), 'Raw Data'!$J:$J, $A75, 'Raw Data'!$P:$P,""&amp;'Raw Data'!$B$1,'Raw Data'!$D:$D,"&lt;&gt;*ithdr*",'Raw Data'!$D:$D,"&lt;&gt;*ancel*")</f>
        <v>0</v>
      </c>
      <c r="X86" s="117"/>
      <c r="Y86" s="117"/>
      <c r="Z86" s="123"/>
      <c r="AA86" s="140">
        <f>SUMIFS('Raw Data'!$AI:$AI, 'Raw Data'!$AN:$AN,"&lt;=" &amp;DATE(LEFT($AV$3, 4), MONTH("1 " &amp; AA$6 &amp; " " &amp; LEFT($AV$3, 4)) + 1, 0 ), 'Raw Data'!$AN:$AN,"&gt;" &amp;DATE(LEFT($AV$3, 4), MONTH("1 " &amp; AA$6 &amp; " " &amp; LEFT($AV$3, 4)), 0 ), 'Raw Data'!$J:$J, $A75, 'Raw Data'!$O:$O,""&amp;'Raw Data'!$B$1,'Raw Data'!$D:$D,"&lt;&gt;*ithdr*",'Raw Data'!$D:$D,"&lt;&gt;*ancel*",'Raw Data'!$P:$P,"--")
+
SUMIFS('Raw Data'!$AI:$AI, 'Raw Data'!$AN:$AN,"&lt;=" &amp;DATE(LEFT($AV$3, 4), MONTH("1 " &amp; AA$6 &amp; " " &amp; LEFT($AV$3, 4)) + 1, 0 ), 'Raw Data'!$AN:$AN,"&gt;" &amp;DATE(LEFT($AV$3, 4), MONTH("1 " &amp; AA$6 &amp; " " &amp; LEFT($AV$3, 4)), 0 ), 'Raw Data'!$J:$J, $A75, 'Raw Data'!$P:$P,""&amp;'Raw Data'!$B$1,'Raw Data'!$D:$D,"&lt;&gt;*ithdr*",'Raw Data'!$D:$D,"&lt;&gt;*ancel*")</f>
        <v>0</v>
      </c>
      <c r="AB86" s="117"/>
      <c r="AC86" s="117"/>
      <c r="AD86" s="123"/>
      <c r="AE86" s="140">
        <f>SUMIFS('Raw Data'!$AI:$AI, 'Raw Data'!$AN:$AN,"&lt;=" &amp;DATE(LEFT($AV$3, 4), MONTH("1 " &amp; AE$6 &amp; " " &amp; LEFT($AV$3, 4)) + 1, 0 ), 'Raw Data'!$AN:$AN,"&gt;" &amp;DATE(LEFT($AV$3, 4), MONTH("1 " &amp; AE$6 &amp; " " &amp; LEFT($AV$3, 4)), 0 ), 'Raw Data'!$J:$J, $A75, 'Raw Data'!$O:$O,""&amp;'Raw Data'!$B$1,'Raw Data'!$D:$D,"&lt;&gt;*ithdr*",'Raw Data'!$D:$D,"&lt;&gt;*ancel*",'Raw Data'!$P:$P,"--")
+
SUMIFS('Raw Data'!$AI:$AI, 'Raw Data'!$AN:$AN,"&lt;=" &amp;DATE(LEFT($AV$3, 4), MONTH("1 " &amp; AE$6 &amp; " " &amp; LEFT($AV$3, 4)) + 1, 0 ), 'Raw Data'!$AN:$AN,"&gt;" &amp;DATE(LEFT($AV$3, 4), MONTH("1 " &amp; AE$6 &amp; " " &amp; LEFT($AV$3, 4)), 0 ), 'Raw Data'!$J:$J, $A75, 'Raw Data'!$P:$P,""&amp;'Raw Data'!$B$1,'Raw Data'!$D:$D,"&lt;&gt;*ithdr*",'Raw Data'!$D:$D,"&lt;&gt;*ancel*")</f>
        <v>0</v>
      </c>
      <c r="AF86" s="117"/>
      <c r="AG86" s="117"/>
      <c r="AH86" s="123"/>
      <c r="AI86" s="140">
        <f>SUMIFS('Raw Data'!$AI:$AI, 'Raw Data'!$AN:$AN,"&lt;=" &amp;DATE(LEFT($AV$3, 4), MONTH("1 " &amp; AI$6 &amp; " " &amp; LEFT($AV$3, 4)) + 1, 0 ), 'Raw Data'!$AN:$AN,"&gt;" &amp;DATE(LEFT($AV$3, 4), MONTH("1 " &amp; AI$6 &amp; " " &amp; LEFT($AV$3, 4)), 0 ), 'Raw Data'!$J:$J, $A75, 'Raw Data'!$O:$O,""&amp;'Raw Data'!$B$1,'Raw Data'!$D:$D,"&lt;&gt;*ithdr*",'Raw Data'!$D:$D,"&lt;&gt;*ancel*",'Raw Data'!$P:$P,"--")
+
SUMIFS('Raw Data'!$AI:$AI, 'Raw Data'!$AN:$AN,"&lt;=" &amp;DATE(LEFT($AV$3, 4), MONTH("1 " &amp; AI$6 &amp; " " &amp; LEFT($AV$3, 4)) + 1, 0 ), 'Raw Data'!$AN:$AN,"&gt;" &amp;DATE(LEFT($AV$3, 4), MONTH("1 " &amp; AI$6 &amp; " " &amp; LEFT($AV$3, 4)), 0 ), 'Raw Data'!$J:$J, $A75, 'Raw Data'!$P:$P,""&amp;'Raw Data'!$B$1,'Raw Data'!$D:$D,"&lt;&gt;*ithdr*",'Raw Data'!$D:$D,"&lt;&gt;*ancel*")</f>
        <v>0</v>
      </c>
      <c r="AJ86" s="117"/>
      <c r="AK86" s="117"/>
      <c r="AL86" s="123"/>
      <c r="AM86" s="140">
        <f>SUMIFS('Raw Data'!$AI:$AI, 'Raw Data'!$AN:$AN,"&lt;=" &amp;DATE(LEFT($AV$3, 4), MONTH("1 " &amp; AM$6 &amp; " " &amp; LEFT($AV$3, 4)) + 1, 0 ), 'Raw Data'!$AN:$AN,"&gt;" &amp;DATE(LEFT($AV$3, 4), MONTH("1 " &amp; AM$6 &amp; " " &amp; LEFT($AV$3, 4)), 0 ), 'Raw Data'!$J:$J, $A75, 'Raw Data'!$O:$O,""&amp;'Raw Data'!$B$1,'Raw Data'!$D:$D,"&lt;&gt;*ithdr*",'Raw Data'!$D:$D,"&lt;&gt;*ancel*",'Raw Data'!$P:$P,"--")
+
SUMIFS('Raw Data'!$AI:$AI, 'Raw Data'!$AN:$AN,"&lt;=" &amp;DATE(LEFT($AV$3, 4), MONTH("1 " &amp; AM$6 &amp; " " &amp; LEFT($AV$3, 4)) + 1, 0 ), 'Raw Data'!$AN:$AN,"&gt;" &amp;DATE(LEFT($AV$3, 4), MONTH("1 " &amp; AM$6 &amp; " " &amp; LEFT($AV$3, 4)), 0 ), 'Raw Data'!$J:$J, $A75, 'Raw Data'!$P:$P,""&amp;'Raw Data'!$B$1,'Raw Data'!$D:$D,"&lt;&gt;*ithdr*",'Raw Data'!$D:$D,"&lt;&gt;*ancel*")</f>
        <v>0</v>
      </c>
      <c r="AN86" s="117"/>
      <c r="AO86" s="117"/>
      <c r="AP86" s="123"/>
      <c r="AQ86" s="140">
        <f>SUMIFS('Raw Data'!$AI:$AI, 'Raw Data'!$AN:$AN,"&lt;=" &amp;DATE(LEFT($AV$3, 4), MONTH("1 " &amp; AQ$6 &amp; " " &amp; LEFT($AV$3, 4)) + 1, 0 ), 'Raw Data'!$AN:$AN,"&gt;" &amp;DATE(LEFT($AV$3, 4), MONTH("1 " &amp; AQ$6 &amp; " " &amp; LEFT($AV$3, 4)), 0 ), 'Raw Data'!$J:$J, $A75, 'Raw Data'!$O:$O,""&amp;'Raw Data'!$B$1,'Raw Data'!$D:$D,"&lt;&gt;*ithdr*",'Raw Data'!$D:$D,"&lt;&gt;*ancel*",'Raw Data'!$P:$P,"--")
+
SUMIFS('Raw Data'!$AI:$AI, 'Raw Data'!$AN:$AN,"&lt;=" &amp;DATE(LEFT($AV$3, 4), MONTH("1 " &amp; AQ$6 &amp; " " &amp; LEFT($AV$3, 4)) + 1, 0 ), 'Raw Data'!$AN:$AN,"&gt;" &amp;DATE(LEFT($AV$3, 4), MONTH("1 " &amp; AQ$6 &amp; " " &amp; LEFT($AV$3, 4)), 0 ), 'Raw Data'!$J:$J, $A75, 'Raw Data'!$P:$P,""&amp;'Raw Data'!$B$1,'Raw Data'!$D:$D,"&lt;&gt;*ithdr*",'Raw Data'!$D:$D,"&lt;&gt;*ancel*")</f>
        <v>0</v>
      </c>
      <c r="AR86" s="117"/>
      <c r="AS86" s="117"/>
      <c r="AT86" s="123"/>
      <c r="AU86" s="140">
        <f>SUMIFS('Raw Data'!$AI:$AI, 'Raw Data'!$AN:$AN,"&lt;=" &amp;DATE(MID($AV$3, 15, 4), MONTH("1 " &amp; AU$6 &amp; " " &amp; MID($AV$3, 15, 4)) + 1, 0 ), 'Raw Data'!$AN:$AN,"&gt;" &amp;DATE(MID($AV$3, 15, 4), MONTH("1 " &amp; AU$6 &amp; " " &amp; MID($AV$3, 15, 4)), 0 ), 'Raw Data'!$J:$J, $A75, 'Raw Data'!$O:$O,""&amp;'Raw Data'!$B$1,'Raw Data'!$D:$D,"&lt;&gt;*ithdr*",'Raw Data'!$D:$D,"&lt;&gt;*ancel*",'Raw Data'!$P:$P,"--")
+
SUMIFS('Raw Data'!$AI:$AI, 'Raw Data'!$AN:$AN,"&lt;=" &amp;DATE(MID($AV$3, 15, 4), MONTH("1 " &amp; AU$6 &amp; " " &amp; MID($AV$3, 15, 4)) + 1, 0 ), 'Raw Data'!$AN:$AN,"&gt;" &amp;DATE(MID($AV$3, 15, 4), MONTH("1 " &amp; AU$6 &amp; " " &amp; MID($AV$3, 15, 4)), 0 ), 'Raw Data'!$J:$J, $A75, 'Raw Data'!$P:$P,""&amp;'Raw Data'!$B$1,'Raw Data'!$D:$D,"&lt;&gt;*ithdr*",'Raw Data'!$D:$D,"&lt;&gt;*ancel*")</f>
        <v>0</v>
      </c>
      <c r="AV86" s="117"/>
      <c r="AW86" s="117"/>
      <c r="AX86" s="123"/>
      <c r="AY86" s="140">
        <f>SUMIFS('Raw Data'!$AI:$AI, 'Raw Data'!$AN:$AN,"&lt;=" &amp;DATE(MID($AV$3, 15, 4), MONTH("1 " &amp; AY$6 &amp; " " &amp; MID($AV$3, 15, 4)) + 1, 0 ), 'Raw Data'!$AN:$AN,"&gt;" &amp;DATE(MID($AV$3, 15, 4), MONTH("1 " &amp; AY$6 &amp; " " &amp; MID($AV$3, 15, 4)), 0 ), 'Raw Data'!$J:$J, $A75, 'Raw Data'!$O:$O,""&amp;'Raw Data'!$B$1,'Raw Data'!$D:$D,"&lt;&gt;*ithdr*",'Raw Data'!$D:$D,"&lt;&gt;*ancel*",'Raw Data'!$P:$P,"--")
+
SUMIFS('Raw Data'!$AI:$AI, 'Raw Data'!$AN:$AN,"&lt;=" &amp;DATE(MID($AV$3, 15, 4), MONTH("1 " &amp; AY$6 &amp; " " &amp; MID($AV$3, 15, 4)) + 1, 0 ), 'Raw Data'!$AN:$AN,"&gt;" &amp;DATE(MID($AV$3, 15, 4), MONTH("1 " &amp; AY$6 &amp; " " &amp; MID($AV$3, 15, 4)), 0 ), 'Raw Data'!$J:$J, $A75, 'Raw Data'!$P:$P,""&amp;'Raw Data'!$B$1,'Raw Data'!$D:$D,"&lt;&gt;*ithdr*",'Raw Data'!$D:$D,"&lt;&gt;*ancel*")</f>
        <v>0</v>
      </c>
      <c r="AZ86" s="117"/>
      <c r="BA86" s="117"/>
      <c r="BB86" s="123"/>
      <c r="BC86" s="140">
        <f>SUMIFS('Raw Data'!$AI:$AI, 'Raw Data'!$AN:$AN,"&lt;=" &amp;DATE(MID($AV$3, 15, 4), MONTH("1 " &amp; BC$6 &amp; " " &amp; MID($AV$3, 15, 4)) + 1, 0 ), 'Raw Data'!$AN:$AN,"&gt;" &amp;DATE(MID($AV$3, 15, 4), MONTH("1 " &amp; BC$6 &amp; " " &amp; MID($AV$3, 15, 4)), 0 ), 'Raw Data'!$J:$J, $A75, 'Raw Data'!$O:$O,""&amp;'Raw Data'!$B$1,'Raw Data'!$D:$D,"&lt;&gt;*ithdr*",'Raw Data'!$D:$D,"&lt;&gt;*ancel*",'Raw Data'!$P:$P,"--")
+
SUMIFS('Raw Data'!$AI:$AI, 'Raw Data'!$AN:$AN,"&lt;=" &amp;DATE(MID($AV$3, 15, 4), MONTH("1 " &amp; BC$6 &amp; " " &amp; MID($AV$3, 15, 4)) + 1, 0 ), 'Raw Data'!$AN:$AN,"&gt;" &amp;DATE(MID($AV$3, 15, 4), MONTH("1 " &amp; BC$6 &amp; " " &amp; MID($AV$3, 15, 4)), 0 ), 'Raw Data'!$J:$J, $A75, 'Raw Data'!$P:$P,""&amp;'Raw Data'!$B$1,'Raw Data'!$D:$D,"&lt;&gt;*ithdr*",'Raw Data'!$D:$D,"&lt;&gt;*ancel*")</f>
        <v>0</v>
      </c>
      <c r="BD86" s="117"/>
      <c r="BE86" s="117"/>
      <c r="BF86" s="123"/>
    </row>
    <row r="87" spans="1:58" ht="12.75" customHeight="1" x14ac:dyDescent="0.2">
      <c r="A87" s="157" t="s">
        <v>735</v>
      </c>
      <c r="B87" s="117"/>
      <c r="C87" s="117"/>
      <c r="D87" s="117"/>
      <c r="E87" s="117"/>
      <c r="F87" s="117"/>
      <c r="G87" s="117"/>
      <c r="H87" s="117"/>
      <c r="I87" s="117"/>
      <c r="J87" s="123"/>
      <c r="K87" s="140">
        <f>SUMIFS('Raw Data'!$AI:$AI, 'Raw Data'!$AN:$AN,"&lt;=" &amp;DATE(LEFT($AV$3, 4), MONTH("1 " &amp; K$6 &amp; " " &amp; LEFT($AV$3, 4)) + 1, 0 ), 'Raw Data'!$AN:$AN,"&gt;" &amp;DATE(LEFT($AV$3, 4), MONTH("1 " &amp; K$6 &amp; " " &amp; LEFT($AV$3, 4)), 0 ), 'Raw Data'!$J:$J, $A75, 'Raw Data'!$H:$H, "Ear*", 'Raw Data'!$O:$O,""&amp;'Raw Data'!$B$1,'Raw Data'!$D:$D,"&lt;&gt;*ithdr*",'Raw Data'!$D:$D,"&lt;&gt;*ancel*",'Raw Data'!$P:$P,"--")
+
SUMIFS('Raw Data'!$AI:$AI, 'Raw Data'!$AN:$AN,"&lt;=" &amp;DATE(LEFT($AV$3, 4), MONTH("1 " &amp; K$6 &amp; " " &amp; LEFT($AV$3, 4)) + 1, 0 ), 'Raw Data'!$AN:$AN,"&gt;" &amp;DATE(LEFT($AV$3, 4), MONTH("1 " &amp; K$6 &amp; " " &amp; LEFT($AV$3, 4)), 0 ), 'Raw Data'!$J:$J, $A75, 'Raw Data'!$H:$H, "Ear*", 'Raw Data'!$P:$P,""&amp;'Raw Data'!$B$1,'Raw Data'!$D:$D,"&lt;&gt;*ithdr*",'Raw Data'!$D:$D,"&lt;&gt;*ancel*")</f>
        <v>0</v>
      </c>
      <c r="L87" s="117"/>
      <c r="M87" s="117"/>
      <c r="N87" s="123"/>
      <c r="O87" s="140">
        <f>SUMIFS('Raw Data'!$AI:$AI, 'Raw Data'!$AN:$AN,"&lt;=" &amp;DATE(LEFT($AV$3, 4), MONTH("1 " &amp; O$6 &amp; " " &amp; LEFT($AV$3, 4)) + 1, 0 ), 'Raw Data'!$AN:$AN,"&gt;" &amp;DATE(LEFT($AV$3, 4), MONTH("1 " &amp; O$6 &amp; " " &amp; LEFT($AV$3, 4)), 0 ), 'Raw Data'!$J:$J, $A75, 'Raw Data'!$H:$H, "Ear*", 'Raw Data'!$O:$O,""&amp;'Raw Data'!$B$1,'Raw Data'!$D:$D,"&lt;&gt;*ithdr*",'Raw Data'!$D:$D,"&lt;&gt;*ancel*",'Raw Data'!$P:$P,"--")
+
SUMIFS('Raw Data'!$AI:$AI, 'Raw Data'!$AN:$AN,"&lt;=" &amp;DATE(LEFT($AV$3, 4), MONTH("1 " &amp; O$6 &amp; " " &amp; LEFT($AV$3, 4)) + 1, 0 ), 'Raw Data'!$AN:$AN,"&gt;" &amp;DATE(LEFT($AV$3, 4), MONTH("1 " &amp; O$6 &amp; " " &amp; LEFT($AV$3, 4)), 0 ), 'Raw Data'!$J:$J, $A75, 'Raw Data'!$H:$H, "Ear*", 'Raw Data'!$P:$P,""&amp;'Raw Data'!$B$1,'Raw Data'!$D:$D,"&lt;&gt;*ithdr*",'Raw Data'!$D:$D,"&lt;&gt;*ancel*")</f>
        <v>0</v>
      </c>
      <c r="P87" s="117"/>
      <c r="Q87" s="117"/>
      <c r="R87" s="123"/>
      <c r="S87" s="140">
        <f>SUMIFS('Raw Data'!$AI:$AI, 'Raw Data'!$AN:$AN,"&lt;=" &amp;DATE(LEFT($AV$3, 4), MONTH("1 " &amp; S$6 &amp; " " &amp; LEFT($AV$3, 4)) + 1, 0 ), 'Raw Data'!$AN:$AN,"&gt;" &amp;DATE(LEFT($AV$3, 4), MONTH("1 " &amp; S$6 &amp; " " &amp; LEFT($AV$3, 4)), 0 ), 'Raw Data'!$J:$J, $A75, 'Raw Data'!$H:$H, "Ear*", 'Raw Data'!$O:$O,""&amp;'Raw Data'!$B$1,'Raw Data'!$D:$D,"&lt;&gt;*ithdr*",'Raw Data'!$D:$D,"&lt;&gt;*ancel*",'Raw Data'!$P:$P,"--")
+
SUMIFS('Raw Data'!$AI:$AI, 'Raw Data'!$AN:$AN,"&lt;=" &amp;DATE(LEFT($AV$3, 4), MONTH("1 " &amp; S$6 &amp; " " &amp; LEFT($AV$3, 4)) + 1, 0 ), 'Raw Data'!$AN:$AN,"&gt;" &amp;DATE(LEFT($AV$3, 4), MONTH("1 " &amp; S$6 &amp; " " &amp; LEFT($AV$3, 4)), 0 ), 'Raw Data'!$J:$J, $A75, 'Raw Data'!$H:$H, "Ear*", 'Raw Data'!$P:$P,""&amp;'Raw Data'!$B$1,'Raw Data'!$D:$D,"&lt;&gt;*ithdr*",'Raw Data'!$D:$D,"&lt;&gt;*ancel*")</f>
        <v>0</v>
      </c>
      <c r="T87" s="117"/>
      <c r="U87" s="117"/>
      <c r="V87" s="123"/>
      <c r="W87" s="140">
        <f>SUMIFS('Raw Data'!$AI:$AI, 'Raw Data'!$AN:$AN,"&lt;=" &amp;DATE(LEFT($AV$3, 4), MONTH("1 " &amp; W$6 &amp; " " &amp; LEFT($AV$3, 4)) + 1, 0 ), 'Raw Data'!$AN:$AN,"&gt;" &amp;DATE(LEFT($AV$3, 4), MONTH("1 " &amp; W$6 &amp; " " &amp; LEFT($AV$3, 4)), 0 ), 'Raw Data'!$J:$J, $A75, 'Raw Data'!$H:$H, "Ear*", 'Raw Data'!$O:$O,""&amp;'Raw Data'!$B$1,'Raw Data'!$D:$D,"&lt;&gt;*ithdr*",'Raw Data'!$D:$D,"&lt;&gt;*ancel*",'Raw Data'!$P:$P,"--")
+
SUMIFS('Raw Data'!$AI:$AI, 'Raw Data'!$AN:$AN,"&lt;=" &amp;DATE(LEFT($AV$3, 4), MONTH("1 " &amp; W$6 &amp; " " &amp; LEFT($AV$3, 4)) + 1, 0 ), 'Raw Data'!$AN:$AN,"&gt;" &amp;DATE(LEFT($AV$3, 4), MONTH("1 " &amp; W$6 &amp; " " &amp; LEFT($AV$3, 4)), 0 ), 'Raw Data'!$J:$J, $A75, 'Raw Data'!$H:$H, "Ear*", 'Raw Data'!$P:$P,""&amp;'Raw Data'!$B$1,'Raw Data'!$D:$D,"&lt;&gt;*ithdr*",'Raw Data'!$D:$D,"&lt;&gt;*ancel*")</f>
        <v>0</v>
      </c>
      <c r="X87" s="117"/>
      <c r="Y87" s="117"/>
      <c r="Z87" s="123"/>
      <c r="AA87" s="140">
        <f>SUMIFS('Raw Data'!$AI:$AI, 'Raw Data'!$AN:$AN,"&lt;=" &amp;DATE(LEFT($AV$3, 4), MONTH("1 " &amp; AA$6 &amp; " " &amp; LEFT($AV$3, 4)) + 1, 0 ), 'Raw Data'!$AN:$AN,"&gt;" &amp;DATE(LEFT($AV$3, 4), MONTH("1 " &amp; AA$6 &amp; " " &amp; LEFT($AV$3, 4)), 0 ), 'Raw Data'!$J:$J, $A75, 'Raw Data'!$H:$H, "Ear*", 'Raw Data'!$O:$O,""&amp;'Raw Data'!$B$1,'Raw Data'!$D:$D,"&lt;&gt;*ithdr*",'Raw Data'!$D:$D,"&lt;&gt;*ancel*",'Raw Data'!$P:$P,"--")
+
SUMIFS('Raw Data'!$AI:$AI, 'Raw Data'!$AN:$AN,"&lt;=" &amp;DATE(LEFT($AV$3, 4), MONTH("1 " &amp; AA$6 &amp; " " &amp; LEFT($AV$3, 4)) + 1, 0 ), 'Raw Data'!$AN:$AN,"&gt;" &amp;DATE(LEFT($AV$3, 4), MONTH("1 " &amp; AA$6 &amp; " " &amp; LEFT($AV$3, 4)), 0 ), 'Raw Data'!$J:$J, $A75, 'Raw Data'!$H:$H, "Ear*", 'Raw Data'!$P:$P,""&amp;'Raw Data'!$B$1,'Raw Data'!$D:$D,"&lt;&gt;*ithdr*",'Raw Data'!$D:$D,"&lt;&gt;*ancel*")</f>
        <v>0</v>
      </c>
      <c r="AB87" s="117"/>
      <c r="AC87" s="117"/>
      <c r="AD87" s="123"/>
      <c r="AE87" s="140">
        <f>SUMIFS('Raw Data'!$AI:$AI, 'Raw Data'!$AN:$AN,"&lt;=" &amp;DATE(LEFT($AV$3, 4), MONTH("1 " &amp; AE$6 &amp; " " &amp; LEFT($AV$3, 4)) + 1, 0 ), 'Raw Data'!$AN:$AN,"&gt;" &amp;DATE(LEFT($AV$3, 4), MONTH("1 " &amp; AE$6 &amp; " " &amp; LEFT($AV$3, 4)), 0 ), 'Raw Data'!$J:$J, $A75, 'Raw Data'!$H:$H, "Ear*", 'Raw Data'!$O:$O,""&amp;'Raw Data'!$B$1,'Raw Data'!$D:$D,"&lt;&gt;*ithdr*",'Raw Data'!$D:$D,"&lt;&gt;*ancel*",'Raw Data'!$P:$P,"--")
+
SUMIFS('Raw Data'!$AI:$AI, 'Raw Data'!$AN:$AN,"&lt;=" &amp;DATE(LEFT($AV$3, 4), MONTH("1 " &amp; AE$6 &amp; " " &amp; LEFT($AV$3, 4)) + 1, 0 ), 'Raw Data'!$AN:$AN,"&gt;" &amp;DATE(LEFT($AV$3, 4), MONTH("1 " &amp; AE$6 &amp; " " &amp; LEFT($AV$3, 4)), 0 ), 'Raw Data'!$J:$J, $A75, 'Raw Data'!$H:$H, "Ear*", 'Raw Data'!$P:$P,""&amp;'Raw Data'!$B$1,'Raw Data'!$D:$D,"&lt;&gt;*ithdr*",'Raw Data'!$D:$D,"&lt;&gt;*ancel*")</f>
        <v>0</v>
      </c>
      <c r="AF87" s="117"/>
      <c r="AG87" s="117"/>
      <c r="AH87" s="123"/>
      <c r="AI87" s="140">
        <f>SUMIFS('Raw Data'!$AI:$AI, 'Raw Data'!$AN:$AN,"&lt;=" &amp;DATE(LEFT($AV$3, 4), MONTH("1 " &amp; AI$6 &amp; " " &amp; LEFT($AV$3, 4)) + 1, 0 ), 'Raw Data'!$AN:$AN,"&gt;" &amp;DATE(LEFT($AV$3, 4), MONTH("1 " &amp; AI$6 &amp; " " &amp; LEFT($AV$3, 4)), 0 ), 'Raw Data'!$J:$J, $A75, 'Raw Data'!$H:$H, "Ear*", 'Raw Data'!$O:$O,""&amp;'Raw Data'!$B$1,'Raw Data'!$D:$D,"&lt;&gt;*ithdr*",'Raw Data'!$D:$D,"&lt;&gt;*ancel*",'Raw Data'!$P:$P,"--")
+
SUMIFS('Raw Data'!$AI:$AI, 'Raw Data'!$AN:$AN,"&lt;=" &amp;DATE(LEFT($AV$3, 4), MONTH("1 " &amp; AI$6 &amp; " " &amp; LEFT($AV$3, 4)) + 1, 0 ), 'Raw Data'!$AN:$AN,"&gt;" &amp;DATE(LEFT($AV$3, 4), MONTH("1 " &amp; AI$6 &amp; " " &amp; LEFT($AV$3, 4)), 0 ), 'Raw Data'!$J:$J, $A75, 'Raw Data'!$H:$H, "Ear*", 'Raw Data'!$P:$P,""&amp;'Raw Data'!$B$1,'Raw Data'!$D:$D,"&lt;&gt;*ithdr*",'Raw Data'!$D:$D,"&lt;&gt;*ancel*")</f>
        <v>0</v>
      </c>
      <c r="AJ87" s="117"/>
      <c r="AK87" s="117"/>
      <c r="AL87" s="123"/>
      <c r="AM87" s="140">
        <f>SUMIFS('Raw Data'!$AI:$AI, 'Raw Data'!$AN:$AN,"&lt;=" &amp;DATE(LEFT($AV$3, 4), MONTH("1 " &amp; AM$6 &amp; " " &amp; LEFT($AV$3, 4)) + 1, 0 ), 'Raw Data'!$AN:$AN,"&gt;" &amp;DATE(LEFT($AV$3, 4), MONTH("1 " &amp; AM$6 &amp; " " &amp; LEFT($AV$3, 4)), 0 ), 'Raw Data'!$J:$J, $A75, 'Raw Data'!$H:$H, "Ear*", 'Raw Data'!$O:$O,""&amp;'Raw Data'!$B$1,'Raw Data'!$D:$D,"&lt;&gt;*ithdr*",'Raw Data'!$D:$D,"&lt;&gt;*ancel*",'Raw Data'!$P:$P,"--")
+
SUMIFS('Raw Data'!$AI:$AI, 'Raw Data'!$AN:$AN,"&lt;=" &amp;DATE(LEFT($AV$3, 4), MONTH("1 " &amp; AM$6 &amp; " " &amp; LEFT($AV$3, 4)) + 1, 0 ), 'Raw Data'!$AN:$AN,"&gt;" &amp;DATE(LEFT($AV$3, 4), MONTH("1 " &amp; AM$6 &amp; " " &amp; LEFT($AV$3, 4)), 0 ), 'Raw Data'!$J:$J, $A75, 'Raw Data'!$H:$H, "Ear*", 'Raw Data'!$P:$P,""&amp;'Raw Data'!$B$1,'Raw Data'!$D:$D,"&lt;&gt;*ithdr*",'Raw Data'!$D:$D,"&lt;&gt;*ancel*")</f>
        <v>0</v>
      </c>
      <c r="AN87" s="117"/>
      <c r="AO87" s="117"/>
      <c r="AP87" s="123"/>
      <c r="AQ87" s="140">
        <f>SUMIFS('Raw Data'!$AI:$AI, 'Raw Data'!$AN:$AN,"&lt;=" &amp;DATE(LEFT($AV$3, 4), MONTH("1 " &amp; AQ$6 &amp; " " &amp; LEFT($AV$3, 4)) + 1, 0 ), 'Raw Data'!$AN:$AN,"&gt;" &amp;DATE(LEFT($AV$3, 4), MONTH("1 " &amp; AQ$6 &amp; " " &amp; LEFT($AV$3, 4)), 0 ), 'Raw Data'!$J:$J, $A75, 'Raw Data'!$H:$H, "Ear*", 'Raw Data'!$O:$O,""&amp;'Raw Data'!$B$1,'Raw Data'!$D:$D,"&lt;&gt;*ithdr*",'Raw Data'!$D:$D,"&lt;&gt;*ancel*",'Raw Data'!$P:$P,"--")
+
SUMIFS('Raw Data'!$AI:$AI, 'Raw Data'!$AN:$AN,"&lt;=" &amp;DATE(LEFT($AV$3, 4), MONTH("1 " &amp; AQ$6 &amp; " " &amp; LEFT($AV$3, 4)) + 1, 0 ), 'Raw Data'!$AN:$AN,"&gt;" &amp;DATE(LEFT($AV$3, 4), MONTH("1 " &amp; AQ$6 &amp; " " &amp; LEFT($AV$3, 4)), 0 ), 'Raw Data'!$J:$J, $A75, 'Raw Data'!$H:$H, "Ear*", 'Raw Data'!$P:$P,""&amp;'Raw Data'!$B$1,'Raw Data'!$D:$D,"&lt;&gt;*ithdr*",'Raw Data'!$D:$D,"&lt;&gt;*ancel*")</f>
        <v>0</v>
      </c>
      <c r="AR87" s="117"/>
      <c r="AS87" s="117"/>
      <c r="AT87" s="123"/>
      <c r="AU87" s="140">
        <f>SUMIFS('Raw Data'!$AI:$AI, 'Raw Data'!$AN:$AN,"&lt;=" &amp;DATE(MID($AV$3, 15, 4), MONTH("1 " &amp; AU$6 &amp; " " &amp; MID($AV$3, 15, 4)) + 1, 0 ), 'Raw Data'!$AN:$AN,"&gt;" &amp;DATE(MID($AV$3, 15, 4), MONTH("1 " &amp; AU$6 &amp; " " &amp; MID($AV$3, 15, 4)), 0 ), 'Raw Data'!$J:$J, $A75, 'Raw Data'!$H:$H, "Ear*", 'Raw Data'!$O:$O,""&amp;'Raw Data'!$B$1,'Raw Data'!$D:$D,"&lt;&gt;*ithdr*",'Raw Data'!$D:$D,"&lt;&gt;*ancel*",'Raw Data'!$P:$P,"--")
+
SUMIFS('Raw Data'!$AI:$AI, 'Raw Data'!$AN:$AN,"&lt;=" &amp;DATE(MID($AV$3, 15, 4), MONTH("1 " &amp; AU$6 &amp; " " &amp; MID($AV$3, 15, 4)) + 1, 0 ), 'Raw Data'!$AN:$AN,"&gt;" &amp;DATE(MID($AV$3, 15, 4), MONTH("1 " &amp; AU$6 &amp; " " &amp; MID($AV$3, 15, 4)), 0 ), 'Raw Data'!$J:$J, $A75, 'Raw Data'!$H:$H, "Ear*", 'Raw Data'!$P:$P,""&amp;'Raw Data'!$B$1,'Raw Data'!$D:$D,"&lt;&gt;*ithdr*",'Raw Data'!$D:$D,"&lt;&gt;*ancel*")</f>
        <v>0</v>
      </c>
      <c r="AV87" s="117"/>
      <c r="AW87" s="117"/>
      <c r="AX87" s="123"/>
      <c r="AY87" s="140">
        <f>SUMIFS('Raw Data'!$AI:$AI, 'Raw Data'!$AN:$AN,"&lt;=" &amp;DATE(MID($AV$3, 15, 4), MONTH("1 " &amp; AY$6 &amp; " " &amp; MID($AV$3, 15, 4)) + 1, 0 ), 'Raw Data'!$AN:$AN,"&gt;" &amp;DATE(MID($AV$3, 15, 4), MONTH("1 " &amp; AY$6 &amp; " " &amp; MID($AV$3, 15, 4)), 0 ), 'Raw Data'!$J:$J, $A75, 'Raw Data'!$H:$H, "Ear*", 'Raw Data'!$O:$O,""&amp;'Raw Data'!$B$1,'Raw Data'!$D:$D,"&lt;&gt;*ithdr*",'Raw Data'!$D:$D,"&lt;&gt;*ancel*",'Raw Data'!$P:$P,"--")
+
SUMIFS('Raw Data'!$AI:$AI, 'Raw Data'!$AN:$AN,"&lt;=" &amp;DATE(MID($AV$3, 15, 4), MONTH("1 " &amp; AY$6 &amp; " " &amp; MID($AV$3, 15, 4)) + 1, 0 ), 'Raw Data'!$AN:$AN,"&gt;" &amp;DATE(MID($AV$3, 15, 4), MONTH("1 " &amp; AY$6 &amp; " " &amp; MID($AV$3, 15, 4)), 0 ), 'Raw Data'!$J:$J, $A75, 'Raw Data'!$H:$H, "Ear*", 'Raw Data'!$P:$P,""&amp;'Raw Data'!$B$1,'Raw Data'!$D:$D,"&lt;&gt;*ithdr*",'Raw Data'!$D:$D,"&lt;&gt;*ancel*")</f>
        <v>0</v>
      </c>
      <c r="AZ87" s="117"/>
      <c r="BA87" s="117"/>
      <c r="BB87" s="123"/>
      <c r="BC87" s="140">
        <f>SUMIFS('Raw Data'!$AI:$AI, 'Raw Data'!$AN:$AN,"&lt;=" &amp;DATE(MID($AV$3, 15, 4), MONTH("1 " &amp; BC$6 &amp; " " &amp; MID($AV$3, 15, 4)) + 1, 0 ), 'Raw Data'!$AN:$AN,"&gt;" &amp;DATE(MID($AV$3, 15, 4), MONTH("1 " &amp; BC$6 &amp; " " &amp; MID($AV$3, 15, 4)), 0 ), 'Raw Data'!$J:$J, $A75, 'Raw Data'!$H:$H, "Ear*", 'Raw Data'!$O:$O,""&amp;'Raw Data'!$B$1,'Raw Data'!$D:$D,"&lt;&gt;*ithdr*",'Raw Data'!$D:$D,"&lt;&gt;*ancel*",'Raw Data'!$P:$P,"--")
+
SUMIFS('Raw Data'!$AI:$AI, 'Raw Data'!$AN:$AN,"&lt;=" &amp;DATE(MID($AV$3, 15, 4), MONTH("1 " &amp; BC$6 &amp; " " &amp; MID($AV$3, 15, 4)) + 1, 0 ), 'Raw Data'!$AN:$AN,"&gt;" &amp;DATE(MID($AV$3, 15, 4), MONTH("1 " &amp; BC$6 &amp; " " &amp; MID($AV$3, 15, 4)), 0 ), 'Raw Data'!$J:$J, $A75, 'Raw Data'!$H:$H, "Ear*", 'Raw Data'!$P:$P,""&amp;'Raw Data'!$B$1,'Raw Data'!$D:$D,"&lt;&gt;*ithdr*",'Raw Data'!$D:$D,"&lt;&gt;*ancel*")</f>
        <v>0</v>
      </c>
      <c r="BD87" s="117"/>
      <c r="BE87" s="117"/>
      <c r="BF87" s="123"/>
    </row>
    <row r="88" spans="1:58" ht="12.75" customHeight="1" x14ac:dyDescent="0.2">
      <c r="A88" s="157" t="s">
        <v>736</v>
      </c>
      <c r="B88" s="117"/>
      <c r="C88" s="117"/>
      <c r="D88" s="117"/>
      <c r="E88" s="117"/>
      <c r="F88" s="117"/>
      <c r="G88" s="117"/>
      <c r="H88" s="117"/>
      <c r="I88" s="117"/>
      <c r="J88" s="123"/>
      <c r="K88" s="140">
        <f>SUMIFS('Raw Data'!$AI:$AI, 'Raw Data'!$AN:$AN,"&lt;=" &amp;DATE(LEFT($AV$3, 4), MONTH("1 " &amp; K$6 &amp; " " &amp; LEFT($AV$3, 4)) + 1, 0 ), 'Raw Data'!$AN:$AN,"&gt;" &amp;DATE(LEFT($AV$3, 4), MONTH("1 " &amp; K$6 &amp; " " &amp; LEFT($AV$3, 4)), 0 ), 'Raw Data'!$J:$J, $A75, 'Raw Data'!$H:$H, "Non*", 'Raw Data'!$O:$O,""&amp;'Raw Data'!$B$1,'Raw Data'!$D:$D,"&lt;&gt;*ithdr*",'Raw Data'!$D:$D,"&lt;&gt;*ancel*",'Raw Data'!$P:$P,"--")
+
SUMIFS('Raw Data'!$AI:$AI, 'Raw Data'!$AN:$AN,"&lt;=" &amp;DATE(LEFT($AV$3, 4), MONTH("1 " &amp; K$6 &amp; " " &amp; LEFT($AV$3, 4)) + 1, 0 ), 'Raw Data'!$AN:$AN,"&gt;" &amp;DATE(LEFT($AV$3, 4), MONTH("1 " &amp; K$6 &amp; " " &amp; LEFT($AV$3, 4)), 0 ), 'Raw Data'!$J:$J, $A75, 'Raw Data'!$H:$H, "Non*", 'Raw Data'!$P:$P,""&amp;'Raw Data'!$B$1,'Raw Data'!$D:$D,"&lt;&gt;*ithdr*",'Raw Data'!$D:$D,"&lt;&gt;*ancel*")</f>
        <v>0</v>
      </c>
      <c r="L88" s="117"/>
      <c r="M88" s="117"/>
      <c r="N88" s="123"/>
      <c r="O88" s="140">
        <f>SUMIFS('Raw Data'!$AI:$AI, 'Raw Data'!$AN:$AN,"&lt;=" &amp;DATE(LEFT($AV$3, 4), MONTH("1 " &amp; O$6 &amp; " " &amp; LEFT($AV$3, 4)) + 1, 0 ), 'Raw Data'!$AN:$AN,"&gt;" &amp;DATE(LEFT($AV$3, 4), MONTH("1 " &amp; O$6 &amp; " " &amp; LEFT($AV$3, 4)), 0 ), 'Raw Data'!$J:$J, $A75, 'Raw Data'!$H:$H, "Non*", 'Raw Data'!$O:$O,""&amp;'Raw Data'!$B$1,'Raw Data'!$D:$D,"&lt;&gt;*ithdr*",'Raw Data'!$D:$D,"&lt;&gt;*ancel*",'Raw Data'!$P:$P,"--")
+
SUMIFS('Raw Data'!$AI:$AI, 'Raw Data'!$AN:$AN,"&lt;=" &amp;DATE(LEFT($AV$3, 4), MONTH("1 " &amp; O$6 &amp; " " &amp; LEFT($AV$3, 4)) + 1, 0 ), 'Raw Data'!$AN:$AN,"&gt;" &amp;DATE(LEFT($AV$3, 4), MONTH("1 " &amp; O$6 &amp; " " &amp; LEFT($AV$3, 4)), 0 ), 'Raw Data'!$J:$J, $A75, 'Raw Data'!$H:$H, "Non*", 'Raw Data'!$P:$P,""&amp;'Raw Data'!$B$1,'Raw Data'!$D:$D,"&lt;&gt;*ithdr*",'Raw Data'!$D:$D,"&lt;&gt;*ancel*")</f>
        <v>0</v>
      </c>
      <c r="P88" s="117"/>
      <c r="Q88" s="117"/>
      <c r="R88" s="123"/>
      <c r="S88" s="140">
        <f>SUMIFS('Raw Data'!$AI:$AI, 'Raw Data'!$AN:$AN,"&lt;=" &amp;DATE(LEFT($AV$3, 4), MONTH("1 " &amp; S$6 &amp; " " &amp; LEFT($AV$3, 4)) + 1, 0 ), 'Raw Data'!$AN:$AN,"&gt;" &amp;DATE(LEFT($AV$3, 4), MONTH("1 " &amp; S$6 &amp; " " &amp; LEFT($AV$3, 4)), 0 ), 'Raw Data'!$J:$J, $A75, 'Raw Data'!$H:$H, "Non*", 'Raw Data'!$O:$O,""&amp;'Raw Data'!$B$1,'Raw Data'!$D:$D,"&lt;&gt;*ithdr*",'Raw Data'!$D:$D,"&lt;&gt;*ancel*",'Raw Data'!$P:$P,"--")
+
SUMIFS('Raw Data'!$AI:$AI, 'Raw Data'!$AN:$AN,"&lt;=" &amp;DATE(LEFT($AV$3, 4), MONTH("1 " &amp; S$6 &amp; " " &amp; LEFT($AV$3, 4)) + 1, 0 ), 'Raw Data'!$AN:$AN,"&gt;" &amp;DATE(LEFT($AV$3, 4), MONTH("1 " &amp; S$6 &amp; " " &amp; LEFT($AV$3, 4)), 0 ), 'Raw Data'!$J:$J, $A75, 'Raw Data'!$H:$H, "Non*", 'Raw Data'!$P:$P,""&amp;'Raw Data'!$B$1,'Raw Data'!$D:$D,"&lt;&gt;*ithdr*",'Raw Data'!$D:$D,"&lt;&gt;*ancel*")</f>
        <v>0</v>
      </c>
      <c r="T88" s="117"/>
      <c r="U88" s="117"/>
      <c r="V88" s="123"/>
      <c r="W88" s="140">
        <f>SUMIFS('Raw Data'!$AI:$AI, 'Raw Data'!$AN:$AN,"&lt;=" &amp;DATE(LEFT($AV$3, 4), MONTH("1 " &amp; W$6 &amp; " " &amp; LEFT($AV$3, 4)) + 1, 0 ), 'Raw Data'!$AN:$AN,"&gt;" &amp;DATE(LEFT($AV$3, 4), MONTH("1 " &amp; W$6 &amp; " " &amp; LEFT($AV$3, 4)), 0 ), 'Raw Data'!$J:$J, $A75, 'Raw Data'!$H:$H, "Non*", 'Raw Data'!$O:$O,""&amp;'Raw Data'!$B$1,'Raw Data'!$D:$D,"&lt;&gt;*ithdr*",'Raw Data'!$D:$D,"&lt;&gt;*ancel*",'Raw Data'!$P:$P,"--")
+
SUMIFS('Raw Data'!$AI:$AI, 'Raw Data'!$AN:$AN,"&lt;=" &amp;DATE(LEFT($AV$3, 4), MONTH("1 " &amp; W$6 &amp; " " &amp; LEFT($AV$3, 4)) + 1, 0 ), 'Raw Data'!$AN:$AN,"&gt;" &amp;DATE(LEFT($AV$3, 4), MONTH("1 " &amp; W$6 &amp; " " &amp; LEFT($AV$3, 4)), 0 ), 'Raw Data'!$J:$J, $A75, 'Raw Data'!$H:$H, "Non*", 'Raw Data'!$P:$P,""&amp;'Raw Data'!$B$1,'Raw Data'!$D:$D,"&lt;&gt;*ithdr*",'Raw Data'!$D:$D,"&lt;&gt;*ancel*")</f>
        <v>0</v>
      </c>
      <c r="X88" s="117"/>
      <c r="Y88" s="117"/>
      <c r="Z88" s="123"/>
      <c r="AA88" s="140">
        <f>SUMIFS('Raw Data'!$AI:$AI, 'Raw Data'!$AN:$AN,"&lt;=" &amp;DATE(LEFT($AV$3, 4), MONTH("1 " &amp; AA$6 &amp; " " &amp; LEFT($AV$3, 4)) + 1, 0 ), 'Raw Data'!$AN:$AN,"&gt;" &amp;DATE(LEFT($AV$3, 4), MONTH("1 " &amp; AA$6 &amp; " " &amp; LEFT($AV$3, 4)), 0 ), 'Raw Data'!$J:$J, $A75, 'Raw Data'!$H:$H, "Non*", 'Raw Data'!$O:$O,""&amp;'Raw Data'!$B$1,'Raw Data'!$D:$D,"&lt;&gt;*ithdr*",'Raw Data'!$D:$D,"&lt;&gt;*ancel*",'Raw Data'!$P:$P,"--")
+
SUMIFS('Raw Data'!$AI:$AI, 'Raw Data'!$AN:$AN,"&lt;=" &amp;DATE(LEFT($AV$3, 4), MONTH("1 " &amp; AA$6 &amp; " " &amp; LEFT($AV$3, 4)) + 1, 0 ), 'Raw Data'!$AN:$AN,"&gt;" &amp;DATE(LEFT($AV$3, 4), MONTH("1 " &amp; AA$6 &amp; " " &amp; LEFT($AV$3, 4)), 0 ), 'Raw Data'!$J:$J, $A75, 'Raw Data'!$H:$H, "Non*", 'Raw Data'!$P:$P,""&amp;'Raw Data'!$B$1,'Raw Data'!$D:$D,"&lt;&gt;*ithdr*",'Raw Data'!$D:$D,"&lt;&gt;*ancel*")</f>
        <v>0</v>
      </c>
      <c r="AB88" s="117"/>
      <c r="AC88" s="117"/>
      <c r="AD88" s="123"/>
      <c r="AE88" s="140">
        <f>SUMIFS('Raw Data'!$AI:$AI, 'Raw Data'!$AN:$AN,"&lt;=" &amp;DATE(LEFT($AV$3, 4), MONTH("1 " &amp; AE$6 &amp; " " &amp; LEFT($AV$3, 4)) + 1, 0 ), 'Raw Data'!$AN:$AN,"&gt;" &amp;DATE(LEFT($AV$3, 4), MONTH("1 " &amp; AE$6 &amp; " " &amp; LEFT($AV$3, 4)), 0 ), 'Raw Data'!$J:$J, $A75, 'Raw Data'!$H:$H, "Non*", 'Raw Data'!$O:$O,""&amp;'Raw Data'!$B$1,'Raw Data'!$D:$D,"&lt;&gt;*ithdr*",'Raw Data'!$D:$D,"&lt;&gt;*ancel*",'Raw Data'!$P:$P,"--")
+
SUMIFS('Raw Data'!$AI:$AI, 'Raw Data'!$AN:$AN,"&lt;=" &amp;DATE(LEFT($AV$3, 4), MONTH("1 " &amp; AE$6 &amp; " " &amp; LEFT($AV$3, 4)) + 1, 0 ), 'Raw Data'!$AN:$AN,"&gt;" &amp;DATE(LEFT($AV$3, 4), MONTH("1 " &amp; AE$6 &amp; " " &amp; LEFT($AV$3, 4)), 0 ), 'Raw Data'!$J:$J, $A75, 'Raw Data'!$H:$H, "Non*", 'Raw Data'!$P:$P,""&amp;'Raw Data'!$B$1,'Raw Data'!$D:$D,"&lt;&gt;*ithdr*",'Raw Data'!$D:$D,"&lt;&gt;*ancel*")</f>
        <v>0</v>
      </c>
      <c r="AF88" s="117"/>
      <c r="AG88" s="117"/>
      <c r="AH88" s="123"/>
      <c r="AI88" s="140">
        <f>SUMIFS('Raw Data'!$AI:$AI, 'Raw Data'!$AN:$AN,"&lt;=" &amp;DATE(LEFT($AV$3, 4), MONTH("1 " &amp; AI$6 &amp; " " &amp; LEFT($AV$3, 4)) + 1, 0 ), 'Raw Data'!$AN:$AN,"&gt;" &amp;DATE(LEFT($AV$3, 4), MONTH("1 " &amp; AI$6 &amp; " " &amp; LEFT($AV$3, 4)), 0 ), 'Raw Data'!$J:$J, $A75, 'Raw Data'!$H:$H, "Non*", 'Raw Data'!$O:$O,""&amp;'Raw Data'!$B$1,'Raw Data'!$D:$D,"&lt;&gt;*ithdr*",'Raw Data'!$D:$D,"&lt;&gt;*ancel*",'Raw Data'!$P:$P,"--")
+
SUMIFS('Raw Data'!$AI:$AI, 'Raw Data'!$AN:$AN,"&lt;=" &amp;DATE(LEFT($AV$3, 4), MONTH("1 " &amp; AI$6 &amp; " " &amp; LEFT($AV$3, 4)) + 1, 0 ), 'Raw Data'!$AN:$AN,"&gt;" &amp;DATE(LEFT($AV$3, 4), MONTH("1 " &amp; AI$6 &amp; " " &amp; LEFT($AV$3, 4)), 0 ), 'Raw Data'!$J:$J, $A75, 'Raw Data'!$H:$H, "Non*", 'Raw Data'!$P:$P,""&amp;'Raw Data'!$B$1,'Raw Data'!$D:$D,"&lt;&gt;*ithdr*",'Raw Data'!$D:$D,"&lt;&gt;*ancel*")</f>
        <v>0</v>
      </c>
      <c r="AJ88" s="117"/>
      <c r="AK88" s="117"/>
      <c r="AL88" s="123"/>
      <c r="AM88" s="140">
        <f>SUMIFS('Raw Data'!$AI:$AI, 'Raw Data'!$AN:$AN,"&lt;=" &amp;DATE(LEFT($AV$3, 4), MONTH("1 " &amp; AM$6 &amp; " " &amp; LEFT($AV$3, 4)) + 1, 0 ), 'Raw Data'!$AN:$AN,"&gt;" &amp;DATE(LEFT($AV$3, 4), MONTH("1 " &amp; AM$6 &amp; " " &amp; LEFT($AV$3, 4)), 0 ), 'Raw Data'!$J:$J, $A75, 'Raw Data'!$H:$H, "Non*", 'Raw Data'!$O:$O,""&amp;'Raw Data'!$B$1,'Raw Data'!$D:$D,"&lt;&gt;*ithdr*",'Raw Data'!$D:$D,"&lt;&gt;*ancel*",'Raw Data'!$P:$P,"--")
+
SUMIFS('Raw Data'!$AI:$AI, 'Raw Data'!$AN:$AN,"&lt;=" &amp;DATE(LEFT($AV$3, 4), MONTH("1 " &amp; AM$6 &amp; " " &amp; LEFT($AV$3, 4)) + 1, 0 ), 'Raw Data'!$AN:$AN,"&gt;" &amp;DATE(LEFT($AV$3, 4), MONTH("1 " &amp; AM$6 &amp; " " &amp; LEFT($AV$3, 4)), 0 ), 'Raw Data'!$J:$J, $A75, 'Raw Data'!$H:$H, "Non*", 'Raw Data'!$P:$P,""&amp;'Raw Data'!$B$1,'Raw Data'!$D:$D,"&lt;&gt;*ithdr*",'Raw Data'!$D:$D,"&lt;&gt;*ancel*")</f>
        <v>0</v>
      </c>
      <c r="AN88" s="117"/>
      <c r="AO88" s="117"/>
      <c r="AP88" s="123"/>
      <c r="AQ88" s="140">
        <f>SUMIFS('Raw Data'!$AI:$AI, 'Raw Data'!$AN:$AN,"&lt;=" &amp;DATE(LEFT($AV$3, 4), MONTH("1 " &amp; AQ$6 &amp; " " &amp; LEFT($AV$3, 4)) + 1, 0 ), 'Raw Data'!$AN:$AN,"&gt;" &amp;DATE(LEFT($AV$3, 4), MONTH("1 " &amp; AQ$6 &amp; " " &amp; LEFT($AV$3, 4)), 0 ), 'Raw Data'!$J:$J, $A75, 'Raw Data'!$H:$H, "Non*", 'Raw Data'!$O:$O,""&amp;'Raw Data'!$B$1,'Raw Data'!$D:$D,"&lt;&gt;*ithdr*",'Raw Data'!$D:$D,"&lt;&gt;*ancel*",'Raw Data'!$P:$P,"--")
+
SUMIFS('Raw Data'!$AI:$AI, 'Raw Data'!$AN:$AN,"&lt;=" &amp;DATE(LEFT($AV$3, 4), MONTH("1 " &amp; AQ$6 &amp; " " &amp; LEFT($AV$3, 4)) + 1, 0 ), 'Raw Data'!$AN:$AN,"&gt;" &amp;DATE(LEFT($AV$3, 4), MONTH("1 " &amp; AQ$6 &amp; " " &amp; LEFT($AV$3, 4)), 0 ), 'Raw Data'!$J:$J, $A75, 'Raw Data'!$H:$H, "Non*", 'Raw Data'!$P:$P,""&amp;'Raw Data'!$B$1,'Raw Data'!$D:$D,"&lt;&gt;*ithdr*",'Raw Data'!$D:$D,"&lt;&gt;*ancel*")</f>
        <v>0</v>
      </c>
      <c r="AR88" s="117"/>
      <c r="AS88" s="117"/>
      <c r="AT88" s="123"/>
      <c r="AU88" s="140">
        <f>SUMIFS('Raw Data'!$AI:$AI, 'Raw Data'!$AN:$AN,"&lt;=" &amp;DATE(MID($AV$3, 15, 4), MONTH("1 " &amp; AU$6 &amp; " " &amp; MID($AV$3, 15, 4)) + 1, 0 ), 'Raw Data'!$AN:$AN,"&gt;" &amp;DATE(MID($AV$3, 15, 4), MONTH("1 " &amp; AU$6 &amp; " " &amp; MID($AV$3, 15, 4)), 0 ), 'Raw Data'!$J:$J, $A75, 'Raw Data'!$H:$H, "Non*", 'Raw Data'!$O:$O,""&amp;'Raw Data'!$B$1,'Raw Data'!$D:$D,"&lt;&gt;*ithdr*",'Raw Data'!$D:$D,"&lt;&gt;*ancel*",'Raw Data'!$P:$P,"--")
+
SUMIFS('Raw Data'!$AI:$AI, 'Raw Data'!$AN:$AN,"&lt;=" &amp;DATE(MID($AV$3, 15, 4), MONTH("1 " &amp; AU$6 &amp; " " &amp; MID($AV$3, 15, 4)) + 1, 0 ), 'Raw Data'!$AN:$AN,"&gt;" &amp;DATE(MID($AV$3, 15, 4), MONTH("1 " &amp; AU$6 &amp; " " &amp; MID($AV$3, 15, 4)), 0 ), 'Raw Data'!$J:$J, $A75, 'Raw Data'!$H:$H, "Non*", 'Raw Data'!$P:$P,""&amp;'Raw Data'!$B$1,'Raw Data'!$D:$D,"&lt;&gt;*ithdr*",'Raw Data'!$D:$D,"&lt;&gt;*ancel*")</f>
        <v>0</v>
      </c>
      <c r="AV88" s="117"/>
      <c r="AW88" s="117"/>
      <c r="AX88" s="123"/>
      <c r="AY88" s="140">
        <f>SUMIFS('Raw Data'!$AI:$AI, 'Raw Data'!$AN:$AN,"&lt;=" &amp;DATE(MID($AV$3, 15, 4), MONTH("1 " &amp; AY$6 &amp; " " &amp; MID($AV$3, 15, 4)) + 1, 0 ), 'Raw Data'!$AN:$AN,"&gt;" &amp;DATE(MID($AV$3, 15, 4), MONTH("1 " &amp; AY$6 &amp; " " &amp; MID($AV$3, 15, 4)), 0 ), 'Raw Data'!$J:$J, $A75, 'Raw Data'!$H:$H, "Non*", 'Raw Data'!$O:$O,""&amp;'Raw Data'!$B$1,'Raw Data'!$D:$D,"&lt;&gt;*ithdr*",'Raw Data'!$D:$D,"&lt;&gt;*ancel*",'Raw Data'!$P:$P,"--")
+
SUMIFS('Raw Data'!$AI:$AI, 'Raw Data'!$AN:$AN,"&lt;=" &amp;DATE(MID($AV$3, 15, 4), MONTH("1 " &amp; AY$6 &amp; " " &amp; MID($AV$3, 15, 4)) + 1, 0 ), 'Raw Data'!$AN:$AN,"&gt;" &amp;DATE(MID($AV$3, 15, 4), MONTH("1 " &amp; AY$6 &amp; " " &amp; MID($AV$3, 15, 4)), 0 ), 'Raw Data'!$J:$J, $A75, 'Raw Data'!$H:$H, "Non*", 'Raw Data'!$P:$P,""&amp;'Raw Data'!$B$1,'Raw Data'!$D:$D,"&lt;&gt;*ithdr*",'Raw Data'!$D:$D,"&lt;&gt;*ancel*")</f>
        <v>0</v>
      </c>
      <c r="AZ88" s="117"/>
      <c r="BA88" s="117"/>
      <c r="BB88" s="123"/>
      <c r="BC88" s="140">
        <f>SUMIFS('Raw Data'!$AI:$AI, 'Raw Data'!$AN:$AN,"&lt;=" &amp;DATE(MID($AV$3, 15, 4), MONTH("1 " &amp; BC$6 &amp; " " &amp; MID($AV$3, 15, 4)) + 1, 0 ), 'Raw Data'!$AN:$AN,"&gt;" &amp;DATE(MID($AV$3, 15, 4), MONTH("1 " &amp; BC$6 &amp; " " &amp; MID($AV$3, 15, 4)), 0 ), 'Raw Data'!$J:$J, $A75, 'Raw Data'!$H:$H, "Non*", 'Raw Data'!$O:$O,""&amp;'Raw Data'!$B$1,'Raw Data'!$D:$D,"&lt;&gt;*ithdr*",'Raw Data'!$D:$D,"&lt;&gt;*ancel*",'Raw Data'!$P:$P,"--")
+
SUMIFS('Raw Data'!$AI:$AI, 'Raw Data'!$AN:$AN,"&lt;=" &amp;DATE(MID($AV$3, 15, 4), MONTH("1 " &amp; BC$6 &amp; " " &amp; MID($AV$3, 15, 4)) + 1, 0 ), 'Raw Data'!$AN:$AN,"&gt;" &amp;DATE(MID($AV$3, 15, 4), MONTH("1 " &amp; BC$6 &amp; " " &amp; MID($AV$3, 15, 4)), 0 ), 'Raw Data'!$J:$J, $A75, 'Raw Data'!$H:$H, "Non*", 'Raw Data'!$P:$P,""&amp;'Raw Data'!$B$1,'Raw Data'!$D:$D,"&lt;&gt;*ithdr*",'Raw Data'!$D:$D,"&lt;&gt;*ancel*")</f>
        <v>0</v>
      </c>
      <c r="BD88" s="117"/>
      <c r="BE88" s="117"/>
      <c r="BF88" s="123"/>
    </row>
    <row r="89" spans="1:58" ht="12.75" customHeight="1" x14ac:dyDescent="0.2">
      <c r="A89" s="120" t="s">
        <v>737</v>
      </c>
      <c r="B89" s="117"/>
      <c r="C89" s="117"/>
      <c r="D89" s="117"/>
      <c r="E89" s="117"/>
      <c r="F89" s="117"/>
      <c r="G89" s="117"/>
      <c r="H89" s="117"/>
      <c r="I89" s="117"/>
      <c r="J89" s="123"/>
      <c r="K89" s="156">
        <f>COUNTIFS( 'Raw Data'!$AM:$AM,"&lt;=" &amp;DATE(LEFT($AV$3, 4), MONTH("1 " &amp; K$6 &amp; " " &amp; LEFT($AV$3, 4)) + 1, 0 ), 'Raw Data'!$AM:$AM,"&gt;" &amp;DATE(LEFT($AV$3, 4), MONTH("1 " &amp; K$6 &amp; " " &amp; LEFT($AV$3, 4)), 0 ), 'Raw Data'!$J:$J, $A75, 'Raw Data'!$O:$O,""&amp;'Raw Data'!$B$1,'Raw Data'!$D:$D,"&lt;&gt;*ithdr*",'Raw Data'!$D:$D,"&lt;&gt;*ancel*",'Raw Data'!$P:$P,"--")
+
COUNTIFS( 'Raw Data'!$AM:$AM,"&lt;=" &amp;DATE(LEFT($AV$3, 4), MONTH("1 " &amp; K$6 &amp; " " &amp; LEFT($AV$3, 4)) + 1, 0 ), 'Raw Data'!$AM:$AM,"&gt;" &amp;DATE(LEFT($AV$3, 4), MONTH("1 " &amp; K$6 &amp; " " &amp; LEFT($AV$3, 4)), 0 ), 'Raw Data'!$J:$J, $A75, 'Raw Data'!$P:$P,""&amp;'Raw Data'!$B$1,'Raw Data'!$D:$D,"&lt;&gt;*ithdr*",'Raw Data'!$D:$D,"&lt;&gt;*ancel*")</f>
        <v>0</v>
      </c>
      <c r="L89" s="117"/>
      <c r="M89" s="117"/>
      <c r="N89" s="123"/>
      <c r="O89" s="156">
        <f>COUNTIFS( 'Raw Data'!$AM:$AM,"&lt;=" &amp;DATE(LEFT($AV$3, 4), MONTH("1 " &amp; O$6 &amp; " " &amp; LEFT($AV$3, 4)) + 1, 0 ), 'Raw Data'!$AM:$AM,"&gt;" &amp;DATE(LEFT($AV$3, 4), MONTH("1 " &amp; O$6 &amp; " " &amp; LEFT($AV$3, 4)), 0 ), 'Raw Data'!$J:$J, $A75, 'Raw Data'!$O:$O,""&amp;'Raw Data'!$B$1,'Raw Data'!$D:$D,"&lt;&gt;*ithdr*",'Raw Data'!$D:$D,"&lt;&gt;*ancel*",'Raw Data'!$P:$P,"--")
+
COUNTIFS( 'Raw Data'!$AM:$AM,"&lt;=" &amp;DATE(LEFT($AV$3, 4), MONTH("1 " &amp; O$6 &amp; " " &amp; LEFT($AV$3, 4)) + 1, 0 ), 'Raw Data'!$AM:$AM,"&gt;" &amp;DATE(LEFT($AV$3, 4), MONTH("1 " &amp; O$6 &amp; " " &amp; LEFT($AV$3, 4)), 0 ), 'Raw Data'!$J:$J, $A75, 'Raw Data'!$P:$P,""&amp;'Raw Data'!$B$1,'Raw Data'!$D:$D,"&lt;&gt;*ithdr*",'Raw Data'!$D:$D,"&lt;&gt;*ancel*")</f>
        <v>0</v>
      </c>
      <c r="P89" s="117"/>
      <c r="Q89" s="117"/>
      <c r="R89" s="123"/>
      <c r="S89" s="156">
        <f>COUNTIFS( 'Raw Data'!$AM:$AM,"&lt;=" &amp;DATE(LEFT($AV$3, 4), MONTH("1 " &amp; S$6 &amp; " " &amp; LEFT($AV$3, 4)) + 1, 0 ), 'Raw Data'!$AM:$AM,"&gt;" &amp;DATE(LEFT($AV$3, 4), MONTH("1 " &amp; S$6 &amp; " " &amp; LEFT($AV$3, 4)), 0 ), 'Raw Data'!$J:$J, $A75, 'Raw Data'!$O:$O,""&amp;'Raw Data'!$B$1,'Raw Data'!$D:$D,"&lt;&gt;*ithdr*",'Raw Data'!$D:$D,"&lt;&gt;*ancel*",'Raw Data'!$P:$P,"--")
+
COUNTIFS( 'Raw Data'!$AM:$AM,"&lt;=" &amp;DATE(LEFT($AV$3, 4), MONTH("1 " &amp; S$6 &amp; " " &amp; LEFT($AV$3, 4)) + 1, 0 ), 'Raw Data'!$AM:$AM,"&gt;" &amp;DATE(LEFT($AV$3, 4), MONTH("1 " &amp; S$6 &amp; " " &amp; LEFT($AV$3, 4)), 0 ), 'Raw Data'!$J:$J, $A75, 'Raw Data'!$P:$P,""&amp;'Raw Data'!$B$1,'Raw Data'!$D:$D,"&lt;&gt;*ithdr*",'Raw Data'!$D:$D,"&lt;&gt;*ancel*")</f>
        <v>0</v>
      </c>
      <c r="T89" s="117"/>
      <c r="U89" s="117"/>
      <c r="V89" s="123"/>
      <c r="W89" s="156">
        <f>COUNTIFS( 'Raw Data'!$AM:$AM,"&lt;=" &amp;DATE(LEFT($AV$3, 4), MONTH("1 " &amp; W$6 &amp; " " &amp; LEFT($AV$3, 4)) + 1, 0 ), 'Raw Data'!$AM:$AM,"&gt;" &amp;DATE(LEFT($AV$3, 4), MONTH("1 " &amp; W$6 &amp; " " &amp; LEFT($AV$3, 4)), 0 ), 'Raw Data'!$J:$J, $A75, 'Raw Data'!$O:$O,""&amp;'Raw Data'!$B$1,'Raw Data'!$D:$D,"&lt;&gt;*ithdr*",'Raw Data'!$D:$D,"&lt;&gt;*ancel*",'Raw Data'!$P:$P,"--")
+
COUNTIFS( 'Raw Data'!$AM:$AM,"&lt;=" &amp;DATE(LEFT($AV$3, 4), MONTH("1 " &amp; W$6 &amp; " " &amp; LEFT($AV$3, 4)) + 1, 0 ), 'Raw Data'!$AM:$AM,"&gt;" &amp;DATE(LEFT($AV$3, 4), MONTH("1 " &amp; W$6 &amp; " " &amp; LEFT($AV$3, 4)), 0 ), 'Raw Data'!$J:$J, $A75, 'Raw Data'!$P:$P,""&amp;'Raw Data'!$B$1,'Raw Data'!$D:$D,"&lt;&gt;*ithdr*",'Raw Data'!$D:$D,"&lt;&gt;*ancel*")</f>
        <v>0</v>
      </c>
      <c r="X89" s="117"/>
      <c r="Y89" s="117"/>
      <c r="Z89" s="123"/>
      <c r="AA89" s="156">
        <f>COUNTIFS( 'Raw Data'!$AM:$AM,"&lt;=" &amp;DATE(LEFT($AV$3, 4), MONTH("1 " &amp; AA$6 &amp; " " &amp; LEFT($AV$3, 4)) + 1, 0 ), 'Raw Data'!$AM:$AM,"&gt;" &amp;DATE(LEFT($AV$3, 4), MONTH("1 " &amp; AA$6 &amp; " " &amp; LEFT($AV$3, 4)), 0 ), 'Raw Data'!$J:$J, $A75, 'Raw Data'!$O:$O,""&amp;'Raw Data'!$B$1,'Raw Data'!$D:$D,"&lt;&gt;*ithdr*",'Raw Data'!$D:$D,"&lt;&gt;*ancel*",'Raw Data'!$P:$P,"--")
+
COUNTIFS( 'Raw Data'!$AM:$AM,"&lt;=" &amp;DATE(LEFT($AV$3, 4), MONTH("1 " &amp; AA$6 &amp; " " &amp; LEFT($AV$3, 4)) + 1, 0 ), 'Raw Data'!$AM:$AM,"&gt;" &amp;DATE(LEFT($AV$3, 4), MONTH("1 " &amp; AA$6 &amp; " " &amp; LEFT($AV$3, 4)), 0 ), 'Raw Data'!$J:$J, $A75, 'Raw Data'!$P:$P,""&amp;'Raw Data'!$B$1,'Raw Data'!$D:$D,"&lt;&gt;*ithdr*",'Raw Data'!$D:$D,"&lt;&gt;*ancel*")</f>
        <v>0</v>
      </c>
      <c r="AB89" s="117"/>
      <c r="AC89" s="117"/>
      <c r="AD89" s="123"/>
      <c r="AE89" s="156">
        <f>COUNTIFS( 'Raw Data'!$AM:$AM,"&lt;=" &amp;DATE(LEFT($AV$3, 4), MONTH("1 " &amp; AE$6 &amp; " " &amp; LEFT($AV$3, 4)) + 1, 0 ), 'Raw Data'!$AM:$AM,"&gt;" &amp;DATE(LEFT($AV$3, 4), MONTH("1 " &amp; AE$6 &amp; " " &amp; LEFT($AV$3, 4)), 0 ), 'Raw Data'!$J:$J, $A75, 'Raw Data'!$O:$O,""&amp;'Raw Data'!$B$1,'Raw Data'!$D:$D,"&lt;&gt;*ithdr*",'Raw Data'!$D:$D,"&lt;&gt;*ancel*",'Raw Data'!$P:$P,"--")
+
COUNTIFS( 'Raw Data'!$AM:$AM,"&lt;=" &amp;DATE(LEFT($AV$3, 4), MONTH("1 " &amp; AE$6 &amp; " " &amp; LEFT($AV$3, 4)) + 1, 0 ), 'Raw Data'!$AM:$AM,"&gt;" &amp;DATE(LEFT($AV$3, 4), MONTH("1 " &amp; AE$6 &amp; " " &amp; LEFT($AV$3, 4)), 0 ), 'Raw Data'!$J:$J, $A75, 'Raw Data'!$P:$P,""&amp;'Raw Data'!$B$1,'Raw Data'!$D:$D,"&lt;&gt;*ithdr*",'Raw Data'!$D:$D,"&lt;&gt;*ancel*")</f>
        <v>0</v>
      </c>
      <c r="AF89" s="117"/>
      <c r="AG89" s="117"/>
      <c r="AH89" s="123"/>
      <c r="AI89" s="156">
        <f>COUNTIFS( 'Raw Data'!$AM:$AM,"&lt;=" &amp;DATE(LEFT($AV$3, 4), MONTH("1 " &amp; AI$6 &amp; " " &amp; LEFT($AV$3, 4)) + 1, 0 ), 'Raw Data'!$AM:$AM,"&gt;" &amp;DATE(LEFT($AV$3, 4), MONTH("1 " &amp; AI$6 &amp; " " &amp; LEFT($AV$3, 4)), 0 ), 'Raw Data'!$J:$J, $A75, 'Raw Data'!$O:$O,""&amp;'Raw Data'!$B$1,'Raw Data'!$D:$D,"&lt;&gt;*ithdr*",'Raw Data'!$D:$D,"&lt;&gt;*ancel*",'Raw Data'!$P:$P,"--")
+
COUNTIFS( 'Raw Data'!$AM:$AM,"&lt;=" &amp;DATE(LEFT($AV$3, 4), MONTH("1 " &amp; AI$6 &amp; " " &amp; LEFT($AV$3, 4)) + 1, 0 ), 'Raw Data'!$AM:$AM,"&gt;" &amp;DATE(LEFT($AV$3, 4), MONTH("1 " &amp; AI$6 &amp; " " &amp; LEFT($AV$3, 4)), 0 ), 'Raw Data'!$J:$J, $A75, 'Raw Data'!$P:$P,""&amp;'Raw Data'!$B$1,'Raw Data'!$D:$D,"&lt;&gt;*ithdr*",'Raw Data'!$D:$D,"&lt;&gt;*ancel*")</f>
        <v>0</v>
      </c>
      <c r="AJ89" s="117"/>
      <c r="AK89" s="117"/>
      <c r="AL89" s="123"/>
      <c r="AM89" s="156">
        <f>COUNTIFS( 'Raw Data'!$AM:$AM,"&lt;=" &amp;DATE(LEFT($AV$3, 4), MONTH("1 " &amp; AM$6 &amp; " " &amp; LEFT($AV$3, 4)) + 1, 0 ), 'Raw Data'!$AM:$AM,"&gt;" &amp;DATE(LEFT($AV$3, 4), MONTH("1 " &amp; AM$6 &amp; " " &amp; LEFT($AV$3, 4)), 0 ), 'Raw Data'!$J:$J, $A75, 'Raw Data'!$O:$O,""&amp;'Raw Data'!$B$1,'Raw Data'!$D:$D,"&lt;&gt;*ithdr*",'Raw Data'!$D:$D,"&lt;&gt;*ancel*",'Raw Data'!$P:$P,"--")
+
COUNTIFS( 'Raw Data'!$AM:$AM,"&lt;=" &amp;DATE(LEFT($AV$3, 4), MONTH("1 " &amp; AM$6 &amp; " " &amp; LEFT($AV$3, 4)) + 1, 0 ), 'Raw Data'!$AM:$AM,"&gt;" &amp;DATE(LEFT($AV$3, 4), MONTH("1 " &amp; AM$6 &amp; " " &amp; LEFT($AV$3, 4)), 0 ), 'Raw Data'!$J:$J, $A75, 'Raw Data'!$P:$P,""&amp;'Raw Data'!$B$1,'Raw Data'!$D:$D,"&lt;&gt;*ithdr*",'Raw Data'!$D:$D,"&lt;&gt;*ancel*")</f>
        <v>0</v>
      </c>
      <c r="AN89" s="117"/>
      <c r="AO89" s="117"/>
      <c r="AP89" s="123"/>
      <c r="AQ89" s="156">
        <f>COUNTIFS( 'Raw Data'!$AM:$AM,"&lt;=" &amp;DATE(LEFT($AV$3, 4), MONTH("1 " &amp; AQ$6 &amp; " " &amp; LEFT($AV$3, 4)) + 1, 0 ), 'Raw Data'!$AM:$AM,"&gt;" &amp;DATE(LEFT($AV$3, 4), MONTH("1 " &amp; AQ$6 &amp; " " &amp; LEFT($AV$3, 4)), 0 ), 'Raw Data'!$J:$J, $A75, 'Raw Data'!$O:$O,""&amp;'Raw Data'!$B$1,'Raw Data'!$D:$D,"&lt;&gt;*ithdr*",'Raw Data'!$D:$D,"&lt;&gt;*ancel*",'Raw Data'!$P:$P,"--")
+
COUNTIFS( 'Raw Data'!$AM:$AM,"&lt;=" &amp;DATE(LEFT($AV$3, 4), MONTH("1 " &amp; AQ$6 &amp; " " &amp; LEFT($AV$3, 4)) + 1, 0 ), 'Raw Data'!$AM:$AM,"&gt;" &amp;DATE(LEFT($AV$3, 4), MONTH("1 " &amp; AQ$6 &amp; " " &amp; LEFT($AV$3, 4)), 0 ), 'Raw Data'!$J:$J, $A75, 'Raw Data'!$P:$P,""&amp;'Raw Data'!$B$1,'Raw Data'!$D:$D,"&lt;&gt;*ithdr*",'Raw Data'!$D:$D,"&lt;&gt;*ancel*")</f>
        <v>0</v>
      </c>
      <c r="AR89" s="117"/>
      <c r="AS89" s="117"/>
      <c r="AT89" s="123"/>
      <c r="AU89" s="156">
        <f>COUNTIFS( 'Raw Data'!$AM:$AM,"&lt;=" &amp;DATE(MID($AV$3, 15, 4), MONTH("1 " &amp; AU$6 &amp; " " &amp; MID($AV$3, 15, 4)) + 1, 0 ), 'Raw Data'!$AN:$AN,"&gt;" &amp;DATE(MID($AV$3, 15, 4), MONTH("1 " &amp; AU$6 &amp; " " &amp; MID($AV$3, 15, 4)), 0 ), 'Raw Data'!$J:$J, $A75, 'Raw Data'!$O:$O,""&amp;'Raw Data'!$B$1,'Raw Data'!$D:$D,"&lt;&gt;*ithdr*",'Raw Data'!$D:$D,"&lt;&gt;*ancel*",'Raw Data'!$P:$P,"--")
+
COUNTIFS( 'Raw Data'!$AM:$AM,"&lt;=" &amp;DATE(MID($AV$3, 15, 4), MONTH("1 " &amp; AU$6 &amp; " " &amp; MID($AV$3, 15, 4)) + 1, 0 ), 'Raw Data'!$AN:$AN,"&gt;" &amp;DATE(MID($AV$3, 15, 4), MONTH("1 " &amp; AU$6 &amp; " " &amp; MID($AV$3, 15, 4)), 0 ), 'Raw Data'!$J:$J, $A75, 'Raw Data'!$P:$P,""&amp;'Raw Data'!$B$1,'Raw Data'!$D:$D,"&lt;&gt;*ithdr*",'Raw Data'!$D:$D,"&lt;&gt;*ancel*")</f>
        <v>0</v>
      </c>
      <c r="AV89" s="117"/>
      <c r="AW89" s="117"/>
      <c r="AX89" s="123"/>
      <c r="AY89" s="156">
        <f>COUNTIFS( 'Raw Data'!$AM:$AM,"&lt;=" &amp;DATE(MID($AV$3, 15, 4), MONTH("1 " &amp; AY$6 &amp; " " &amp; MID($AV$3, 15, 4)) + 1, 0 ), 'Raw Data'!$AN:$AN,"&gt;" &amp;DATE(MID($AV$3, 15, 4), MONTH("1 " &amp; AY$6 &amp; " " &amp; MID($AV$3, 15, 4)), 0 ), 'Raw Data'!$J:$J, $A75, 'Raw Data'!$O:$O,""&amp;'Raw Data'!$B$1,'Raw Data'!$D:$D,"&lt;&gt;*ithdr*",'Raw Data'!$D:$D,"&lt;&gt;*ancel*",'Raw Data'!$P:$P,"--")
+
COUNTIFS( 'Raw Data'!$AM:$AM,"&lt;=" &amp;DATE(MID($AV$3, 15, 4), MONTH("1 " &amp; AY$6 &amp; " " &amp; MID($AV$3, 15, 4)) + 1, 0 ), 'Raw Data'!$AN:$AN,"&gt;" &amp;DATE(MID($AV$3, 15, 4), MONTH("1 " &amp; AY$6 &amp; " " &amp; MID($AV$3, 15, 4)), 0 ), 'Raw Data'!$J:$J, $A75, 'Raw Data'!$P:$P,""&amp;'Raw Data'!$B$1,'Raw Data'!$D:$D,"&lt;&gt;*ithdr*",'Raw Data'!$D:$D,"&lt;&gt;*ancel*")</f>
        <v>0</v>
      </c>
      <c r="AZ89" s="117"/>
      <c r="BA89" s="117"/>
      <c r="BB89" s="123"/>
      <c r="BC89" s="156">
        <f>COUNTIFS( 'Raw Data'!$AM:$AM,"&lt;=" &amp;DATE(MID($AV$3, 15, 4), MONTH("1 " &amp; BC$6 &amp; " " &amp; MID($AV$3, 15, 4)) + 1, 0 ), 'Raw Data'!$AN:$AN,"&gt;" &amp;DATE(MID($AV$3, 15, 4), MONTH("1 " &amp; BC$6 &amp; " " &amp; MID($AV$3, 15, 4)), 0 ), 'Raw Data'!$J:$J, $A75, 'Raw Data'!$O:$O,""&amp;'Raw Data'!$B$1,'Raw Data'!$D:$D,"&lt;&gt;*ithdr*",'Raw Data'!$D:$D,"&lt;&gt;*ancel*",'Raw Data'!$P:$P,"--")
+
COUNTIFS( 'Raw Data'!$AM:$AM,"&lt;=" &amp;DATE(MID($AV$3, 15, 4), MONTH("1 " &amp; BC$6 &amp; " " &amp; MID($AV$3, 15, 4)) + 1, 0 ), 'Raw Data'!$AN:$AN,"&gt;" &amp;DATE(MID($AV$3, 15, 4), MONTH("1 " &amp; BC$6 &amp; " " &amp; MID($AV$3, 15, 4)), 0 ), 'Raw Data'!$J:$J, $A75, 'Raw Data'!$P:$P,""&amp;'Raw Data'!$B$1,'Raw Data'!$D:$D,"&lt;&gt;*ithdr*",'Raw Data'!$D:$D,"&lt;&gt;*ancel*")</f>
        <v>0</v>
      </c>
      <c r="BD89" s="117"/>
      <c r="BE89" s="117"/>
      <c r="BF89" s="123"/>
    </row>
    <row r="90" spans="1:58" ht="12.75" customHeight="1" x14ac:dyDescent="0.2">
      <c r="A90" s="157" t="s">
        <v>738</v>
      </c>
      <c r="B90" s="117"/>
      <c r="C90" s="117"/>
      <c r="D90" s="117"/>
      <c r="E90" s="117"/>
      <c r="F90" s="117"/>
      <c r="G90" s="117"/>
      <c r="H90" s="117"/>
      <c r="I90" s="117"/>
      <c r="J90" s="123"/>
      <c r="K90" s="156">
        <f>COUNTIFS('Raw Data'!$AM:$AM,"&lt;=" &amp;DATE(LEFT($AV$3, 4), MONTH("1 " &amp; K$6 &amp; " " &amp; LEFT($AV$3, 4)) + 1, 0 ), 'Raw Data'!$AM:$AM,"&gt;" &amp;DATE(LEFT($AV$3, 4), MONTH("1 " &amp; K$6 &amp; " " &amp; LEFT($AV$3, 4)), 0 ), 'Raw Data'!$J:$J, $A75, 'Raw Data'!$H:$H, "Ear*", 'Raw Data'!$O:$O,""&amp;'Raw Data'!$B$1,'Raw Data'!$D:$D,"&lt;&gt;*ithdr*",'Raw Data'!$D:$D,"&lt;&gt;*ancel*",'Raw Data'!$P:$P,"--")
+
COUNTIFS( 'Raw Data'!$AM:$AM,"&lt;=" &amp;DATE(LEFT($AV$3, 4), MONTH("1 " &amp; K$6 &amp; " " &amp; LEFT($AV$3, 4)) + 1, 0 ), 'Raw Data'!$AM:$AM,"&gt;" &amp;DATE(LEFT($AV$3, 4), MONTH("1 " &amp; K$6 &amp; " " &amp; LEFT($AV$3, 4)), 0 ), 'Raw Data'!$J:$J, $A75, 'Raw Data'!$H:$H, "Ear*", 'Raw Data'!$P:$P,""&amp;'Raw Data'!$B$1,'Raw Data'!$D:$D,"&lt;&gt;*ithdr*",'Raw Data'!$D:$D,"&lt;&gt;*ancel*")</f>
        <v>0</v>
      </c>
      <c r="L90" s="117"/>
      <c r="M90" s="117"/>
      <c r="N90" s="123"/>
      <c r="O90" s="156">
        <f>COUNTIFS('Raw Data'!$AM:$AM,"&lt;=" &amp;DATE(LEFT($AV$3, 4), MONTH("1 " &amp; O$6 &amp; " " &amp; LEFT($AV$3, 4)) + 1, 0 ), 'Raw Data'!$AM:$AM,"&gt;" &amp;DATE(LEFT($AV$3, 4), MONTH("1 " &amp; O$6 &amp; " " &amp; LEFT($AV$3, 4)), 0 ), 'Raw Data'!$J:$J, $A75, 'Raw Data'!$H:$H, "Ear*", 'Raw Data'!$O:$O,""&amp;'Raw Data'!$B$1,'Raw Data'!$D:$D,"&lt;&gt;*ithdr*",'Raw Data'!$D:$D,"&lt;&gt;*ancel*",'Raw Data'!$P:$P,"--")
+
COUNTIFS( 'Raw Data'!$AM:$AM,"&lt;=" &amp;DATE(LEFT($AV$3, 4), MONTH("1 " &amp; O$6 &amp; " " &amp; LEFT($AV$3, 4)) + 1, 0 ), 'Raw Data'!$AM:$AM,"&gt;" &amp;DATE(LEFT($AV$3, 4), MONTH("1 " &amp; O$6 &amp; " " &amp; LEFT($AV$3, 4)), 0 ), 'Raw Data'!$J:$J, $A75, 'Raw Data'!$H:$H, "Ear*", 'Raw Data'!$P:$P,""&amp;'Raw Data'!$B$1,'Raw Data'!$D:$D,"&lt;&gt;*ithdr*",'Raw Data'!$D:$D,"&lt;&gt;*ancel*")</f>
        <v>0</v>
      </c>
      <c r="P90" s="117"/>
      <c r="Q90" s="117"/>
      <c r="R90" s="123"/>
      <c r="S90" s="156">
        <f>COUNTIFS('Raw Data'!$AM:$AM,"&lt;=" &amp;DATE(LEFT($AV$3, 4), MONTH("1 " &amp; S$6 &amp; " " &amp; LEFT($AV$3, 4)) + 1, 0 ), 'Raw Data'!$AM:$AM,"&gt;" &amp;DATE(LEFT($AV$3, 4), MONTH("1 " &amp; S$6 &amp; " " &amp; LEFT($AV$3, 4)), 0 ), 'Raw Data'!$J:$J, $A75, 'Raw Data'!$H:$H, "Ear*", 'Raw Data'!$O:$O,""&amp;'Raw Data'!$B$1,'Raw Data'!$D:$D,"&lt;&gt;*ithdr*",'Raw Data'!$D:$D,"&lt;&gt;*ancel*",'Raw Data'!$P:$P,"--")
+
COUNTIFS( 'Raw Data'!$AM:$AM,"&lt;=" &amp;DATE(LEFT($AV$3, 4), MONTH("1 " &amp; S$6 &amp; " " &amp; LEFT($AV$3, 4)) + 1, 0 ), 'Raw Data'!$AM:$AM,"&gt;" &amp;DATE(LEFT($AV$3, 4), MONTH("1 " &amp; S$6 &amp; " " &amp; LEFT($AV$3, 4)), 0 ), 'Raw Data'!$J:$J, $A75, 'Raw Data'!$H:$H, "Ear*", 'Raw Data'!$P:$P,""&amp;'Raw Data'!$B$1,'Raw Data'!$D:$D,"&lt;&gt;*ithdr*",'Raw Data'!$D:$D,"&lt;&gt;*ancel*")</f>
        <v>0</v>
      </c>
      <c r="T90" s="117"/>
      <c r="U90" s="117"/>
      <c r="V90" s="123"/>
      <c r="W90" s="156">
        <f>COUNTIFS('Raw Data'!$AM:$AM,"&lt;=" &amp;DATE(LEFT($AV$3, 4), MONTH("1 " &amp; W$6 &amp; " " &amp; LEFT($AV$3, 4)) + 1, 0 ), 'Raw Data'!$AM:$AM,"&gt;" &amp;DATE(LEFT($AV$3, 4), MONTH("1 " &amp; W$6 &amp; " " &amp; LEFT($AV$3, 4)), 0 ), 'Raw Data'!$J:$J, $A75, 'Raw Data'!$H:$H, "Ear*", 'Raw Data'!$O:$O,""&amp;'Raw Data'!$B$1,'Raw Data'!$D:$D,"&lt;&gt;*ithdr*",'Raw Data'!$D:$D,"&lt;&gt;*ancel*",'Raw Data'!$P:$P,"--")
+
COUNTIFS( 'Raw Data'!$AM:$AM,"&lt;=" &amp;DATE(LEFT($AV$3, 4), MONTH("1 " &amp; W$6 &amp; " " &amp; LEFT($AV$3, 4)) + 1, 0 ), 'Raw Data'!$AM:$AM,"&gt;" &amp;DATE(LEFT($AV$3, 4), MONTH("1 " &amp; W$6 &amp; " " &amp; LEFT($AV$3, 4)), 0 ), 'Raw Data'!$J:$J, $A75, 'Raw Data'!$H:$H, "Ear*", 'Raw Data'!$P:$P,""&amp;'Raw Data'!$B$1,'Raw Data'!$D:$D,"&lt;&gt;*ithdr*",'Raw Data'!$D:$D,"&lt;&gt;*ancel*")</f>
        <v>0</v>
      </c>
      <c r="X90" s="117"/>
      <c r="Y90" s="117"/>
      <c r="Z90" s="123"/>
      <c r="AA90" s="156">
        <f>COUNTIFS('Raw Data'!$AM:$AM,"&lt;=" &amp;DATE(LEFT($AV$3, 4), MONTH("1 " &amp; AA$6 &amp; " " &amp; LEFT($AV$3, 4)) + 1, 0 ), 'Raw Data'!$AM:$AM,"&gt;" &amp;DATE(LEFT($AV$3, 4), MONTH("1 " &amp; AA$6 &amp; " " &amp; LEFT($AV$3, 4)), 0 ), 'Raw Data'!$J:$J, $A75, 'Raw Data'!$H:$H, "Ear*", 'Raw Data'!$O:$O,""&amp;'Raw Data'!$B$1,'Raw Data'!$D:$D,"&lt;&gt;*ithdr*",'Raw Data'!$D:$D,"&lt;&gt;*ancel*",'Raw Data'!$P:$P,"--")
+
COUNTIFS( 'Raw Data'!$AM:$AM,"&lt;=" &amp;DATE(LEFT($AV$3, 4), MONTH("1 " &amp; AA$6 &amp; " " &amp; LEFT($AV$3, 4)) + 1, 0 ), 'Raw Data'!$AM:$AM,"&gt;" &amp;DATE(LEFT($AV$3, 4), MONTH("1 " &amp; AA$6 &amp; " " &amp; LEFT($AV$3, 4)), 0 ), 'Raw Data'!$J:$J, $A75, 'Raw Data'!$H:$H, "Ear*", 'Raw Data'!$P:$P,""&amp;'Raw Data'!$B$1,'Raw Data'!$D:$D,"&lt;&gt;*ithdr*",'Raw Data'!$D:$D,"&lt;&gt;*ancel*")</f>
        <v>0</v>
      </c>
      <c r="AB90" s="117"/>
      <c r="AC90" s="117"/>
      <c r="AD90" s="123"/>
      <c r="AE90" s="156">
        <f>COUNTIFS('Raw Data'!$AM:$AM,"&lt;=" &amp;DATE(LEFT($AV$3, 4), MONTH("1 " &amp; AE$6 &amp; " " &amp; LEFT($AV$3, 4)) + 1, 0 ), 'Raw Data'!$AM:$AM,"&gt;" &amp;DATE(LEFT($AV$3, 4), MONTH("1 " &amp; AE$6 &amp; " " &amp; LEFT($AV$3, 4)), 0 ), 'Raw Data'!$J:$J, $A75, 'Raw Data'!$H:$H, "Ear*", 'Raw Data'!$O:$O,""&amp;'Raw Data'!$B$1,'Raw Data'!$D:$D,"&lt;&gt;*ithdr*",'Raw Data'!$D:$D,"&lt;&gt;*ancel*",'Raw Data'!$P:$P,"--")
+
COUNTIFS( 'Raw Data'!$AM:$AM,"&lt;=" &amp;DATE(LEFT($AV$3, 4), MONTH("1 " &amp; AE$6 &amp; " " &amp; LEFT($AV$3, 4)) + 1, 0 ), 'Raw Data'!$AM:$AM,"&gt;" &amp;DATE(LEFT($AV$3, 4), MONTH("1 " &amp; AE$6 &amp; " " &amp; LEFT($AV$3, 4)), 0 ), 'Raw Data'!$J:$J, $A75, 'Raw Data'!$H:$H, "Ear*", 'Raw Data'!$P:$P,""&amp;'Raw Data'!$B$1,'Raw Data'!$D:$D,"&lt;&gt;*ithdr*",'Raw Data'!$D:$D,"&lt;&gt;*ancel*")</f>
        <v>0</v>
      </c>
      <c r="AF90" s="117"/>
      <c r="AG90" s="117"/>
      <c r="AH90" s="123"/>
      <c r="AI90" s="156">
        <f>COUNTIFS('Raw Data'!$AM:$AM,"&lt;=" &amp;DATE(LEFT($AV$3, 4), MONTH("1 " &amp; AI$6 &amp; " " &amp; LEFT($AV$3, 4)) + 1, 0 ), 'Raw Data'!$AM:$AM,"&gt;" &amp;DATE(LEFT($AV$3, 4), MONTH("1 " &amp; AI$6 &amp; " " &amp; LEFT($AV$3, 4)), 0 ), 'Raw Data'!$J:$J, $A75, 'Raw Data'!$H:$H, "Ear*", 'Raw Data'!$O:$O,""&amp;'Raw Data'!$B$1,'Raw Data'!$D:$D,"&lt;&gt;*ithdr*",'Raw Data'!$D:$D,"&lt;&gt;*ancel*",'Raw Data'!$P:$P,"--")
+
COUNTIFS( 'Raw Data'!$AM:$AM,"&lt;=" &amp;DATE(LEFT($AV$3, 4), MONTH("1 " &amp; AI$6 &amp; " " &amp; LEFT($AV$3, 4)) + 1, 0 ), 'Raw Data'!$AM:$AM,"&gt;" &amp;DATE(LEFT($AV$3, 4), MONTH("1 " &amp; AI$6 &amp; " " &amp; LEFT($AV$3, 4)), 0 ), 'Raw Data'!$J:$J, $A75, 'Raw Data'!$H:$H, "Ear*", 'Raw Data'!$P:$P,""&amp;'Raw Data'!$B$1,'Raw Data'!$D:$D,"&lt;&gt;*ithdr*",'Raw Data'!$D:$D,"&lt;&gt;*ancel*")</f>
        <v>0</v>
      </c>
      <c r="AJ90" s="117"/>
      <c r="AK90" s="117"/>
      <c r="AL90" s="123"/>
      <c r="AM90" s="156">
        <f>COUNTIFS('Raw Data'!$AM:$AM,"&lt;=" &amp;DATE(LEFT($AV$3, 4), MONTH("1 " &amp; AM$6 &amp; " " &amp; LEFT($AV$3, 4)) + 1, 0 ), 'Raw Data'!$AM:$AM,"&gt;" &amp;DATE(LEFT($AV$3, 4), MONTH("1 " &amp; AM$6 &amp; " " &amp; LEFT($AV$3, 4)), 0 ), 'Raw Data'!$J:$J, $A75, 'Raw Data'!$H:$H, "Ear*", 'Raw Data'!$O:$O,""&amp;'Raw Data'!$B$1,'Raw Data'!$D:$D,"&lt;&gt;*ithdr*",'Raw Data'!$D:$D,"&lt;&gt;*ancel*",'Raw Data'!$P:$P,"--")
+
COUNTIFS( 'Raw Data'!$AM:$AM,"&lt;=" &amp;DATE(LEFT($AV$3, 4), MONTH("1 " &amp; AM$6 &amp; " " &amp; LEFT($AV$3, 4)) + 1, 0 ), 'Raw Data'!$AM:$AM,"&gt;" &amp;DATE(LEFT($AV$3, 4), MONTH("1 " &amp; AM$6 &amp; " " &amp; LEFT($AV$3, 4)), 0 ), 'Raw Data'!$J:$J, $A75, 'Raw Data'!$H:$H, "Ear*", 'Raw Data'!$P:$P,""&amp;'Raw Data'!$B$1,'Raw Data'!$D:$D,"&lt;&gt;*ithdr*",'Raw Data'!$D:$D,"&lt;&gt;*ancel*")</f>
        <v>0</v>
      </c>
      <c r="AN90" s="117"/>
      <c r="AO90" s="117"/>
      <c r="AP90" s="123"/>
      <c r="AQ90" s="156">
        <f>COUNTIFS('Raw Data'!$AM:$AM,"&lt;=" &amp;DATE(LEFT($AV$3, 4), MONTH("1 " &amp; AQ$6 &amp; " " &amp; LEFT($AV$3, 4)) + 1, 0 ), 'Raw Data'!$AM:$AM,"&gt;" &amp;DATE(LEFT($AV$3, 4), MONTH("1 " &amp; AQ$6 &amp; " " &amp; LEFT($AV$3, 4)), 0 ), 'Raw Data'!$J:$J, $A75, 'Raw Data'!$H:$H, "Ear*", 'Raw Data'!$O:$O,""&amp;'Raw Data'!$B$1,'Raw Data'!$D:$D,"&lt;&gt;*ithdr*",'Raw Data'!$D:$D,"&lt;&gt;*ancel*",'Raw Data'!$P:$P,"--")
+
COUNTIFS( 'Raw Data'!$AM:$AM,"&lt;=" &amp;DATE(LEFT($AV$3, 4), MONTH("1 " &amp; AQ$6 &amp; " " &amp; LEFT($AV$3, 4)) + 1, 0 ), 'Raw Data'!$AM:$AM,"&gt;" &amp;DATE(LEFT($AV$3, 4), MONTH("1 " &amp; AQ$6 &amp; " " &amp; LEFT($AV$3, 4)), 0 ), 'Raw Data'!$J:$J, $A75, 'Raw Data'!$H:$H, "Ear*", 'Raw Data'!$P:$P,""&amp;'Raw Data'!$B$1,'Raw Data'!$D:$D,"&lt;&gt;*ithdr*",'Raw Data'!$D:$D,"&lt;&gt;*ancel*")</f>
        <v>0</v>
      </c>
      <c r="AR90" s="117"/>
      <c r="AS90" s="117"/>
      <c r="AT90" s="123"/>
      <c r="AU90" s="156">
        <f>COUNTIFS('Raw Data'!$AM:$AM,"&lt;=" &amp;DATE(MID($AV$3, 15, 4), MONTH("1 " &amp; AU$6 &amp; " " &amp; MID($AV$3, 15, 4)) + 1, 0 ), 'Raw Data'!$AN:$AN,"&gt;" &amp;DATE(MID($AV$3, 15, 4), MONTH("1 " &amp; AU$6 &amp; " " &amp; MID($AV$3, 15, 4)), 0 ), 'Raw Data'!$J:$J, $A75, 'Raw Data'!$H:$H, "Ear*", 'Raw Data'!$O:$O,""&amp;'Raw Data'!$B$1,'Raw Data'!$D:$D,"&lt;&gt;*ithdr*",'Raw Data'!$D:$D,"&lt;&gt;*ancel*",'Raw Data'!$P:$P,"--")
+
COUNTIFS( 'Raw Data'!$AM:$AM,"&lt;=" &amp;DATE(MID($AV$3, 15, 4), MONTH("1 " &amp; AU$6 &amp; " " &amp; MID($AV$3, 15, 4)) + 1, 0 ), 'Raw Data'!$AN:$AN,"&gt;" &amp;DATE(MID($AV$3, 15, 4), MONTH("1 " &amp; AU$6 &amp; " " &amp; MID($AV$3, 15, 4)), 0 ), 'Raw Data'!$J:$J, $A75, 'Raw Data'!$H:$H, "Ear*", 'Raw Data'!$P:$P,""&amp;'Raw Data'!$B$1,'Raw Data'!$D:$D,"&lt;&gt;*ithdr*",'Raw Data'!$D:$D,"&lt;&gt;*ancel*")</f>
        <v>0</v>
      </c>
      <c r="AV90" s="117"/>
      <c r="AW90" s="117"/>
      <c r="AX90" s="123"/>
      <c r="AY90" s="156">
        <f>COUNTIFS('Raw Data'!$AM:$AM,"&lt;=" &amp;DATE(MID($AV$3, 15, 4), MONTH("1 " &amp; AY$6 &amp; " " &amp; MID($AV$3, 15, 4)) + 1, 0 ), 'Raw Data'!$AN:$AN,"&gt;" &amp;DATE(MID($AV$3, 15, 4), MONTH("1 " &amp; AY$6 &amp; " " &amp; MID($AV$3, 15, 4)), 0 ), 'Raw Data'!$J:$J, $A75, 'Raw Data'!$H:$H, "Ear*", 'Raw Data'!$O:$O,""&amp;'Raw Data'!$B$1,'Raw Data'!$D:$D,"&lt;&gt;*ithdr*",'Raw Data'!$D:$D,"&lt;&gt;*ancel*",'Raw Data'!$P:$P,"--")
+
COUNTIFS( 'Raw Data'!$AM:$AM,"&lt;=" &amp;DATE(MID($AV$3, 15, 4), MONTH("1 " &amp; AY$6 &amp; " " &amp; MID($AV$3, 15, 4)) + 1, 0 ), 'Raw Data'!$AN:$AN,"&gt;" &amp;DATE(MID($AV$3, 15, 4), MONTH("1 " &amp; AY$6 &amp; " " &amp; MID($AV$3, 15, 4)), 0 ), 'Raw Data'!$J:$J, $A75, 'Raw Data'!$H:$H, "Ear*", 'Raw Data'!$P:$P,""&amp;'Raw Data'!$B$1,'Raw Data'!$D:$D,"&lt;&gt;*ithdr*",'Raw Data'!$D:$D,"&lt;&gt;*ancel*")</f>
        <v>0</v>
      </c>
      <c r="AZ90" s="117"/>
      <c r="BA90" s="117"/>
      <c r="BB90" s="123"/>
      <c r="BC90" s="156">
        <f>COUNTIFS('Raw Data'!$AM:$AM,"&lt;=" &amp;DATE(MID($AV$3, 15, 4), MONTH("1 " &amp; BC$6 &amp; " " &amp; MID($AV$3, 15, 4)) + 1, 0 ), 'Raw Data'!$AN:$AN,"&gt;" &amp;DATE(MID($AV$3, 15, 4), MONTH("1 " &amp; BC$6 &amp; " " &amp; MID($AV$3, 15, 4)), 0 ), 'Raw Data'!$J:$J, $A75, 'Raw Data'!$H:$H, "Ear*", 'Raw Data'!$O:$O,""&amp;'Raw Data'!$B$1,'Raw Data'!$D:$D,"&lt;&gt;*ithdr*",'Raw Data'!$D:$D,"&lt;&gt;*ancel*",'Raw Data'!$P:$P,"--")
+
COUNTIFS( 'Raw Data'!$AM:$AM,"&lt;=" &amp;DATE(MID($AV$3, 15, 4), MONTH("1 " &amp; BC$6 &amp; " " &amp; MID($AV$3, 15, 4)) + 1, 0 ), 'Raw Data'!$AN:$AN,"&gt;" &amp;DATE(MID($AV$3, 15, 4), MONTH("1 " &amp; BC$6 &amp; " " &amp; MID($AV$3, 15, 4)), 0 ), 'Raw Data'!$J:$J, $A75, 'Raw Data'!$H:$H, "Ear*", 'Raw Data'!$P:$P,""&amp;'Raw Data'!$B$1,'Raw Data'!$D:$D,"&lt;&gt;*ithdr*",'Raw Data'!$D:$D,"&lt;&gt;*ancel*")</f>
        <v>0</v>
      </c>
      <c r="BD90" s="117"/>
      <c r="BE90" s="117"/>
      <c r="BF90" s="123"/>
    </row>
    <row r="91" spans="1:58" ht="12.75" customHeight="1" x14ac:dyDescent="0.2">
      <c r="A91" s="157" t="s">
        <v>739</v>
      </c>
      <c r="B91" s="117"/>
      <c r="C91" s="117"/>
      <c r="D91" s="117"/>
      <c r="E91" s="117"/>
      <c r="F91" s="117"/>
      <c r="G91" s="117"/>
      <c r="H91" s="117"/>
      <c r="I91" s="117"/>
      <c r="J91" s="123"/>
      <c r="K91" s="156">
        <f>COUNTIFS('Raw Data'!$AM:$AM,"&lt;=" &amp;DATE(LEFT($AV$3, 4), MONTH("1 " &amp; K$6 &amp; " " &amp; LEFT($AV$3, 4)) + 1, 0 ), 'Raw Data'!$AM:$AM,"&gt;" &amp;DATE(LEFT($AV$3, 4), MONTH("1 " &amp; K$6 &amp; " " &amp; LEFT($AV$3, 4)), 0 ), 'Raw Data'!$J:$J, $A75, 'Raw Data'!$H:$H, "Non*", 'Raw Data'!$O:$O,""&amp;'Raw Data'!$B$1,'Raw Data'!$D:$D,"&lt;&gt;*ithdr*",'Raw Data'!$D:$D,"&lt;&gt;*ancel*",'Raw Data'!$P:$P,"--")
+
COUNTIFS( 'Raw Data'!$AM:$AM,"&lt;=" &amp;DATE(LEFT($AV$3, 4), MONTH("1 " &amp; K$6 &amp; " " &amp; LEFT($AV$3, 4)) + 1, 0 ), 'Raw Data'!$AM:$AM,"&gt;" &amp;DATE(LEFT($AV$3, 4), MONTH("1 " &amp; K$6 &amp; " " &amp; LEFT($AV$3, 4)), 0 ), 'Raw Data'!$J:$J, $A75, 'Raw Data'!$H:$H, "Non*", 'Raw Data'!$P:$P,""&amp;'Raw Data'!$B$1,'Raw Data'!$D:$D,"&lt;&gt;*ithdr*",'Raw Data'!$D:$D,"&lt;&gt;*ancel*")</f>
        <v>0</v>
      </c>
      <c r="L91" s="117"/>
      <c r="M91" s="117"/>
      <c r="N91" s="123"/>
      <c r="O91" s="156">
        <f>COUNTIFS('Raw Data'!$AM:$AM,"&lt;=" &amp;DATE(LEFT($AV$3, 4), MONTH("1 " &amp; O$6 &amp; " " &amp; LEFT($AV$3, 4)) + 1, 0 ), 'Raw Data'!$AM:$AM,"&gt;" &amp;DATE(LEFT($AV$3, 4), MONTH("1 " &amp; O$6 &amp; " " &amp; LEFT($AV$3, 4)), 0 ), 'Raw Data'!$J:$J, $A75, 'Raw Data'!$H:$H, "Non*", 'Raw Data'!$O:$O,""&amp;'Raw Data'!$B$1,'Raw Data'!$D:$D,"&lt;&gt;*ithdr*",'Raw Data'!$D:$D,"&lt;&gt;*ancel*",'Raw Data'!$P:$P,"--")
+
COUNTIFS( 'Raw Data'!$AM:$AM,"&lt;=" &amp;DATE(LEFT($AV$3, 4), MONTH("1 " &amp; O$6 &amp; " " &amp; LEFT($AV$3, 4)) + 1, 0 ), 'Raw Data'!$AM:$AM,"&gt;" &amp;DATE(LEFT($AV$3, 4), MONTH("1 " &amp; O$6 &amp; " " &amp; LEFT($AV$3, 4)), 0 ), 'Raw Data'!$J:$J, $A75, 'Raw Data'!$H:$H, "Non*", 'Raw Data'!$P:$P,""&amp;'Raw Data'!$B$1,'Raw Data'!$D:$D,"&lt;&gt;*ithdr*",'Raw Data'!$D:$D,"&lt;&gt;*ancel*")</f>
        <v>0</v>
      </c>
      <c r="P91" s="117"/>
      <c r="Q91" s="117"/>
      <c r="R91" s="123"/>
      <c r="S91" s="156">
        <f>COUNTIFS('Raw Data'!$AM:$AM,"&lt;=" &amp;DATE(LEFT($AV$3, 4), MONTH("1 " &amp; S$6 &amp; " " &amp; LEFT($AV$3, 4)) + 1, 0 ), 'Raw Data'!$AM:$AM,"&gt;" &amp;DATE(LEFT($AV$3, 4), MONTH("1 " &amp; S$6 &amp; " " &amp; LEFT($AV$3, 4)), 0 ), 'Raw Data'!$J:$J, $A75, 'Raw Data'!$H:$H, "Non*", 'Raw Data'!$O:$O,""&amp;'Raw Data'!$B$1,'Raw Data'!$D:$D,"&lt;&gt;*ithdr*",'Raw Data'!$D:$D,"&lt;&gt;*ancel*",'Raw Data'!$P:$P,"--")
+
COUNTIFS( 'Raw Data'!$AM:$AM,"&lt;=" &amp;DATE(LEFT($AV$3, 4), MONTH("1 " &amp; S$6 &amp; " " &amp; LEFT($AV$3, 4)) + 1, 0 ), 'Raw Data'!$AM:$AM,"&gt;" &amp;DATE(LEFT($AV$3, 4), MONTH("1 " &amp; S$6 &amp; " " &amp; LEFT($AV$3, 4)), 0 ), 'Raw Data'!$J:$J, $A75, 'Raw Data'!$H:$H, "Non*", 'Raw Data'!$P:$P,""&amp;'Raw Data'!$B$1,'Raw Data'!$D:$D,"&lt;&gt;*ithdr*",'Raw Data'!$D:$D,"&lt;&gt;*ancel*")</f>
        <v>0</v>
      </c>
      <c r="T91" s="117"/>
      <c r="U91" s="117"/>
      <c r="V91" s="123"/>
      <c r="W91" s="156">
        <f>COUNTIFS('Raw Data'!$AM:$AM,"&lt;=" &amp;DATE(LEFT($AV$3, 4), MONTH("1 " &amp; W$6 &amp; " " &amp; LEFT($AV$3, 4)) + 1, 0 ), 'Raw Data'!$AM:$AM,"&gt;" &amp;DATE(LEFT($AV$3, 4), MONTH("1 " &amp; W$6 &amp; " " &amp; LEFT($AV$3, 4)), 0 ), 'Raw Data'!$J:$J, $A75, 'Raw Data'!$H:$H, "Non*", 'Raw Data'!$O:$O,""&amp;'Raw Data'!$B$1,'Raw Data'!$D:$D,"&lt;&gt;*ithdr*",'Raw Data'!$D:$D,"&lt;&gt;*ancel*",'Raw Data'!$P:$P,"--")
+
COUNTIFS( 'Raw Data'!$AM:$AM,"&lt;=" &amp;DATE(LEFT($AV$3, 4), MONTH("1 " &amp; W$6 &amp; " " &amp; LEFT($AV$3, 4)) + 1, 0 ), 'Raw Data'!$AM:$AM,"&gt;" &amp;DATE(LEFT($AV$3, 4), MONTH("1 " &amp; W$6 &amp; " " &amp; LEFT($AV$3, 4)), 0 ), 'Raw Data'!$J:$J, $A75, 'Raw Data'!$H:$H, "Non*", 'Raw Data'!$P:$P,""&amp;'Raw Data'!$B$1,'Raw Data'!$D:$D,"&lt;&gt;*ithdr*",'Raw Data'!$D:$D,"&lt;&gt;*ancel*")</f>
        <v>0</v>
      </c>
      <c r="X91" s="117"/>
      <c r="Y91" s="117"/>
      <c r="Z91" s="123"/>
      <c r="AA91" s="156">
        <f>COUNTIFS('Raw Data'!$AM:$AM,"&lt;=" &amp;DATE(LEFT($AV$3, 4), MONTH("1 " &amp; AA$6 &amp; " " &amp; LEFT($AV$3, 4)) + 1, 0 ), 'Raw Data'!$AM:$AM,"&gt;" &amp;DATE(LEFT($AV$3, 4), MONTH("1 " &amp; AA$6 &amp; " " &amp; LEFT($AV$3, 4)), 0 ), 'Raw Data'!$J:$J, $A75, 'Raw Data'!$H:$H, "Non*", 'Raw Data'!$O:$O,""&amp;'Raw Data'!$B$1,'Raw Data'!$D:$D,"&lt;&gt;*ithdr*",'Raw Data'!$D:$D,"&lt;&gt;*ancel*",'Raw Data'!$P:$P,"--")
+
COUNTIFS( 'Raw Data'!$AM:$AM,"&lt;=" &amp;DATE(LEFT($AV$3, 4), MONTH("1 " &amp; AA$6 &amp; " " &amp; LEFT($AV$3, 4)) + 1, 0 ), 'Raw Data'!$AM:$AM,"&gt;" &amp;DATE(LEFT($AV$3, 4), MONTH("1 " &amp; AA$6 &amp; " " &amp; LEFT($AV$3, 4)), 0 ), 'Raw Data'!$J:$J, $A75, 'Raw Data'!$H:$H, "Non*", 'Raw Data'!$P:$P,""&amp;'Raw Data'!$B$1,'Raw Data'!$D:$D,"&lt;&gt;*ithdr*",'Raw Data'!$D:$D,"&lt;&gt;*ancel*")</f>
        <v>0</v>
      </c>
      <c r="AB91" s="117"/>
      <c r="AC91" s="117"/>
      <c r="AD91" s="123"/>
      <c r="AE91" s="156">
        <f>COUNTIFS('Raw Data'!$AM:$AM,"&lt;=" &amp;DATE(LEFT($AV$3, 4), MONTH("1 " &amp; AE$6 &amp; " " &amp; LEFT($AV$3, 4)) + 1, 0 ), 'Raw Data'!$AM:$AM,"&gt;" &amp;DATE(LEFT($AV$3, 4), MONTH("1 " &amp; AE$6 &amp; " " &amp; LEFT($AV$3, 4)), 0 ), 'Raw Data'!$J:$J, $A75, 'Raw Data'!$H:$H, "Non*", 'Raw Data'!$O:$O,""&amp;'Raw Data'!$B$1,'Raw Data'!$D:$D,"&lt;&gt;*ithdr*",'Raw Data'!$D:$D,"&lt;&gt;*ancel*",'Raw Data'!$P:$P,"--")
+
COUNTIFS( 'Raw Data'!$AM:$AM,"&lt;=" &amp;DATE(LEFT($AV$3, 4), MONTH("1 " &amp; AE$6 &amp; " " &amp; LEFT($AV$3, 4)) + 1, 0 ), 'Raw Data'!$AM:$AM,"&gt;" &amp;DATE(LEFT($AV$3, 4), MONTH("1 " &amp; AE$6 &amp; " " &amp; LEFT($AV$3, 4)), 0 ), 'Raw Data'!$J:$J, $A75, 'Raw Data'!$H:$H, "Non*", 'Raw Data'!$P:$P,""&amp;'Raw Data'!$B$1,'Raw Data'!$D:$D,"&lt;&gt;*ithdr*",'Raw Data'!$D:$D,"&lt;&gt;*ancel*")</f>
        <v>0</v>
      </c>
      <c r="AF91" s="117"/>
      <c r="AG91" s="117"/>
      <c r="AH91" s="123"/>
      <c r="AI91" s="156">
        <f>COUNTIFS('Raw Data'!$AM:$AM,"&lt;=" &amp;DATE(LEFT($AV$3, 4), MONTH("1 " &amp; AI$6 &amp; " " &amp; LEFT($AV$3, 4)) + 1, 0 ), 'Raw Data'!$AM:$AM,"&gt;" &amp;DATE(LEFT($AV$3, 4), MONTH("1 " &amp; AI$6 &amp; " " &amp; LEFT($AV$3, 4)), 0 ), 'Raw Data'!$J:$J, $A75, 'Raw Data'!$H:$H, "Non*", 'Raw Data'!$O:$O,""&amp;'Raw Data'!$B$1,'Raw Data'!$D:$D,"&lt;&gt;*ithdr*",'Raw Data'!$D:$D,"&lt;&gt;*ancel*",'Raw Data'!$P:$P,"--")
+
COUNTIFS( 'Raw Data'!$AM:$AM,"&lt;=" &amp;DATE(LEFT($AV$3, 4), MONTH("1 " &amp; AI$6 &amp; " " &amp; LEFT($AV$3, 4)) + 1, 0 ), 'Raw Data'!$AM:$AM,"&gt;" &amp;DATE(LEFT($AV$3, 4), MONTH("1 " &amp; AI$6 &amp; " " &amp; LEFT($AV$3, 4)), 0 ), 'Raw Data'!$J:$J, $A75, 'Raw Data'!$H:$H, "Non*", 'Raw Data'!$P:$P,""&amp;'Raw Data'!$B$1,'Raw Data'!$D:$D,"&lt;&gt;*ithdr*",'Raw Data'!$D:$D,"&lt;&gt;*ancel*")</f>
        <v>0</v>
      </c>
      <c r="AJ91" s="117"/>
      <c r="AK91" s="117"/>
      <c r="AL91" s="123"/>
      <c r="AM91" s="156">
        <f>COUNTIFS('Raw Data'!$AM:$AM,"&lt;=" &amp;DATE(LEFT($AV$3, 4), MONTH("1 " &amp; AM$6 &amp; " " &amp; LEFT($AV$3, 4)) + 1, 0 ), 'Raw Data'!$AM:$AM,"&gt;" &amp;DATE(LEFT($AV$3, 4), MONTH("1 " &amp; AM$6 &amp; " " &amp; LEFT($AV$3, 4)), 0 ), 'Raw Data'!$J:$J, $A75, 'Raw Data'!$H:$H, "Non*", 'Raw Data'!$O:$O,""&amp;'Raw Data'!$B$1,'Raw Data'!$D:$D,"&lt;&gt;*ithdr*",'Raw Data'!$D:$D,"&lt;&gt;*ancel*",'Raw Data'!$P:$P,"--")
+
COUNTIFS( 'Raw Data'!$AM:$AM,"&lt;=" &amp;DATE(LEFT($AV$3, 4), MONTH("1 " &amp; AM$6 &amp; " " &amp; LEFT($AV$3, 4)) + 1, 0 ), 'Raw Data'!$AM:$AM,"&gt;" &amp;DATE(LEFT($AV$3, 4), MONTH("1 " &amp; AM$6 &amp; " " &amp; LEFT($AV$3, 4)), 0 ), 'Raw Data'!$J:$J, $A75, 'Raw Data'!$H:$H, "Non*", 'Raw Data'!$P:$P,""&amp;'Raw Data'!$B$1,'Raw Data'!$D:$D,"&lt;&gt;*ithdr*",'Raw Data'!$D:$D,"&lt;&gt;*ancel*")</f>
        <v>0</v>
      </c>
      <c r="AN91" s="117"/>
      <c r="AO91" s="117"/>
      <c r="AP91" s="123"/>
      <c r="AQ91" s="156">
        <f>COUNTIFS('Raw Data'!$AM:$AM,"&lt;=" &amp;DATE(LEFT($AV$3, 4), MONTH("1 " &amp; AQ$6 &amp; " " &amp; LEFT($AV$3, 4)) + 1, 0 ), 'Raw Data'!$AM:$AM,"&gt;" &amp;DATE(LEFT($AV$3, 4), MONTH("1 " &amp; AQ$6 &amp; " " &amp; LEFT($AV$3, 4)), 0 ), 'Raw Data'!$J:$J, $A75, 'Raw Data'!$H:$H, "Non*", 'Raw Data'!$O:$O,""&amp;'Raw Data'!$B$1,'Raw Data'!$D:$D,"&lt;&gt;*ithdr*",'Raw Data'!$D:$D,"&lt;&gt;*ancel*",'Raw Data'!$P:$P,"--")
+
COUNTIFS( 'Raw Data'!$AM:$AM,"&lt;=" &amp;DATE(LEFT($AV$3, 4), MONTH("1 " &amp; AQ$6 &amp; " " &amp; LEFT($AV$3, 4)) + 1, 0 ), 'Raw Data'!$AM:$AM,"&gt;" &amp;DATE(LEFT($AV$3, 4), MONTH("1 " &amp; AQ$6 &amp; " " &amp; LEFT($AV$3, 4)), 0 ), 'Raw Data'!$J:$J, $A75, 'Raw Data'!$H:$H, "Non*", 'Raw Data'!$P:$P,""&amp;'Raw Data'!$B$1,'Raw Data'!$D:$D,"&lt;&gt;*ithdr*",'Raw Data'!$D:$D,"&lt;&gt;*ancel*")</f>
        <v>0</v>
      </c>
      <c r="AR91" s="117"/>
      <c r="AS91" s="117"/>
      <c r="AT91" s="123"/>
      <c r="AU91" s="156">
        <f>COUNTIFS('Raw Data'!$AM:$AM,"&lt;=" &amp;DATE(MID($AV$3, 15, 4), MONTH("1 " &amp; AU$6 &amp; " " &amp; MID($AV$3, 15, 4)) + 1, 0 ), 'Raw Data'!$AN:$AN,"&gt;" &amp;DATE(MID($AV$3, 15, 4), MONTH("1 " &amp; AU$6 &amp; " " &amp; MID($AV$3, 15, 4)), 0 ), 'Raw Data'!$J:$J, $A75, 'Raw Data'!$H:$H, "Non*", 'Raw Data'!$O:$O,""&amp;'Raw Data'!$B$1,'Raw Data'!$D:$D,"&lt;&gt;*ithdr*",'Raw Data'!$D:$D,"&lt;&gt;*ancel*",'Raw Data'!$P:$P,"--")
+
COUNTIFS( 'Raw Data'!$AM:$AM,"&lt;=" &amp;DATE(MID($AV$3, 15, 4), MONTH("1 " &amp; AU$6 &amp; " " &amp; MID($AV$3, 15, 4)) + 1, 0 ), 'Raw Data'!$AN:$AN,"&gt;" &amp;DATE(MID($AV$3, 15, 4), MONTH("1 " &amp; AU$6 &amp; " " &amp; MID($AV$3, 15, 4)), 0 ), 'Raw Data'!$J:$J, $A75, 'Raw Data'!$H:$H, "Non*", 'Raw Data'!$P:$P,""&amp;'Raw Data'!$B$1,'Raw Data'!$D:$D,"&lt;&gt;*ithdr*",'Raw Data'!$D:$D,"&lt;&gt;*ancel*")</f>
        <v>0</v>
      </c>
      <c r="AV91" s="117"/>
      <c r="AW91" s="117"/>
      <c r="AX91" s="123"/>
      <c r="AY91" s="156">
        <f>COUNTIFS('Raw Data'!$AM:$AM,"&lt;=" &amp;DATE(MID($AV$3, 15, 4), MONTH("1 " &amp; AY$6 &amp; " " &amp; MID($AV$3, 15, 4)) + 1, 0 ), 'Raw Data'!$AN:$AN,"&gt;" &amp;DATE(MID($AV$3, 15, 4), MONTH("1 " &amp; AY$6 &amp; " " &amp; MID($AV$3, 15, 4)), 0 ), 'Raw Data'!$J:$J, $A75, 'Raw Data'!$H:$H, "Non*", 'Raw Data'!$O:$O,""&amp;'Raw Data'!$B$1,'Raw Data'!$D:$D,"&lt;&gt;*ithdr*",'Raw Data'!$D:$D,"&lt;&gt;*ancel*",'Raw Data'!$P:$P,"--")
+
COUNTIFS( 'Raw Data'!$AM:$AM,"&lt;=" &amp;DATE(MID($AV$3, 15, 4), MONTH("1 " &amp; AY$6 &amp; " " &amp; MID($AV$3, 15, 4)) + 1, 0 ), 'Raw Data'!$AN:$AN,"&gt;" &amp;DATE(MID($AV$3, 15, 4), MONTH("1 " &amp; AY$6 &amp; " " &amp; MID($AV$3, 15, 4)), 0 ), 'Raw Data'!$J:$J, $A75, 'Raw Data'!$H:$H, "Non*", 'Raw Data'!$P:$P,""&amp;'Raw Data'!$B$1,'Raw Data'!$D:$D,"&lt;&gt;*ithdr*",'Raw Data'!$D:$D,"&lt;&gt;*ancel*")</f>
        <v>0</v>
      </c>
      <c r="AZ91" s="117"/>
      <c r="BA91" s="117"/>
      <c r="BB91" s="123"/>
      <c r="BC91" s="156">
        <f>COUNTIFS('Raw Data'!$AM:$AM,"&lt;=" &amp;DATE(MID($AV$3, 15, 4), MONTH("1 " &amp; BC$6 &amp; " " &amp; MID($AV$3, 15, 4)) + 1, 0 ), 'Raw Data'!$AN:$AN,"&gt;" &amp;DATE(MID($AV$3, 15, 4), MONTH("1 " &amp; BC$6 &amp; " " &amp; MID($AV$3, 15, 4)), 0 ), 'Raw Data'!$J:$J, $A75, 'Raw Data'!$H:$H, "Non*", 'Raw Data'!$O:$O,""&amp;'Raw Data'!$B$1,'Raw Data'!$D:$D,"&lt;&gt;*ithdr*",'Raw Data'!$D:$D,"&lt;&gt;*ancel*",'Raw Data'!$P:$P,"--")
+
COUNTIFS( 'Raw Data'!$AM:$AM,"&lt;=" &amp;DATE(MID($AV$3, 15, 4), MONTH("1 " &amp; BC$6 &amp; " " &amp; MID($AV$3, 15, 4)) + 1, 0 ), 'Raw Data'!$AN:$AN,"&gt;" &amp;DATE(MID($AV$3, 15, 4), MONTH("1 " &amp; BC$6 &amp; " " &amp; MID($AV$3, 15, 4)), 0 ), 'Raw Data'!$J:$J, $A75, 'Raw Data'!$H:$H, "Non*", 'Raw Data'!$P:$P,""&amp;'Raw Data'!$B$1,'Raw Data'!$D:$D,"&lt;&gt;*ithdr*",'Raw Data'!$D:$D,"&lt;&gt;*ancel*")</f>
        <v>0</v>
      </c>
      <c r="BD91" s="117"/>
      <c r="BE91" s="117"/>
      <c r="BF91" s="123"/>
    </row>
    <row r="92" spans="1:58" ht="12.75" customHeight="1" x14ac:dyDescent="0.2">
      <c r="A92" s="120" t="s">
        <v>740</v>
      </c>
      <c r="B92" s="117"/>
      <c r="C92" s="117"/>
      <c r="D92" s="117"/>
      <c r="E92" s="117"/>
      <c r="F92" s="117"/>
      <c r="G92" s="117"/>
      <c r="H92" s="117"/>
      <c r="I92" s="117"/>
      <c r="J92" s="123"/>
      <c r="K92" s="156">
        <f>COUNTIFS( 'Raw Data'!$AM:$AM,"&lt;=" &amp;DATE(LEFT($AV$3, 4), MONTH("1 " &amp; K$6 &amp; " " &amp; LEFT($AV$3, 4)) + 1, 0 ), 'Raw Data'!$AM:$AM,"&gt;" &amp;DATE(LEFT($AV$3, 4), MONTH("1 " &amp; K$6 &amp; " " &amp; LEFT($AV$3, 4)), 0 ), 'Raw Data'!$J:$J, $A75, 'Raw Data'!$O:$O,""&amp;'Raw Data'!$B$1,'Raw Data'!$D:$D,"&lt;&gt;*ithdr*",'Raw Data'!$D:$D,"&lt;&gt;*ancel*",'Raw Data'!$P:$P,"--",'Raw Data'!$AW:$AW,"*arl*")
+
COUNTIFS( 'Raw Data'!$AM:$AM,"&lt;=" &amp;DATE(LEFT($AV$3, 4), MONTH("1 " &amp; K$6 &amp; " " &amp; LEFT($AV$3, 4)) + 1, 0 ), 'Raw Data'!$AM:$AM,"&gt;" &amp;DATE(LEFT($AV$3, 4), MONTH("1 " &amp; K$6 &amp; " " &amp; LEFT($AV$3, 4)), 0 ), 'Raw Data'!$J:$J, $A75, 'Raw Data'!$P:$P,""&amp;'Raw Data'!$B$1,'Raw Data'!$D:$D,"&lt;&gt;*ithdr*",'Raw Data'!$D:$D,"&lt;&gt;*ancel*",'Raw Data'!$AW:$AW,"*arl*")</f>
        <v>0</v>
      </c>
      <c r="L92" s="117"/>
      <c r="M92" s="117"/>
      <c r="N92" s="123"/>
      <c r="O92" s="156">
        <f>COUNTIFS( 'Raw Data'!$AM:$AM,"&lt;=" &amp;DATE(LEFT($AV$3, 4), MONTH("1 " &amp; O$6 &amp; " " &amp; LEFT($AV$3, 4)) + 1, 0 ), 'Raw Data'!$AM:$AM,"&gt;" &amp;DATE(LEFT($AV$3, 4), MONTH("1 " &amp; O$6 &amp; " " &amp; LEFT($AV$3, 4)), 0 ), 'Raw Data'!$J:$J, $A75, 'Raw Data'!$O:$O,""&amp;'Raw Data'!$B$1,'Raw Data'!$D:$D,"&lt;&gt;*ithdr*",'Raw Data'!$D:$D,"&lt;&gt;*ancel*",'Raw Data'!$P:$P,"--",'Raw Data'!$AW:$AW,"*arl*")
+
COUNTIFS( 'Raw Data'!$AM:$AM,"&lt;=" &amp;DATE(LEFT($AV$3, 4), MONTH("1 " &amp; O$6 &amp; " " &amp; LEFT($AV$3, 4)) + 1, 0 ), 'Raw Data'!$AM:$AM,"&gt;" &amp;DATE(LEFT($AV$3, 4), MONTH("1 " &amp; O$6 &amp; " " &amp; LEFT($AV$3, 4)), 0 ), 'Raw Data'!$J:$J, $A75, 'Raw Data'!$P:$P,""&amp;'Raw Data'!$B$1,'Raw Data'!$D:$D,"&lt;&gt;*ithdr*",'Raw Data'!$D:$D,"&lt;&gt;*ancel*",'Raw Data'!$AW:$AW,"*arl*")</f>
        <v>0</v>
      </c>
      <c r="P92" s="117"/>
      <c r="Q92" s="117"/>
      <c r="R92" s="123"/>
      <c r="S92" s="156">
        <f>COUNTIFS( 'Raw Data'!$AM:$AM,"&lt;=" &amp;DATE(LEFT($AV$3, 4), MONTH("1 " &amp; S$6 &amp; " " &amp; LEFT($AV$3, 4)) + 1, 0 ), 'Raw Data'!$AM:$AM,"&gt;" &amp;DATE(LEFT($AV$3, 4), MONTH("1 " &amp; S$6 &amp; " " &amp; LEFT($AV$3, 4)), 0 ), 'Raw Data'!$J:$J, $A75, 'Raw Data'!$O:$O,""&amp;'Raw Data'!$B$1,'Raw Data'!$D:$D,"&lt;&gt;*ithdr*",'Raw Data'!$D:$D,"&lt;&gt;*ancel*",'Raw Data'!$P:$P,"--",'Raw Data'!$AW:$AW,"*arl*")
+
COUNTIFS( 'Raw Data'!$AM:$AM,"&lt;=" &amp;DATE(LEFT($AV$3, 4), MONTH("1 " &amp; S$6 &amp; " " &amp; LEFT($AV$3, 4)) + 1, 0 ), 'Raw Data'!$AM:$AM,"&gt;" &amp;DATE(LEFT($AV$3, 4), MONTH("1 " &amp; S$6 &amp; " " &amp; LEFT($AV$3, 4)), 0 ), 'Raw Data'!$J:$J, $A75, 'Raw Data'!$P:$P,""&amp;'Raw Data'!$B$1,'Raw Data'!$D:$D,"&lt;&gt;*ithdr*",'Raw Data'!$D:$D,"&lt;&gt;*ancel*",'Raw Data'!$AW:$AW,"*arl*")</f>
        <v>0</v>
      </c>
      <c r="T92" s="117"/>
      <c r="U92" s="117"/>
      <c r="V92" s="123"/>
      <c r="W92" s="156">
        <f>COUNTIFS( 'Raw Data'!$AM:$AM,"&lt;=" &amp;DATE(LEFT($AV$3, 4), MONTH("1 " &amp; W$6 &amp; " " &amp; LEFT($AV$3, 4)) + 1, 0 ), 'Raw Data'!$AM:$AM,"&gt;" &amp;DATE(LEFT($AV$3, 4), MONTH("1 " &amp; W$6 &amp; " " &amp; LEFT($AV$3, 4)), 0 ), 'Raw Data'!$J:$J, $A75, 'Raw Data'!$O:$O,""&amp;'Raw Data'!$B$1,'Raw Data'!$D:$D,"&lt;&gt;*ithdr*",'Raw Data'!$D:$D,"&lt;&gt;*ancel*",'Raw Data'!$P:$P,"--",'Raw Data'!$AW:$AW,"*arl*")
+
COUNTIFS( 'Raw Data'!$AM:$AM,"&lt;=" &amp;DATE(LEFT($AV$3, 4), MONTH("1 " &amp; W$6 &amp; " " &amp; LEFT($AV$3, 4)) + 1, 0 ), 'Raw Data'!$AM:$AM,"&gt;" &amp;DATE(LEFT($AV$3, 4), MONTH("1 " &amp; W$6 &amp; " " &amp; LEFT($AV$3, 4)), 0 ), 'Raw Data'!$J:$J, $A75, 'Raw Data'!$P:$P,""&amp;'Raw Data'!$B$1,'Raw Data'!$D:$D,"&lt;&gt;*ithdr*",'Raw Data'!$D:$D,"&lt;&gt;*ancel*",'Raw Data'!$AW:$AW,"*arl*")</f>
        <v>0</v>
      </c>
      <c r="X92" s="117"/>
      <c r="Y92" s="117"/>
      <c r="Z92" s="123"/>
      <c r="AA92" s="156">
        <f>COUNTIFS( 'Raw Data'!$AM:$AM,"&lt;=" &amp;DATE(LEFT($AV$3, 4), MONTH("1 " &amp; AA$6 &amp; " " &amp; LEFT($AV$3, 4)) + 1, 0 ), 'Raw Data'!$AM:$AM,"&gt;" &amp;DATE(LEFT($AV$3, 4), MONTH("1 " &amp; AA$6 &amp; " " &amp; LEFT($AV$3, 4)), 0 ), 'Raw Data'!$J:$J, $A75, 'Raw Data'!$O:$O,""&amp;'Raw Data'!$B$1,'Raw Data'!$D:$D,"&lt;&gt;*ithdr*",'Raw Data'!$D:$D,"&lt;&gt;*ancel*",'Raw Data'!$P:$P,"--",'Raw Data'!$AW:$AW,"*arl*")
+
COUNTIFS( 'Raw Data'!$AM:$AM,"&lt;=" &amp;DATE(LEFT($AV$3, 4), MONTH("1 " &amp; AA$6 &amp; " " &amp; LEFT($AV$3, 4)) + 1, 0 ), 'Raw Data'!$AM:$AM,"&gt;" &amp;DATE(LEFT($AV$3, 4), MONTH("1 " &amp; AA$6 &amp; " " &amp; LEFT($AV$3, 4)), 0 ), 'Raw Data'!$J:$J, $A75, 'Raw Data'!$P:$P,""&amp;'Raw Data'!$B$1,'Raw Data'!$D:$D,"&lt;&gt;*ithdr*",'Raw Data'!$D:$D,"&lt;&gt;*ancel*",'Raw Data'!$AW:$AW,"*arl*")</f>
        <v>0</v>
      </c>
      <c r="AB92" s="117"/>
      <c r="AC92" s="117"/>
      <c r="AD92" s="123"/>
      <c r="AE92" s="156">
        <f>COUNTIFS( 'Raw Data'!$AM:$AM,"&lt;=" &amp;DATE(LEFT($AV$3, 4), MONTH("1 " &amp; AE$6 &amp; " " &amp; LEFT($AV$3, 4)) + 1, 0 ), 'Raw Data'!$AM:$AM,"&gt;" &amp;DATE(LEFT($AV$3, 4), MONTH("1 " &amp; AE$6 &amp; " " &amp; LEFT($AV$3, 4)), 0 ), 'Raw Data'!$J:$J, $A75, 'Raw Data'!$O:$O,""&amp;'Raw Data'!$B$1,'Raw Data'!$D:$D,"&lt;&gt;*ithdr*",'Raw Data'!$D:$D,"&lt;&gt;*ancel*",'Raw Data'!$P:$P,"--",'Raw Data'!$AW:$AW,"*arl*")
+
COUNTIFS( 'Raw Data'!$AM:$AM,"&lt;=" &amp;DATE(LEFT($AV$3, 4), MONTH("1 " &amp; AE$6 &amp; " " &amp; LEFT($AV$3, 4)) + 1, 0 ), 'Raw Data'!$AM:$AM,"&gt;" &amp;DATE(LEFT($AV$3, 4), MONTH("1 " &amp; AE$6 &amp; " " &amp; LEFT($AV$3, 4)), 0 ), 'Raw Data'!$J:$J, $A75, 'Raw Data'!$P:$P,""&amp;'Raw Data'!$B$1,'Raw Data'!$D:$D,"&lt;&gt;*ithdr*",'Raw Data'!$D:$D,"&lt;&gt;*ancel*",'Raw Data'!$AW:$AW,"*arl*")</f>
        <v>0</v>
      </c>
      <c r="AF92" s="117"/>
      <c r="AG92" s="117"/>
      <c r="AH92" s="123"/>
      <c r="AI92" s="156">
        <f>COUNTIFS( 'Raw Data'!$AM:$AM,"&lt;=" &amp;DATE(LEFT($AV$3, 4), MONTH("1 " &amp; AI$6 &amp; " " &amp; LEFT($AV$3, 4)) + 1, 0 ), 'Raw Data'!$AM:$AM,"&gt;" &amp;DATE(LEFT($AV$3, 4), MONTH("1 " &amp; AI$6 &amp; " " &amp; LEFT($AV$3, 4)), 0 ), 'Raw Data'!$J:$J, $A75, 'Raw Data'!$O:$O,""&amp;'Raw Data'!$B$1,'Raw Data'!$D:$D,"&lt;&gt;*ithdr*",'Raw Data'!$D:$D,"&lt;&gt;*ancel*",'Raw Data'!$P:$P,"--",'Raw Data'!$AW:$AW,"*arl*")
+
COUNTIFS( 'Raw Data'!$AM:$AM,"&lt;=" &amp;DATE(LEFT($AV$3, 4), MONTH("1 " &amp; AI$6 &amp; " " &amp; LEFT($AV$3, 4)) + 1, 0 ), 'Raw Data'!$AM:$AM,"&gt;" &amp;DATE(LEFT($AV$3, 4), MONTH("1 " &amp; AI$6 &amp; " " &amp; LEFT($AV$3, 4)), 0 ), 'Raw Data'!$J:$J, $A75, 'Raw Data'!$P:$P,""&amp;'Raw Data'!$B$1,'Raw Data'!$D:$D,"&lt;&gt;*ithdr*",'Raw Data'!$D:$D,"&lt;&gt;*ancel*",'Raw Data'!$AW:$AW,"*arl*")</f>
        <v>0</v>
      </c>
      <c r="AJ92" s="117"/>
      <c r="AK92" s="117"/>
      <c r="AL92" s="123"/>
      <c r="AM92" s="156">
        <f>COUNTIFS( 'Raw Data'!$AM:$AM,"&lt;=" &amp;DATE(LEFT($AV$3, 4), MONTH("1 " &amp; AM$6 &amp; " " &amp; LEFT($AV$3, 4)) + 1, 0 ), 'Raw Data'!$AM:$AM,"&gt;" &amp;DATE(LEFT($AV$3, 4), MONTH("1 " &amp; AM$6 &amp; " " &amp; LEFT($AV$3, 4)), 0 ), 'Raw Data'!$J:$J, $A75, 'Raw Data'!$O:$O,""&amp;'Raw Data'!$B$1,'Raw Data'!$D:$D,"&lt;&gt;*ithdr*",'Raw Data'!$D:$D,"&lt;&gt;*ancel*",'Raw Data'!$P:$P,"--",'Raw Data'!$AW:$AW,"*arl*")
+
COUNTIFS( 'Raw Data'!$AM:$AM,"&lt;=" &amp;DATE(LEFT($AV$3, 4), MONTH("1 " &amp; AM$6 &amp; " " &amp; LEFT($AV$3, 4)) + 1, 0 ), 'Raw Data'!$AM:$AM,"&gt;" &amp;DATE(LEFT($AV$3, 4), MONTH("1 " &amp; AM$6 &amp; " " &amp; LEFT($AV$3, 4)), 0 ), 'Raw Data'!$J:$J, $A75, 'Raw Data'!$P:$P,""&amp;'Raw Data'!$B$1,'Raw Data'!$D:$D,"&lt;&gt;*ithdr*",'Raw Data'!$D:$D,"&lt;&gt;*ancel*",'Raw Data'!$AW:$AW,"*arl*")</f>
        <v>0</v>
      </c>
      <c r="AN92" s="117"/>
      <c r="AO92" s="117"/>
      <c r="AP92" s="123"/>
      <c r="AQ92" s="156">
        <f>COUNTIFS( 'Raw Data'!$AM:$AM,"&lt;=" &amp;DATE(LEFT($AV$3, 4), MONTH("1 " &amp; AQ$6 &amp; " " &amp; LEFT($AV$3, 4)) + 1, 0 ), 'Raw Data'!$AM:$AM,"&gt;" &amp;DATE(LEFT($AV$3, 4), MONTH("1 " &amp; AQ$6 &amp; " " &amp; LEFT($AV$3, 4)), 0 ), 'Raw Data'!$J:$J, $A75, 'Raw Data'!$O:$O,""&amp;'Raw Data'!$B$1,'Raw Data'!$D:$D,"&lt;&gt;*ithdr*",'Raw Data'!$D:$D,"&lt;&gt;*ancel*",'Raw Data'!$P:$P,"--",'Raw Data'!$AW:$AW,"*arl*")
+
COUNTIFS( 'Raw Data'!$AM:$AM,"&lt;=" &amp;DATE(LEFT($AV$3, 4), MONTH("1 " &amp; AQ$6 &amp; " " &amp; LEFT($AV$3, 4)) + 1, 0 ), 'Raw Data'!$AM:$AM,"&gt;" &amp;DATE(LEFT($AV$3, 4), MONTH("1 " &amp; AQ$6 &amp; " " &amp; LEFT($AV$3, 4)), 0 ), 'Raw Data'!$J:$J, $A75, 'Raw Data'!$P:$P,""&amp;'Raw Data'!$B$1,'Raw Data'!$D:$D,"&lt;&gt;*ithdr*",'Raw Data'!$D:$D,"&lt;&gt;*ancel*",'Raw Data'!$AW:$AW,"*arl*")</f>
        <v>0</v>
      </c>
      <c r="AR92" s="117"/>
      <c r="AS92" s="117"/>
      <c r="AT92" s="123"/>
      <c r="AU92" s="156">
        <f>COUNTIFS( 'Raw Data'!$AM:$AM,"&lt;=" &amp;DATE(MID($AV$3, 15, 4), MONTH("1 " &amp; AU$6 &amp; " " &amp; MID($AV$3, 15, 4)) + 1, 0 ), 'Raw Data'!$AN:$AN,"&gt;" &amp;DATE(MID($AV$3, 15, 4), MONTH("1 " &amp; AU$6 &amp; " " &amp; MID($AV$3, 15, 4)), 0 ), 'Raw Data'!$J:$J, $A75, 'Raw Data'!$O:$O,""&amp;'Raw Data'!$B$1,'Raw Data'!$D:$D,"&lt;&gt;*ithdr*",'Raw Data'!$D:$D,"&lt;&gt;*ancel*",'Raw Data'!$P:$P,"--",'Raw Data'!$AW:$AW,"*arl*")
+
COUNTIFS( 'Raw Data'!$AM:$AM,"&lt;=" &amp;DATE(MID($AV$3, 15, 4), MONTH("1 " &amp; AU$6 &amp; " " &amp; MID($AV$3, 15, 4)) + 1, 0 ), 'Raw Data'!$AN:$AN,"&gt;" &amp;DATE(MID($AV$3, 15, 4), MONTH("1 " &amp; AU$6 &amp; " " &amp; MID($AV$3, 15, 4)), 0 ), 'Raw Data'!$J:$J, $A75, 'Raw Data'!$P:$P,""&amp;'Raw Data'!$B$1,'Raw Data'!$D:$D,"&lt;&gt;*ithdr*",'Raw Data'!$D:$D,"&lt;&gt;*ancel*",'Raw Data'!$AW:$AW,"*arl*")</f>
        <v>0</v>
      </c>
      <c r="AV92" s="117"/>
      <c r="AW92" s="117"/>
      <c r="AX92" s="123"/>
      <c r="AY92" s="156">
        <f>COUNTIFS( 'Raw Data'!$AM:$AM,"&lt;=" &amp;DATE(MID($AV$3, 15, 4), MONTH("1 " &amp; AY$6 &amp; " " &amp; MID($AV$3, 15, 4)) + 1, 0 ), 'Raw Data'!$AN:$AN,"&gt;" &amp;DATE(MID($AV$3, 15, 4), MONTH("1 " &amp; AY$6 &amp; " " &amp; MID($AV$3, 15, 4)), 0 ), 'Raw Data'!$J:$J, $A75, 'Raw Data'!$O:$O,""&amp;'Raw Data'!$B$1,'Raw Data'!$D:$D,"&lt;&gt;*ithdr*",'Raw Data'!$D:$D,"&lt;&gt;*ancel*",'Raw Data'!$P:$P,"--",'Raw Data'!$AW:$AW,"*arl*")
+
COUNTIFS( 'Raw Data'!$AM:$AM,"&lt;=" &amp;DATE(MID($AV$3, 15, 4), MONTH("1 " &amp; AY$6 &amp; " " &amp; MID($AV$3, 15, 4)) + 1, 0 ), 'Raw Data'!$AN:$AN,"&gt;" &amp;DATE(MID($AV$3, 15, 4), MONTH("1 " &amp; AY$6 &amp; " " &amp; MID($AV$3, 15, 4)), 0 ), 'Raw Data'!$J:$J, $A75, 'Raw Data'!$P:$P,""&amp;'Raw Data'!$B$1,'Raw Data'!$D:$D,"&lt;&gt;*ithdr*",'Raw Data'!$D:$D,"&lt;&gt;*ancel*",'Raw Data'!$AW:$AW,"*arl*")</f>
        <v>0</v>
      </c>
      <c r="AZ92" s="117"/>
      <c r="BA92" s="117"/>
      <c r="BB92" s="123"/>
      <c r="BC92" s="156">
        <f>COUNTIFS( 'Raw Data'!$AM:$AM,"&lt;=" &amp;DATE(MID($AV$3, 15, 4), MONTH("1 " &amp; BC$6 &amp; " " &amp; MID($AV$3, 15, 4)) + 1, 0 ), 'Raw Data'!$AN:$AN,"&gt;" &amp;DATE(MID($AV$3, 15, 4), MONTH("1 " &amp; BC$6 &amp; " " &amp; MID($AV$3, 15, 4)), 0 ), 'Raw Data'!$J:$J, $A75, 'Raw Data'!$O:$O,""&amp;'Raw Data'!$B$1,'Raw Data'!$D:$D,"&lt;&gt;*ithdr*",'Raw Data'!$D:$D,"&lt;&gt;*ancel*",'Raw Data'!$P:$P,"--",'Raw Data'!$AW:$AW,"*arl*")
+
COUNTIFS( 'Raw Data'!$AM:$AM,"&lt;=" &amp;DATE(MID($AV$3, 15, 4), MONTH("1 " &amp; BC$6 &amp; " " &amp; MID($AV$3, 15, 4)) + 1, 0 ), 'Raw Data'!$AN:$AN,"&gt;" &amp;DATE(MID($AV$3, 15, 4), MONTH("1 " &amp; BC$6 &amp; " " &amp; MID($AV$3, 15, 4)), 0 ), 'Raw Data'!$J:$J, $A75, 'Raw Data'!$P:$P,""&amp;'Raw Data'!$B$1,'Raw Data'!$D:$D,"&lt;&gt;*ithdr*",'Raw Data'!$D:$D,"&lt;&gt;*ancel*",'Raw Data'!$AW:$AW,"*arl*")</f>
        <v>0</v>
      </c>
      <c r="BD92" s="117"/>
      <c r="BE92" s="117"/>
      <c r="BF92" s="123"/>
    </row>
    <row r="93" spans="1:58" ht="12.75" customHeight="1" x14ac:dyDescent="0.2">
      <c r="A93" s="120" t="s">
        <v>742</v>
      </c>
      <c r="B93" s="117"/>
      <c r="C93" s="117"/>
      <c r="D93" s="117"/>
      <c r="E93" s="117"/>
      <c r="F93" s="117"/>
      <c r="G93" s="117"/>
      <c r="H93" s="117"/>
      <c r="I93" s="117"/>
      <c r="J93" s="123"/>
      <c r="K93" s="156" t="str">
        <f>IFERROR((K92/K89)*100, "---")</f>
        <v>---</v>
      </c>
      <c r="L93" s="117"/>
      <c r="M93" s="117"/>
      <c r="N93" s="123"/>
      <c r="O93" s="156" t="str">
        <f>IFERROR((O92/O89)*100, "---")</f>
        <v>---</v>
      </c>
      <c r="P93" s="117"/>
      <c r="Q93" s="117"/>
      <c r="R93" s="123"/>
      <c r="S93" s="156" t="str">
        <f>IFERROR((S92/S89)*100, "---")</f>
        <v>---</v>
      </c>
      <c r="T93" s="117"/>
      <c r="U93" s="117"/>
      <c r="V93" s="123"/>
      <c r="W93" s="156" t="str">
        <f>IFERROR((W92/W89)*100, "---")</f>
        <v>---</v>
      </c>
      <c r="X93" s="117"/>
      <c r="Y93" s="117"/>
      <c r="Z93" s="123"/>
      <c r="AA93" s="156" t="str">
        <f>IFERROR((AA92/AA89)*100, "---")</f>
        <v>---</v>
      </c>
      <c r="AB93" s="117"/>
      <c r="AC93" s="117"/>
      <c r="AD93" s="123"/>
      <c r="AE93" s="156" t="str">
        <f>IFERROR((AE92/AE89)*100, "---")</f>
        <v>---</v>
      </c>
      <c r="AF93" s="117"/>
      <c r="AG93" s="117"/>
      <c r="AH93" s="123"/>
      <c r="AI93" s="156" t="str">
        <f>IFERROR((AI92/AI89)*100, "---")</f>
        <v>---</v>
      </c>
      <c r="AJ93" s="117"/>
      <c r="AK93" s="117"/>
      <c r="AL93" s="123"/>
      <c r="AM93" s="156" t="str">
        <f>IFERROR((AM92/AM89)*100, "---")</f>
        <v>---</v>
      </c>
      <c r="AN93" s="117"/>
      <c r="AO93" s="117"/>
      <c r="AP93" s="123"/>
      <c r="AQ93" s="156" t="str">
        <f>IFERROR((AQ92/AQ89)*100, "---")</f>
        <v>---</v>
      </c>
      <c r="AR93" s="117"/>
      <c r="AS93" s="117"/>
      <c r="AT93" s="123"/>
      <c r="AU93" s="156" t="str">
        <f>IFERROR((AU92/AU89)*100, "---")</f>
        <v>---</v>
      </c>
      <c r="AV93" s="117"/>
      <c r="AW93" s="117"/>
      <c r="AX93" s="123"/>
      <c r="AY93" s="156" t="str">
        <f>IFERROR((AY92/AY89)*100, "---")</f>
        <v>---</v>
      </c>
      <c r="AZ93" s="117"/>
      <c r="BA93" s="117"/>
      <c r="BB93" s="123"/>
      <c r="BC93" s="156" t="str">
        <f>IFERROR((BC92/BC89)*100, "---")</f>
        <v>---</v>
      </c>
      <c r="BD93" s="117"/>
      <c r="BE93" s="117"/>
      <c r="BF93" s="123"/>
    </row>
    <row r="94" spans="1:58" ht="12.75" customHeight="1" x14ac:dyDescent="0.2">
      <c r="A94" s="120" t="s">
        <v>715</v>
      </c>
      <c r="B94" s="117"/>
      <c r="C94" s="117"/>
      <c r="D94" s="117"/>
      <c r="E94" s="117"/>
      <c r="F94" s="117"/>
      <c r="G94" s="117"/>
      <c r="H94" s="117"/>
      <c r="I94" s="117"/>
      <c r="J94" s="123"/>
      <c r="K94" s="156">
        <f>SUMIFS('Raw Data'!$R:$R, 'Raw Data'!$AN:$AN,"&lt;=" &amp;DATE(LEFT($AV$3, 4), MONTH("1 " &amp; K$6 &amp; " " &amp; LEFT($AV$3, 4)) + 1, 0 ), 'Raw Data'!$AN:$AN,"&gt;" &amp;DATE(LEFT($AV$3, 4), MONTH("1 " &amp; K$6 &amp; " " &amp; LEFT($AV$3, 4)), 0 ), 'Raw Data'!$J:$J, $A75, 'Raw Data'!$O:$O,""&amp;'Raw Data'!$B$1,'Raw Data'!$D:$D,"&lt;&gt;*ithdr*",'Raw Data'!$D:$D,"&lt;&gt;*ancel*",'Raw Data'!$P:$P,"--")
+
SUMIFS('Raw Data'!$R:$R, 'Raw Data'!$AN:$AN,"&lt;=" &amp;DATE(LEFT($AV$3, 4), MONTH("1 " &amp; K$6 &amp; " " &amp; LEFT($AV$3, 4)) + 1, 0 ), 'Raw Data'!$AN:$AN,"&gt;" &amp;DATE(LEFT($AV$3, 4), MONTH("1 " &amp; K$6 &amp; " " &amp; LEFT($AV$3, 4)), 0 ), 'Raw Data'!$J:$J, $A75, 'Raw Data'!$P:$P,""&amp;'Raw Data'!$B$1,'Raw Data'!$D:$D,"&lt;&gt;*ithdr*",'Raw Data'!$D:$D,"&lt;&gt;*ancel*")</f>
        <v>0</v>
      </c>
      <c r="L94" s="117"/>
      <c r="M94" s="117"/>
      <c r="N94" s="123"/>
      <c r="O94" s="156">
        <f>SUMIFS('Raw Data'!$R:$R, 'Raw Data'!$AN:$AN,"&lt;=" &amp;DATE(LEFT($AV$3, 4), MONTH("1 " &amp; O$6 &amp; " " &amp; LEFT($AV$3, 4)) + 1, 0 ), 'Raw Data'!$AN:$AN,"&gt;" &amp;DATE(LEFT($AV$3, 4), MONTH("1 " &amp; O$6 &amp; " " &amp; LEFT($AV$3, 4)), 0 ), 'Raw Data'!$J:$J, $A75, 'Raw Data'!$O:$O,""&amp;'Raw Data'!$B$1,'Raw Data'!$D:$D,"&lt;&gt;*ithdr*",'Raw Data'!$D:$D,"&lt;&gt;*ancel*",'Raw Data'!$P:$P,"--")
+
SUMIFS('Raw Data'!$R:$R, 'Raw Data'!$AN:$AN,"&lt;=" &amp;DATE(LEFT($AV$3, 4), MONTH("1 " &amp; O$6 &amp; " " &amp; LEFT($AV$3, 4)) + 1, 0 ), 'Raw Data'!$AN:$AN,"&gt;" &amp;DATE(LEFT($AV$3, 4), MONTH("1 " &amp; O$6 &amp; " " &amp; LEFT($AV$3, 4)), 0 ), 'Raw Data'!$J:$J, $A75, 'Raw Data'!$P:$P,""&amp;'Raw Data'!$B$1,'Raw Data'!$D:$D,"&lt;&gt;*ithdr*",'Raw Data'!$D:$D,"&lt;&gt;*ancel*")</f>
        <v>0</v>
      </c>
      <c r="P94" s="117"/>
      <c r="Q94" s="117"/>
      <c r="R94" s="123"/>
      <c r="S94" s="156">
        <f>SUMIFS('Raw Data'!$R:$R, 'Raw Data'!$AN:$AN,"&lt;=" &amp;DATE(LEFT($AV$3, 4), MONTH("1 " &amp; S$6 &amp; " " &amp; LEFT($AV$3, 4)) + 1, 0 ), 'Raw Data'!$AN:$AN,"&gt;" &amp;DATE(LEFT($AV$3, 4), MONTH("1 " &amp; S$6 &amp; " " &amp; LEFT($AV$3, 4)), 0 ), 'Raw Data'!$J:$J, $A75, 'Raw Data'!$O:$O,""&amp;'Raw Data'!$B$1,'Raw Data'!$D:$D,"&lt;&gt;*ithdr*",'Raw Data'!$D:$D,"&lt;&gt;*ancel*",'Raw Data'!$P:$P,"--")
+
SUMIFS('Raw Data'!$R:$R, 'Raw Data'!$AN:$AN,"&lt;=" &amp;DATE(LEFT($AV$3, 4), MONTH("1 " &amp; S$6 &amp; " " &amp; LEFT($AV$3, 4)) + 1, 0 ), 'Raw Data'!$AN:$AN,"&gt;" &amp;DATE(LEFT($AV$3, 4), MONTH("1 " &amp; S$6 &amp; " " &amp; LEFT($AV$3, 4)), 0 ), 'Raw Data'!$J:$J, $A75, 'Raw Data'!$P:$P,""&amp;'Raw Data'!$B$1,'Raw Data'!$D:$D,"&lt;&gt;*ithdr*",'Raw Data'!$D:$D,"&lt;&gt;*ancel*")</f>
        <v>0</v>
      </c>
      <c r="T94" s="117"/>
      <c r="U94" s="117"/>
      <c r="V94" s="123"/>
      <c r="W94" s="156">
        <f>SUMIFS('Raw Data'!$R:$R, 'Raw Data'!$AN:$AN,"&lt;=" &amp;DATE(LEFT($AV$3, 4), MONTH("1 " &amp; W$6 &amp; " " &amp; LEFT($AV$3, 4)) + 1, 0 ), 'Raw Data'!$AN:$AN,"&gt;" &amp;DATE(LEFT($AV$3, 4), MONTH("1 " &amp; W$6 &amp; " " &amp; LEFT($AV$3, 4)), 0 ), 'Raw Data'!$J:$J, $A75, 'Raw Data'!$O:$O,""&amp;'Raw Data'!$B$1,'Raw Data'!$D:$D,"&lt;&gt;*ithdr*",'Raw Data'!$D:$D,"&lt;&gt;*ancel*",'Raw Data'!$P:$P,"--")
+
SUMIFS('Raw Data'!$R:$R, 'Raw Data'!$AN:$AN,"&lt;=" &amp;DATE(LEFT($AV$3, 4), MONTH("1 " &amp; W$6 &amp; " " &amp; LEFT($AV$3, 4)) + 1, 0 ), 'Raw Data'!$AN:$AN,"&gt;" &amp;DATE(LEFT($AV$3, 4), MONTH("1 " &amp; W$6 &amp; " " &amp; LEFT($AV$3, 4)), 0 ), 'Raw Data'!$J:$J, $A75, 'Raw Data'!$P:$P,""&amp;'Raw Data'!$B$1,'Raw Data'!$D:$D,"&lt;&gt;*ithdr*",'Raw Data'!$D:$D,"&lt;&gt;*ancel*")</f>
        <v>0</v>
      </c>
      <c r="X94" s="117"/>
      <c r="Y94" s="117"/>
      <c r="Z94" s="123"/>
      <c r="AA94" s="156">
        <f>SUMIFS('Raw Data'!$R:$R, 'Raw Data'!$AN:$AN,"&lt;=" &amp;DATE(LEFT($AV$3, 4), MONTH("1 " &amp; AA$6 &amp; " " &amp; LEFT($AV$3, 4)) + 1, 0 ), 'Raw Data'!$AN:$AN,"&gt;" &amp;DATE(LEFT($AV$3, 4), MONTH("1 " &amp; AA$6 &amp; " " &amp; LEFT($AV$3, 4)), 0 ), 'Raw Data'!$J:$J, $A75, 'Raw Data'!$O:$O,""&amp;'Raw Data'!$B$1,'Raw Data'!$D:$D,"&lt;&gt;*ithdr*",'Raw Data'!$D:$D,"&lt;&gt;*ancel*",'Raw Data'!$P:$P,"--")
+
SUMIFS('Raw Data'!$R:$R, 'Raw Data'!$AN:$AN,"&lt;=" &amp;DATE(LEFT($AV$3, 4), MONTH("1 " &amp; AA$6 &amp; " " &amp; LEFT($AV$3, 4)) + 1, 0 ), 'Raw Data'!$AN:$AN,"&gt;" &amp;DATE(LEFT($AV$3, 4), MONTH("1 " &amp; AA$6 &amp; " " &amp; LEFT($AV$3, 4)), 0 ), 'Raw Data'!$J:$J, $A75, 'Raw Data'!$P:$P,""&amp;'Raw Data'!$B$1,'Raw Data'!$D:$D,"&lt;&gt;*ithdr*",'Raw Data'!$D:$D,"&lt;&gt;*ancel*")</f>
        <v>0</v>
      </c>
      <c r="AB94" s="117"/>
      <c r="AC94" s="117"/>
      <c r="AD94" s="123"/>
      <c r="AE94" s="156">
        <f>SUMIFS('Raw Data'!$R:$R, 'Raw Data'!$AN:$AN,"&lt;=" &amp;DATE(LEFT($AV$3, 4), MONTH("1 " &amp; AE$6 &amp; " " &amp; LEFT($AV$3, 4)) + 1, 0 ), 'Raw Data'!$AN:$AN,"&gt;" &amp;DATE(LEFT($AV$3, 4), MONTH("1 " &amp; AE$6 &amp; " " &amp; LEFT($AV$3, 4)), 0 ), 'Raw Data'!$J:$J, $A75, 'Raw Data'!$O:$O,""&amp;'Raw Data'!$B$1,'Raw Data'!$D:$D,"&lt;&gt;*ithdr*",'Raw Data'!$D:$D,"&lt;&gt;*ancel*",'Raw Data'!$P:$P,"--")
+
SUMIFS('Raw Data'!$R:$R, 'Raw Data'!$AN:$AN,"&lt;=" &amp;DATE(LEFT($AV$3, 4), MONTH("1 " &amp; AE$6 &amp; " " &amp; LEFT($AV$3, 4)) + 1, 0 ), 'Raw Data'!$AN:$AN,"&gt;" &amp;DATE(LEFT($AV$3, 4), MONTH("1 " &amp; AE$6 &amp; " " &amp; LEFT($AV$3, 4)), 0 ), 'Raw Data'!$J:$J, $A75, 'Raw Data'!$P:$P,""&amp;'Raw Data'!$B$1,'Raw Data'!$D:$D,"&lt;&gt;*ithdr*",'Raw Data'!$D:$D,"&lt;&gt;*ancel*")</f>
        <v>0</v>
      </c>
      <c r="AF94" s="117"/>
      <c r="AG94" s="117"/>
      <c r="AH94" s="123"/>
      <c r="AI94" s="156">
        <f>SUMIFS('Raw Data'!$R:$R, 'Raw Data'!$AN:$AN,"&lt;=" &amp;DATE(LEFT($AV$3, 4), MONTH("1 " &amp; AI$6 &amp; " " &amp; LEFT($AV$3, 4)) + 1, 0 ), 'Raw Data'!$AN:$AN,"&gt;" &amp;DATE(LEFT($AV$3, 4), MONTH("1 " &amp; AI$6 &amp; " " &amp; LEFT($AV$3, 4)), 0 ), 'Raw Data'!$J:$J, $A75, 'Raw Data'!$O:$O,""&amp;'Raw Data'!$B$1,'Raw Data'!$D:$D,"&lt;&gt;*ithdr*",'Raw Data'!$D:$D,"&lt;&gt;*ancel*",'Raw Data'!$P:$P,"--")
+
SUMIFS('Raw Data'!$R:$R, 'Raw Data'!$AN:$AN,"&lt;=" &amp;DATE(LEFT($AV$3, 4), MONTH("1 " &amp; AI$6 &amp; " " &amp; LEFT($AV$3, 4)) + 1, 0 ), 'Raw Data'!$AN:$AN,"&gt;" &amp;DATE(LEFT($AV$3, 4), MONTH("1 " &amp; AI$6 &amp; " " &amp; LEFT($AV$3, 4)), 0 ), 'Raw Data'!$J:$J, $A75, 'Raw Data'!$P:$P,""&amp;'Raw Data'!$B$1,'Raw Data'!$D:$D,"&lt;&gt;*ithdr*",'Raw Data'!$D:$D,"&lt;&gt;*ancel*")</f>
        <v>0</v>
      </c>
      <c r="AJ94" s="117"/>
      <c r="AK94" s="117"/>
      <c r="AL94" s="123"/>
      <c r="AM94" s="156">
        <f>SUMIFS('Raw Data'!$R:$R, 'Raw Data'!$AN:$AN,"&lt;=" &amp;DATE(LEFT($AV$3, 4), MONTH("1 " &amp; AM$6 &amp; " " &amp; LEFT($AV$3, 4)) + 1, 0 ), 'Raw Data'!$AN:$AN,"&gt;" &amp;DATE(LEFT($AV$3, 4), MONTH("1 " &amp; AM$6 &amp; " " &amp; LEFT($AV$3, 4)), 0 ), 'Raw Data'!$J:$J, $A75, 'Raw Data'!$O:$O,""&amp;'Raw Data'!$B$1,'Raw Data'!$D:$D,"&lt;&gt;*ithdr*",'Raw Data'!$D:$D,"&lt;&gt;*ancel*",'Raw Data'!$P:$P,"--")
+
SUMIFS('Raw Data'!$R:$R, 'Raw Data'!$AN:$AN,"&lt;=" &amp;DATE(LEFT($AV$3, 4), MONTH("1 " &amp; AM$6 &amp; " " &amp; LEFT($AV$3, 4)) + 1, 0 ), 'Raw Data'!$AN:$AN,"&gt;" &amp;DATE(LEFT($AV$3, 4), MONTH("1 " &amp; AM$6 &amp; " " &amp; LEFT($AV$3, 4)), 0 ), 'Raw Data'!$J:$J, $A75, 'Raw Data'!$P:$P,""&amp;'Raw Data'!$B$1,'Raw Data'!$D:$D,"&lt;&gt;*ithdr*",'Raw Data'!$D:$D,"&lt;&gt;*ancel*")</f>
        <v>0</v>
      </c>
      <c r="AN94" s="117"/>
      <c r="AO94" s="117"/>
      <c r="AP94" s="123"/>
      <c r="AQ94" s="156">
        <f>SUMIFS('Raw Data'!$R:$R, 'Raw Data'!$AN:$AN,"&lt;=" &amp;DATE(LEFT($AV$3, 4), MONTH("1 " &amp; AQ$6 &amp; " " &amp; LEFT($AV$3, 4)) + 1, 0 ), 'Raw Data'!$AN:$AN,"&gt;" &amp;DATE(LEFT($AV$3, 4), MONTH("1 " &amp; AQ$6 &amp; " " &amp; LEFT($AV$3, 4)), 0 ), 'Raw Data'!$J:$J, $A75, 'Raw Data'!$O:$O,""&amp;'Raw Data'!$B$1,'Raw Data'!$D:$D,"&lt;&gt;*ithdr*",'Raw Data'!$D:$D,"&lt;&gt;*ancel*",'Raw Data'!$P:$P,"--")
+
SUMIFS('Raw Data'!$R:$R, 'Raw Data'!$AN:$AN,"&lt;=" &amp;DATE(LEFT($AV$3, 4), MONTH("1 " &amp; AQ$6 &amp; " " &amp; LEFT($AV$3, 4)) + 1, 0 ), 'Raw Data'!$AN:$AN,"&gt;" &amp;DATE(LEFT($AV$3, 4), MONTH("1 " &amp; AQ$6 &amp; " " &amp; LEFT($AV$3, 4)), 0 ), 'Raw Data'!$J:$J, $A75, 'Raw Data'!$P:$P,""&amp;'Raw Data'!$B$1,'Raw Data'!$D:$D,"&lt;&gt;*ithdr*",'Raw Data'!$D:$D,"&lt;&gt;*ancel*")</f>
        <v>0</v>
      </c>
      <c r="AR94" s="117"/>
      <c r="AS94" s="117"/>
      <c r="AT94" s="123"/>
      <c r="AU94" s="156">
        <f>SUMIFS('Raw Data'!$R:$R, 'Raw Data'!$AN:$AN,"&lt;=" &amp;DATE(MID($AV$3, 15, 4), MONTH("1 " &amp; AU$6 &amp; " " &amp; MID($AV$3, 15, 4)) + 1, 0 ), 'Raw Data'!$AN:$AN,"&gt;" &amp;DATE(MID($AV$3, 15, 4), MONTH("1 " &amp; AU$6 &amp; " " &amp; MID($AV$3, 15, 4)), 0 ), 'Raw Data'!$J:$J, $A75, 'Raw Data'!$O:$O,""&amp;'Raw Data'!$B$1,'Raw Data'!$D:$D,"&lt;&gt;*ithdr*",'Raw Data'!$D:$D,"&lt;&gt;*ancel*",'Raw Data'!$P:$P,"--")
+
SUMIFS('Raw Data'!$R:$R, 'Raw Data'!$AN:$AN,"&lt;=" &amp;DATE(MID($AV$3, 15, 4), MONTH("1 " &amp; AU$6 &amp; " " &amp; MID($AV$3, 15, 4)) + 1, 0 ), 'Raw Data'!$AN:$AN,"&gt;" &amp;DATE(MID($AV$3, 15, 4), MONTH("1 " &amp; AU$6 &amp; " " &amp; MID($AV$3, 15, 4)), 0 ), 'Raw Data'!$J:$J, $A75, 'Raw Data'!$P:$P,""&amp;'Raw Data'!$B$1,'Raw Data'!$D:$D,"&lt;&gt;*ithdr*",'Raw Data'!$D:$D,"&lt;&gt;*ancel*")</f>
        <v>0</v>
      </c>
      <c r="AV94" s="117"/>
      <c r="AW94" s="117"/>
      <c r="AX94" s="123"/>
      <c r="AY94" s="156">
        <f>SUMIFS('Raw Data'!$R:$R, 'Raw Data'!$AN:$AN,"&lt;=" &amp;DATE(MID($AV$3, 15, 4), MONTH("1 " &amp; AY$6 &amp; " " &amp; MID($AV$3, 15, 4)) + 1, 0 ), 'Raw Data'!$AN:$AN,"&gt;" &amp;DATE(MID($AV$3, 15, 4), MONTH("1 " &amp; AY$6 &amp; " " &amp; MID($AV$3, 15, 4)), 0 ), 'Raw Data'!$J:$J, $A75, 'Raw Data'!$O:$O,""&amp;'Raw Data'!$B$1,'Raw Data'!$D:$D,"&lt;&gt;*ithdr*",'Raw Data'!$D:$D,"&lt;&gt;*ancel*",'Raw Data'!$P:$P,"--")
+
SUMIFS('Raw Data'!$R:$R, 'Raw Data'!$AN:$AN,"&lt;=" &amp;DATE(MID($AV$3, 15, 4), MONTH("1 " &amp; AY$6 &amp; " " &amp; MID($AV$3, 15, 4)) + 1, 0 ), 'Raw Data'!$AN:$AN,"&gt;" &amp;DATE(MID($AV$3, 15, 4), MONTH("1 " &amp; AY$6 &amp; " " &amp; MID($AV$3, 15, 4)), 0 ), 'Raw Data'!$J:$J, $A75, 'Raw Data'!$P:$P,""&amp;'Raw Data'!$B$1,'Raw Data'!$D:$D,"&lt;&gt;*ithdr*",'Raw Data'!$D:$D,"&lt;&gt;*ancel*")</f>
        <v>0</v>
      </c>
      <c r="AZ94" s="117"/>
      <c r="BA94" s="117"/>
      <c r="BB94" s="123"/>
      <c r="BC94" s="156">
        <f>SUMIFS('Raw Data'!$R:$R, 'Raw Data'!$AN:$AN,"&lt;=" &amp;DATE(MID($AV$3, 15, 4), MONTH("1 " &amp; BC$6 &amp; " " &amp; MID($AV$3, 15, 4)) + 1, 0 ), 'Raw Data'!$AN:$AN,"&gt;" &amp;DATE(MID($AV$3, 15, 4), MONTH("1 " &amp; BC$6 &amp; " " &amp; MID($AV$3, 15, 4)), 0 ), 'Raw Data'!$J:$J, $A75, 'Raw Data'!$O:$O,""&amp;'Raw Data'!$B$1,'Raw Data'!$D:$D,"&lt;&gt;*ithdr*",'Raw Data'!$D:$D,"&lt;&gt;*ancel*",'Raw Data'!$P:$P,"--")
+
SUMIFS('Raw Data'!$R:$R, 'Raw Data'!$AN:$AN,"&lt;=" &amp;DATE(MID($AV$3, 15, 4), MONTH("1 " &amp; BC$6 &amp; " " &amp; MID($AV$3, 15, 4)) + 1, 0 ), 'Raw Data'!$AN:$AN,"&gt;" &amp;DATE(MID($AV$3, 15, 4), MONTH("1 " &amp; BC$6 &amp; " " &amp; MID($AV$3, 15, 4)), 0 ), 'Raw Data'!$J:$J, $A75, 'Raw Data'!$P:$P,""&amp;'Raw Data'!$B$1,'Raw Data'!$D:$D,"&lt;&gt;*ithdr*",'Raw Data'!$D:$D,"&lt;&gt;*ancel*")</f>
        <v>0</v>
      </c>
      <c r="BD94" s="117"/>
      <c r="BE94" s="117"/>
      <c r="BF94" s="123"/>
    </row>
    <row r="95" spans="1:58" ht="12.75" customHeight="1" x14ac:dyDescent="0.2">
      <c r="A95" s="116" t="s">
        <v>371</v>
      </c>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118"/>
    </row>
    <row r="96" spans="1:58" ht="12.75" customHeight="1" x14ac:dyDescent="0.2">
      <c r="A96" s="120" t="s">
        <v>104</v>
      </c>
      <c r="B96" s="117"/>
      <c r="C96" s="117"/>
      <c r="D96" s="117"/>
      <c r="E96" s="117"/>
      <c r="F96" s="117"/>
      <c r="G96" s="117"/>
      <c r="H96" s="117"/>
      <c r="I96" s="117"/>
      <c r="J96" s="123"/>
      <c r="K96" s="156">
        <f>SUMIFS('Raw Data'!$S:$S, 'Raw Data'!$AN:$AN,"&lt;=" &amp;DATE(LEFT($AV$3, 4), MONTH("1 " &amp; K$6 &amp; " " &amp; LEFT($AV$3, 4)) + 1, 0 ), 'Raw Data'!$AN:$AN,"&gt;" &amp;DATE(LEFT($AV$3, 4), MONTH("1 " &amp; K$6 &amp; " " &amp; LEFT($AV$3, 4)), 0 ), 'Raw Data'!$J:$J, $A95, 'Raw Data'!$O:$O,""&amp;'Raw Data'!$B$1,'Raw Data'!$D:$D,"&lt;&gt;*ithdr*",'Raw Data'!$D:$D,"&lt;&gt;*ancel*",'Raw Data'!$P:$P,"--")
+
SUMIFS('Raw Data'!$S:$S, 'Raw Data'!$AN:$AN,"&lt;=" &amp;DATE(LEFT($AV$3, 4), MONTH("1 " &amp; K$6 &amp; " " &amp; LEFT($AV$3, 4)) + 1, 0 ), 'Raw Data'!$AN:$AN,"&gt;" &amp;DATE(LEFT($AV$3, 4), MONTH("1 " &amp; K$6 &amp; " " &amp; LEFT($AV$3, 4)), 0 ), 'Raw Data'!$J:$J, $A95, 'Raw Data'!$P:$P,""&amp;'Raw Data'!$B$1,'Raw Data'!$D:$D,"&lt;&gt;*ithdr*",'Raw Data'!$D:$D,"&lt;&gt;*ancel*")</f>
        <v>0</v>
      </c>
      <c r="L96" s="117"/>
      <c r="M96" s="117"/>
      <c r="N96" s="123"/>
      <c r="O96" s="156">
        <f>SUMIFS('Raw Data'!$S:$S, 'Raw Data'!$AN:$AN,"&lt;=" &amp;DATE(LEFT($AV$3, 4), MONTH("1 " &amp; O$6 &amp; " " &amp; LEFT($AV$3, 4)) + 1, 0 ), 'Raw Data'!$AN:$AN,"&gt;" &amp;DATE(LEFT($AV$3, 4), MONTH("1 " &amp; O$6 &amp; " " &amp; LEFT($AV$3, 4)), 0 ), 'Raw Data'!$J:$J, $A95, 'Raw Data'!$O:$O,""&amp;'Raw Data'!$B$1,'Raw Data'!$D:$D,"&lt;&gt;*ithdr*",'Raw Data'!$D:$D,"&lt;&gt;*ancel*",'Raw Data'!$P:$P,"--")
+
SUMIFS('Raw Data'!$S:$S, 'Raw Data'!$AN:$AN,"&lt;=" &amp;DATE(LEFT($AV$3, 4), MONTH("1 " &amp; O$6 &amp; " " &amp; LEFT($AV$3, 4)) + 1, 0 ), 'Raw Data'!$AN:$AN,"&gt;" &amp;DATE(LEFT($AV$3, 4), MONTH("1 " &amp; O$6 &amp; " " &amp; LEFT($AV$3, 4)), 0 ), 'Raw Data'!$J:$J, $A95, 'Raw Data'!$P:$P,""&amp;'Raw Data'!$B$1,'Raw Data'!$D:$D,"&lt;&gt;*ithdr*",'Raw Data'!$D:$D,"&lt;&gt;*ancel*")</f>
        <v>0</v>
      </c>
      <c r="P96" s="117"/>
      <c r="Q96" s="117"/>
      <c r="R96" s="123"/>
      <c r="S96" s="156">
        <f>SUMIFS('Raw Data'!$S:$S, 'Raw Data'!$AN:$AN,"&lt;=" &amp;DATE(LEFT($AV$3, 4), MONTH("1 " &amp; S$6 &amp; " " &amp; LEFT($AV$3, 4)) + 1, 0 ), 'Raw Data'!$AN:$AN,"&gt;" &amp;DATE(LEFT($AV$3, 4), MONTH("1 " &amp; S$6 &amp; " " &amp; LEFT($AV$3, 4)), 0 ), 'Raw Data'!$J:$J, $A95, 'Raw Data'!$O:$O,""&amp;'Raw Data'!$B$1,'Raw Data'!$D:$D,"&lt;&gt;*ithdr*",'Raw Data'!$D:$D,"&lt;&gt;*ancel*",'Raw Data'!$P:$P,"--")
+
SUMIFS('Raw Data'!$S:$S, 'Raw Data'!$AN:$AN,"&lt;=" &amp;DATE(LEFT($AV$3, 4), MONTH("1 " &amp; S$6 &amp; " " &amp; LEFT($AV$3, 4)) + 1, 0 ), 'Raw Data'!$AN:$AN,"&gt;" &amp;DATE(LEFT($AV$3, 4), MONTH("1 " &amp; S$6 &amp; " " &amp; LEFT($AV$3, 4)), 0 ), 'Raw Data'!$J:$J, $A95, 'Raw Data'!$P:$P,""&amp;'Raw Data'!$B$1,'Raw Data'!$D:$D,"&lt;&gt;*ithdr*",'Raw Data'!$D:$D,"&lt;&gt;*ancel*")</f>
        <v>0</v>
      </c>
      <c r="T96" s="117"/>
      <c r="U96" s="117"/>
      <c r="V96" s="123"/>
      <c r="W96" s="156">
        <f>SUMIFS('Raw Data'!$S:$S, 'Raw Data'!$AN:$AN,"&lt;=" &amp;DATE(LEFT($AV$3, 4), MONTH("1 " &amp; W$6 &amp; " " &amp; LEFT($AV$3, 4)) + 1, 0 ), 'Raw Data'!$AN:$AN,"&gt;" &amp;DATE(LEFT($AV$3, 4), MONTH("1 " &amp; W$6 &amp; " " &amp; LEFT($AV$3, 4)), 0 ), 'Raw Data'!$J:$J, $A95, 'Raw Data'!$O:$O,""&amp;'Raw Data'!$B$1,'Raw Data'!$D:$D,"&lt;&gt;*ithdr*",'Raw Data'!$D:$D,"&lt;&gt;*ancel*",'Raw Data'!$P:$P,"--")
+
SUMIFS('Raw Data'!$S:$S, 'Raw Data'!$AN:$AN,"&lt;=" &amp;DATE(LEFT($AV$3, 4), MONTH("1 " &amp; W$6 &amp; " " &amp; LEFT($AV$3, 4)) + 1, 0 ), 'Raw Data'!$AN:$AN,"&gt;" &amp;DATE(LEFT($AV$3, 4), MONTH("1 " &amp; W$6 &amp; " " &amp; LEFT($AV$3, 4)), 0 ), 'Raw Data'!$J:$J, $A95, 'Raw Data'!$P:$P,""&amp;'Raw Data'!$B$1,'Raw Data'!$D:$D,"&lt;&gt;*ithdr*",'Raw Data'!$D:$D,"&lt;&gt;*ancel*")</f>
        <v>0</v>
      </c>
      <c r="X96" s="117"/>
      <c r="Y96" s="117"/>
      <c r="Z96" s="123"/>
      <c r="AA96" s="156">
        <f>SUMIFS('Raw Data'!$S:$S, 'Raw Data'!$AN:$AN,"&lt;=" &amp;DATE(LEFT($AV$3, 4), MONTH("1 " &amp; AA$6 &amp; " " &amp; LEFT($AV$3, 4)) + 1, 0 ), 'Raw Data'!$AN:$AN,"&gt;" &amp;DATE(LEFT($AV$3, 4), MONTH("1 " &amp; AA$6 &amp; " " &amp; LEFT($AV$3, 4)), 0 ), 'Raw Data'!$J:$J, $A95, 'Raw Data'!$O:$O,""&amp;'Raw Data'!$B$1,'Raw Data'!$D:$D,"&lt;&gt;*ithdr*",'Raw Data'!$D:$D,"&lt;&gt;*ancel*",'Raw Data'!$P:$P,"--")
+
SUMIFS('Raw Data'!$S:$S, 'Raw Data'!$AN:$AN,"&lt;=" &amp;DATE(LEFT($AV$3, 4), MONTH("1 " &amp; AA$6 &amp; " " &amp; LEFT($AV$3, 4)) + 1, 0 ), 'Raw Data'!$AN:$AN,"&gt;" &amp;DATE(LEFT($AV$3, 4), MONTH("1 " &amp; AA$6 &amp; " " &amp; LEFT($AV$3, 4)), 0 ), 'Raw Data'!$J:$J, $A95, 'Raw Data'!$P:$P,""&amp;'Raw Data'!$B$1,'Raw Data'!$D:$D,"&lt;&gt;*ithdr*",'Raw Data'!$D:$D,"&lt;&gt;*ancel*")</f>
        <v>0</v>
      </c>
      <c r="AB96" s="117"/>
      <c r="AC96" s="117"/>
      <c r="AD96" s="123"/>
      <c r="AE96" s="156">
        <f>SUMIFS('Raw Data'!$S:$S, 'Raw Data'!$AN:$AN,"&lt;=" &amp;DATE(LEFT($AV$3, 4), MONTH("1 " &amp; AE$6 &amp; " " &amp; LEFT($AV$3, 4)) + 1, 0 ), 'Raw Data'!$AN:$AN,"&gt;" &amp;DATE(LEFT($AV$3, 4), MONTH("1 " &amp; AE$6 &amp; " " &amp; LEFT($AV$3, 4)), 0 ), 'Raw Data'!$J:$J, $A95, 'Raw Data'!$O:$O,""&amp;'Raw Data'!$B$1,'Raw Data'!$D:$D,"&lt;&gt;*ithdr*",'Raw Data'!$D:$D,"&lt;&gt;*ancel*",'Raw Data'!$P:$P,"--")
+
SUMIFS('Raw Data'!$S:$S, 'Raw Data'!$AN:$AN,"&lt;=" &amp;DATE(LEFT($AV$3, 4), MONTH("1 " &amp; AE$6 &amp; " " &amp; LEFT($AV$3, 4)) + 1, 0 ), 'Raw Data'!$AN:$AN,"&gt;" &amp;DATE(LEFT($AV$3, 4), MONTH("1 " &amp; AE$6 &amp; " " &amp; LEFT($AV$3, 4)), 0 ), 'Raw Data'!$J:$J, $A95, 'Raw Data'!$P:$P,""&amp;'Raw Data'!$B$1,'Raw Data'!$D:$D,"&lt;&gt;*ithdr*",'Raw Data'!$D:$D,"&lt;&gt;*ancel*")</f>
        <v>0</v>
      </c>
      <c r="AF96" s="117"/>
      <c r="AG96" s="117"/>
      <c r="AH96" s="123"/>
      <c r="AI96" s="156">
        <f>SUMIFS('Raw Data'!$S:$S, 'Raw Data'!$AN:$AN,"&lt;=" &amp;DATE(LEFT($AV$3, 4), MONTH("1 " &amp; AI$6 &amp; " " &amp; LEFT($AV$3, 4)) + 1, 0 ), 'Raw Data'!$AN:$AN,"&gt;" &amp;DATE(LEFT($AV$3, 4), MONTH("1 " &amp; AI$6 &amp; " " &amp; LEFT($AV$3, 4)), 0 ), 'Raw Data'!$J:$J, $A95, 'Raw Data'!$O:$O,""&amp;'Raw Data'!$B$1,'Raw Data'!$D:$D,"&lt;&gt;*ithdr*",'Raw Data'!$D:$D,"&lt;&gt;*ancel*",'Raw Data'!$P:$P,"--")
+
SUMIFS('Raw Data'!$S:$S, 'Raw Data'!$AN:$AN,"&lt;=" &amp;DATE(LEFT($AV$3, 4), MONTH("1 " &amp; AI$6 &amp; " " &amp; LEFT($AV$3, 4)) + 1, 0 ), 'Raw Data'!$AN:$AN,"&gt;" &amp;DATE(LEFT($AV$3, 4), MONTH("1 " &amp; AI$6 &amp; " " &amp; LEFT($AV$3, 4)), 0 ), 'Raw Data'!$J:$J, $A95, 'Raw Data'!$P:$P,""&amp;'Raw Data'!$B$1,'Raw Data'!$D:$D,"&lt;&gt;*ithdr*",'Raw Data'!$D:$D,"&lt;&gt;*ancel*")</f>
        <v>0</v>
      </c>
      <c r="AJ96" s="117"/>
      <c r="AK96" s="117"/>
      <c r="AL96" s="123"/>
      <c r="AM96" s="156">
        <f>SUMIFS('Raw Data'!$S:$S, 'Raw Data'!$AN:$AN,"&lt;=" &amp;DATE(LEFT($AV$3, 4), MONTH("1 " &amp; AM$6 &amp; " " &amp; LEFT($AV$3, 4)) + 1, 0 ), 'Raw Data'!$AN:$AN,"&gt;" &amp;DATE(LEFT($AV$3, 4), MONTH("1 " &amp; AM$6 &amp; " " &amp; LEFT($AV$3, 4)), 0 ), 'Raw Data'!$J:$J, $A95, 'Raw Data'!$O:$O,""&amp;'Raw Data'!$B$1,'Raw Data'!$D:$D,"&lt;&gt;*ithdr*",'Raw Data'!$D:$D,"&lt;&gt;*ancel*",'Raw Data'!$P:$P,"--")
+
SUMIFS('Raw Data'!$S:$S, 'Raw Data'!$AN:$AN,"&lt;=" &amp;DATE(LEFT($AV$3, 4), MONTH("1 " &amp; AM$6 &amp; " " &amp; LEFT($AV$3, 4)) + 1, 0 ), 'Raw Data'!$AN:$AN,"&gt;" &amp;DATE(LEFT($AV$3, 4), MONTH("1 " &amp; AM$6 &amp; " " &amp; LEFT($AV$3, 4)), 0 ), 'Raw Data'!$J:$J, $A95, 'Raw Data'!$P:$P,""&amp;'Raw Data'!$B$1,'Raw Data'!$D:$D,"&lt;&gt;*ithdr*",'Raw Data'!$D:$D,"&lt;&gt;*ancel*")</f>
        <v>0</v>
      </c>
      <c r="AN96" s="117"/>
      <c r="AO96" s="117"/>
      <c r="AP96" s="123"/>
      <c r="AQ96" s="156">
        <f>SUMIFS('Raw Data'!$S:$S, 'Raw Data'!$AN:$AN,"&lt;=" &amp;DATE(LEFT($AV$3, 4), MONTH("1 " &amp; AQ$6 &amp; " " &amp; LEFT($AV$3, 4)) + 1, 0 ), 'Raw Data'!$AN:$AN,"&gt;" &amp;DATE(LEFT($AV$3, 4), MONTH("1 " &amp; AQ$6 &amp; " " &amp; LEFT($AV$3, 4)), 0 ), 'Raw Data'!$J:$J, $A95, 'Raw Data'!$O:$O,""&amp;'Raw Data'!$B$1,'Raw Data'!$D:$D,"&lt;&gt;*ithdr*",'Raw Data'!$D:$D,"&lt;&gt;*ancel*",'Raw Data'!$P:$P,"--")
+
SUMIFS('Raw Data'!$S:$S, 'Raw Data'!$AN:$AN,"&lt;=" &amp;DATE(LEFT($AV$3, 4), MONTH("1 " &amp; AQ$6 &amp; " " &amp; LEFT($AV$3, 4)) + 1, 0 ), 'Raw Data'!$AN:$AN,"&gt;" &amp;DATE(LEFT($AV$3, 4), MONTH("1 " &amp; AQ$6 &amp; " " &amp; LEFT($AV$3, 4)), 0 ), 'Raw Data'!$J:$J, $A95, 'Raw Data'!$P:$P,""&amp;'Raw Data'!$B$1,'Raw Data'!$D:$D,"&lt;&gt;*ithdr*",'Raw Data'!$D:$D,"&lt;&gt;*ancel*")</f>
        <v>0</v>
      </c>
      <c r="AR96" s="117"/>
      <c r="AS96" s="117"/>
      <c r="AT96" s="123"/>
      <c r="AU96" s="156">
        <f>SUMIFS('Raw Data'!$S:$S, 'Raw Data'!$AN:$AN,"&lt;=" &amp;DATE(MID($AV$3, 15, 4), MONTH("1 " &amp; AU$6 &amp; " " &amp; MID($AV$3, 15, 4)) + 1, 0 ), 'Raw Data'!$AN:$AN,"&gt;" &amp;DATE(MID($AV$3, 15, 4), MONTH("1 " &amp; AU$6 &amp; " " &amp; MID($AV$3, 15, 4)), 0 ), 'Raw Data'!$J:$J, $A95, 'Raw Data'!$O:$O,""&amp;'Raw Data'!$B$1,'Raw Data'!$D:$D,"&lt;&gt;*ithdr*",'Raw Data'!$D:$D,"&lt;&gt;*ancel*",'Raw Data'!$P:$P,"--")
+
SUMIFS('Raw Data'!$S:$S, 'Raw Data'!$AN:$AN,"&lt;=" &amp;DATE(MID($AV$3, 15, 4), MONTH("1 " &amp; AU$6 &amp; " " &amp; MID($AV$3, 15, 4)) + 1, 0 ), 'Raw Data'!$AN:$AN,"&gt;" &amp;DATE(MID($AV$3, 15, 4), MONTH("1 " &amp; AU$6 &amp; " " &amp; MID($AV$3, 15, 4)), 0 ), 'Raw Data'!$J:$J, $A95, 'Raw Data'!$P:$P,""&amp;'Raw Data'!$B$1,'Raw Data'!$D:$D,"&lt;&gt;*ithdr*",'Raw Data'!$D:$D,"&lt;&gt;*ancel*")</f>
        <v>0</v>
      </c>
      <c r="AV96" s="117"/>
      <c r="AW96" s="117"/>
      <c r="AX96" s="123"/>
      <c r="AY96" s="156">
        <f>SUMIFS('Raw Data'!$S:$S, 'Raw Data'!$AN:$AN,"&lt;=" &amp;DATE(MID($AV$3, 15, 4), MONTH("1 " &amp; AY$6 &amp; " " &amp; MID($AV$3, 15, 4)) + 1, 0 ), 'Raw Data'!$AN:$AN,"&gt;" &amp;DATE(MID($AV$3, 15, 4), MONTH("1 " &amp; AY$6 &amp; " " &amp; MID($AV$3, 15, 4)), 0 ), 'Raw Data'!$J:$J, $A95, 'Raw Data'!$O:$O,""&amp;'Raw Data'!$B$1,'Raw Data'!$D:$D,"&lt;&gt;*ithdr*",'Raw Data'!$D:$D,"&lt;&gt;*ancel*",'Raw Data'!$P:$P,"--")
+
SUMIFS('Raw Data'!$S:$S, 'Raw Data'!$AN:$AN,"&lt;=" &amp;DATE(MID($AV$3, 15, 4), MONTH("1 " &amp; AY$6 &amp; " " &amp; MID($AV$3, 15, 4)) + 1, 0 ), 'Raw Data'!$AN:$AN,"&gt;" &amp;DATE(MID($AV$3, 15, 4), MONTH("1 " &amp; AY$6 &amp; " " &amp; MID($AV$3, 15, 4)), 0 ), 'Raw Data'!$J:$J, $A95, 'Raw Data'!$P:$P,""&amp;'Raw Data'!$B$1,'Raw Data'!$D:$D,"&lt;&gt;*ithdr*",'Raw Data'!$D:$D,"&lt;&gt;*ancel*")</f>
        <v>0</v>
      </c>
      <c r="AZ96" s="117"/>
      <c r="BA96" s="117"/>
      <c r="BB96" s="123"/>
      <c r="BC96" s="156">
        <f>SUMIFS('Raw Data'!$S:$S, 'Raw Data'!$AN:$AN,"&lt;=" &amp;DATE(MID($AV$3, 15, 4), MONTH("1 " &amp; BC$6 &amp; " " &amp; MID($AV$3, 15, 4)) + 1, 0 ), 'Raw Data'!$AN:$AN,"&gt;" &amp;DATE(MID($AV$3, 15, 4), MONTH("1 " &amp; BC$6 &amp; " " &amp; MID($AV$3, 15, 4)), 0 ), 'Raw Data'!$J:$J, $A95, 'Raw Data'!$O:$O,""&amp;'Raw Data'!$B$1,'Raw Data'!$D:$D,"&lt;&gt;*ithdr*",'Raw Data'!$D:$D,"&lt;&gt;*ancel*",'Raw Data'!$P:$P,"--")
+
SUMIFS('Raw Data'!$S:$S, 'Raw Data'!$AN:$AN,"&lt;=" &amp;DATE(MID($AV$3, 15, 4), MONTH("1 " &amp; BC$6 &amp; " " &amp; MID($AV$3, 15, 4)) + 1, 0 ), 'Raw Data'!$AN:$AN,"&gt;" &amp;DATE(MID($AV$3, 15, 4), MONTH("1 " &amp; BC$6 &amp; " " &amp; MID($AV$3, 15, 4)), 0 ), 'Raw Data'!$J:$J, $A95, 'Raw Data'!$P:$P,""&amp;'Raw Data'!$B$1,'Raw Data'!$D:$D,"&lt;&gt;*ithdr*",'Raw Data'!$D:$D,"&lt;&gt;*ancel*")</f>
        <v>0</v>
      </c>
      <c r="BD96" s="117"/>
      <c r="BE96" s="117"/>
      <c r="BF96" s="123"/>
    </row>
    <row r="97" spans="1:58" ht="12.75" customHeight="1" x14ac:dyDescent="0.2">
      <c r="A97" s="157" t="s">
        <v>108</v>
      </c>
      <c r="B97" s="117"/>
      <c r="C97" s="117"/>
      <c r="D97" s="117"/>
      <c r="E97" s="117"/>
      <c r="F97" s="117"/>
      <c r="G97" s="117"/>
      <c r="H97" s="117"/>
      <c r="I97" s="117"/>
      <c r="J97" s="123"/>
      <c r="K97" s="156">
        <f>SUMIFS('Raw Data'!$S:$S, 'Raw Data'!$AN:$AN,"&lt;=" &amp;DATE(LEFT($AV$3, 4), MONTH("1 " &amp; K$6 &amp; " " &amp; LEFT($AV$3, 4)) + 1, 0 ), 'Raw Data'!$AN:$AN,"&gt;" &amp;DATE(LEFT($AV$3, 4), MONTH("1 " &amp; K$6 &amp; " " &amp; LEFT($AV$3, 4)), 0 ), 'Raw Data'!$J:$J, $A95, 'Raw Data'!$H:$H, "Ear*", 'Raw Data'!$O:$O,""&amp;'Raw Data'!$B$1,'Raw Data'!$D:$D,"&lt;&gt;*ithdr*",'Raw Data'!$D:$D,"&lt;&gt;*ancel*",'Raw Data'!$P:$P,"--")
+
SUMIFS('Raw Data'!$S:$S, 'Raw Data'!$AN:$AN,"&lt;=" &amp;DATE(LEFT($AV$3, 4), MONTH("1 " &amp; K$6 &amp; " " &amp; LEFT($AV$3, 4)) + 1, 0 ), 'Raw Data'!$AN:$AN,"&gt;" &amp;DATE(LEFT($AV$3, 4), MONTH("1 " &amp; K$6 &amp; " " &amp; LEFT($AV$3, 4)), 0 ), 'Raw Data'!$J:$J, $A95, 'Raw Data'!$H:$H, "Ear*", 'Raw Data'!$P:$P,""&amp;'Raw Data'!$B$1,'Raw Data'!$D:$D,"&lt;&gt;*ithdr*",'Raw Data'!$D:$D,"&lt;&gt;*ancel*")</f>
        <v>0</v>
      </c>
      <c r="L97" s="117"/>
      <c r="M97" s="117"/>
      <c r="N97" s="123"/>
      <c r="O97" s="156">
        <f>SUMIFS('Raw Data'!$S:$S, 'Raw Data'!$AN:$AN,"&lt;=" &amp;DATE(LEFT($AV$3, 4), MONTH("1 " &amp; O$6 &amp; " " &amp; LEFT($AV$3, 4)) + 1, 0 ), 'Raw Data'!$AN:$AN,"&gt;" &amp;DATE(LEFT($AV$3, 4), MONTH("1 " &amp; O$6 &amp; " " &amp; LEFT($AV$3, 4)), 0 ), 'Raw Data'!$J:$J, $A95, 'Raw Data'!$H:$H, "Ear*", 'Raw Data'!$O:$O,""&amp;'Raw Data'!$B$1,'Raw Data'!$D:$D,"&lt;&gt;*ithdr*",'Raw Data'!$D:$D,"&lt;&gt;*ancel*",'Raw Data'!$P:$P,"--")
+
SUMIFS('Raw Data'!$S:$S, 'Raw Data'!$AN:$AN,"&lt;=" &amp;DATE(LEFT($AV$3, 4), MONTH("1 " &amp; O$6 &amp; " " &amp; LEFT($AV$3, 4)) + 1, 0 ), 'Raw Data'!$AN:$AN,"&gt;" &amp;DATE(LEFT($AV$3, 4), MONTH("1 " &amp; O$6 &amp; " " &amp; LEFT($AV$3, 4)), 0 ), 'Raw Data'!$J:$J, $A95, 'Raw Data'!$H:$H, "Ear*", 'Raw Data'!$P:$P,""&amp;'Raw Data'!$B$1,'Raw Data'!$D:$D,"&lt;&gt;*ithdr*",'Raw Data'!$D:$D,"&lt;&gt;*ancel*")</f>
        <v>0</v>
      </c>
      <c r="P97" s="117"/>
      <c r="Q97" s="117"/>
      <c r="R97" s="123"/>
      <c r="S97" s="156">
        <f>SUMIFS('Raw Data'!$S:$S, 'Raw Data'!$AN:$AN,"&lt;=" &amp;DATE(LEFT($AV$3, 4), MONTH("1 " &amp; S$6 &amp; " " &amp; LEFT($AV$3, 4)) + 1, 0 ), 'Raw Data'!$AN:$AN,"&gt;" &amp;DATE(LEFT($AV$3, 4), MONTH("1 " &amp; S$6 &amp; " " &amp; LEFT($AV$3, 4)), 0 ), 'Raw Data'!$J:$J, $A95, 'Raw Data'!$H:$H, "Ear*", 'Raw Data'!$O:$O,""&amp;'Raw Data'!$B$1,'Raw Data'!$D:$D,"&lt;&gt;*ithdr*",'Raw Data'!$D:$D,"&lt;&gt;*ancel*",'Raw Data'!$P:$P,"--")
+
SUMIFS('Raw Data'!$S:$S, 'Raw Data'!$AN:$AN,"&lt;=" &amp;DATE(LEFT($AV$3, 4), MONTH("1 " &amp; S$6 &amp; " " &amp; LEFT($AV$3, 4)) + 1, 0 ), 'Raw Data'!$AN:$AN,"&gt;" &amp;DATE(LEFT($AV$3, 4), MONTH("1 " &amp; S$6 &amp; " " &amp; LEFT($AV$3, 4)), 0 ), 'Raw Data'!$J:$J, $A95, 'Raw Data'!$H:$H, "Ear*", 'Raw Data'!$P:$P,""&amp;'Raw Data'!$B$1,'Raw Data'!$D:$D,"&lt;&gt;*ithdr*",'Raw Data'!$D:$D,"&lt;&gt;*ancel*")</f>
        <v>0</v>
      </c>
      <c r="T97" s="117"/>
      <c r="U97" s="117"/>
      <c r="V97" s="123"/>
      <c r="W97" s="156">
        <f>SUMIFS('Raw Data'!$S:$S, 'Raw Data'!$AN:$AN,"&lt;=" &amp;DATE(LEFT($AV$3, 4), MONTH("1 " &amp; W$6 &amp; " " &amp; LEFT($AV$3, 4)) + 1, 0 ), 'Raw Data'!$AN:$AN,"&gt;" &amp;DATE(LEFT($AV$3, 4), MONTH("1 " &amp; W$6 &amp; " " &amp; LEFT($AV$3, 4)), 0 ), 'Raw Data'!$J:$J, $A95, 'Raw Data'!$H:$H, "Ear*", 'Raw Data'!$O:$O,""&amp;'Raw Data'!$B$1,'Raw Data'!$D:$D,"&lt;&gt;*ithdr*",'Raw Data'!$D:$D,"&lt;&gt;*ancel*",'Raw Data'!$P:$P,"--")
+
SUMIFS('Raw Data'!$S:$S, 'Raw Data'!$AN:$AN,"&lt;=" &amp;DATE(LEFT($AV$3, 4), MONTH("1 " &amp; W$6 &amp; " " &amp; LEFT($AV$3, 4)) + 1, 0 ), 'Raw Data'!$AN:$AN,"&gt;" &amp;DATE(LEFT($AV$3, 4), MONTH("1 " &amp; W$6 &amp; " " &amp; LEFT($AV$3, 4)), 0 ), 'Raw Data'!$J:$J, $A95, 'Raw Data'!$H:$H, "Ear*", 'Raw Data'!$P:$P,""&amp;'Raw Data'!$B$1,'Raw Data'!$D:$D,"&lt;&gt;*ithdr*",'Raw Data'!$D:$D,"&lt;&gt;*ancel*")</f>
        <v>0</v>
      </c>
      <c r="X97" s="117"/>
      <c r="Y97" s="117"/>
      <c r="Z97" s="123"/>
      <c r="AA97" s="156">
        <f>SUMIFS('Raw Data'!$S:$S, 'Raw Data'!$AN:$AN,"&lt;=" &amp;DATE(LEFT($AV$3, 4), MONTH("1 " &amp; AA$6 &amp; " " &amp; LEFT($AV$3, 4)) + 1, 0 ), 'Raw Data'!$AN:$AN,"&gt;" &amp;DATE(LEFT($AV$3, 4), MONTH("1 " &amp; AA$6 &amp; " " &amp; LEFT($AV$3, 4)), 0 ), 'Raw Data'!$J:$J, $A95, 'Raw Data'!$H:$H, "Ear*", 'Raw Data'!$O:$O,""&amp;'Raw Data'!$B$1,'Raw Data'!$D:$D,"&lt;&gt;*ithdr*",'Raw Data'!$D:$D,"&lt;&gt;*ancel*",'Raw Data'!$P:$P,"--")
+
SUMIFS('Raw Data'!$S:$S, 'Raw Data'!$AN:$AN,"&lt;=" &amp;DATE(LEFT($AV$3, 4), MONTH("1 " &amp; AA$6 &amp; " " &amp; LEFT($AV$3, 4)) + 1, 0 ), 'Raw Data'!$AN:$AN,"&gt;" &amp;DATE(LEFT($AV$3, 4), MONTH("1 " &amp; AA$6 &amp; " " &amp; LEFT($AV$3, 4)), 0 ), 'Raw Data'!$J:$J, $A95, 'Raw Data'!$H:$H, "Ear*", 'Raw Data'!$P:$P,""&amp;'Raw Data'!$B$1,'Raw Data'!$D:$D,"&lt;&gt;*ithdr*",'Raw Data'!$D:$D,"&lt;&gt;*ancel*")</f>
        <v>0</v>
      </c>
      <c r="AB97" s="117"/>
      <c r="AC97" s="117"/>
      <c r="AD97" s="123"/>
      <c r="AE97" s="156">
        <f>SUMIFS('Raw Data'!$S:$S, 'Raw Data'!$AN:$AN,"&lt;=" &amp;DATE(LEFT($AV$3, 4), MONTH("1 " &amp; AE$6 &amp; " " &amp; LEFT($AV$3, 4)) + 1, 0 ), 'Raw Data'!$AN:$AN,"&gt;" &amp;DATE(LEFT($AV$3, 4), MONTH("1 " &amp; AE$6 &amp; " " &amp; LEFT($AV$3, 4)), 0 ), 'Raw Data'!$J:$J, $A95, 'Raw Data'!$H:$H, "Ear*", 'Raw Data'!$O:$O,""&amp;'Raw Data'!$B$1,'Raw Data'!$D:$D,"&lt;&gt;*ithdr*",'Raw Data'!$D:$D,"&lt;&gt;*ancel*",'Raw Data'!$P:$P,"--")
+
SUMIFS('Raw Data'!$S:$S, 'Raw Data'!$AN:$AN,"&lt;=" &amp;DATE(LEFT($AV$3, 4), MONTH("1 " &amp; AE$6 &amp; " " &amp; LEFT($AV$3, 4)) + 1, 0 ), 'Raw Data'!$AN:$AN,"&gt;" &amp;DATE(LEFT($AV$3, 4), MONTH("1 " &amp; AE$6 &amp; " " &amp; LEFT($AV$3, 4)), 0 ), 'Raw Data'!$J:$J, $A95, 'Raw Data'!$H:$H, "Ear*", 'Raw Data'!$P:$P,""&amp;'Raw Data'!$B$1,'Raw Data'!$D:$D,"&lt;&gt;*ithdr*",'Raw Data'!$D:$D,"&lt;&gt;*ancel*")</f>
        <v>0</v>
      </c>
      <c r="AF97" s="117"/>
      <c r="AG97" s="117"/>
      <c r="AH97" s="123"/>
      <c r="AI97" s="156">
        <f>SUMIFS('Raw Data'!$S:$S, 'Raw Data'!$AN:$AN,"&lt;=" &amp;DATE(LEFT($AV$3, 4), MONTH("1 " &amp; AI$6 &amp; " " &amp; LEFT($AV$3, 4)) + 1, 0 ), 'Raw Data'!$AN:$AN,"&gt;" &amp;DATE(LEFT($AV$3, 4), MONTH("1 " &amp; AI$6 &amp; " " &amp; LEFT($AV$3, 4)), 0 ), 'Raw Data'!$J:$J, $A95, 'Raw Data'!$H:$H, "Ear*", 'Raw Data'!$O:$O,""&amp;'Raw Data'!$B$1,'Raw Data'!$D:$D,"&lt;&gt;*ithdr*",'Raw Data'!$D:$D,"&lt;&gt;*ancel*",'Raw Data'!$P:$P,"--")
+
SUMIFS('Raw Data'!$S:$S, 'Raw Data'!$AN:$AN,"&lt;=" &amp;DATE(LEFT($AV$3, 4), MONTH("1 " &amp; AI$6 &amp; " " &amp; LEFT($AV$3, 4)) + 1, 0 ), 'Raw Data'!$AN:$AN,"&gt;" &amp;DATE(LEFT($AV$3, 4), MONTH("1 " &amp; AI$6 &amp; " " &amp; LEFT($AV$3, 4)), 0 ), 'Raw Data'!$J:$J, $A95, 'Raw Data'!$H:$H, "Ear*", 'Raw Data'!$P:$P,""&amp;'Raw Data'!$B$1,'Raw Data'!$D:$D,"&lt;&gt;*ithdr*",'Raw Data'!$D:$D,"&lt;&gt;*ancel*")</f>
        <v>0</v>
      </c>
      <c r="AJ97" s="117"/>
      <c r="AK97" s="117"/>
      <c r="AL97" s="123"/>
      <c r="AM97" s="156">
        <f>SUMIFS('Raw Data'!$S:$S, 'Raw Data'!$AN:$AN,"&lt;=" &amp;DATE(LEFT($AV$3, 4), MONTH("1 " &amp; AM$6 &amp; " " &amp; LEFT($AV$3, 4)) + 1, 0 ), 'Raw Data'!$AN:$AN,"&gt;" &amp;DATE(LEFT($AV$3, 4), MONTH("1 " &amp; AM$6 &amp; " " &amp; LEFT($AV$3, 4)), 0 ), 'Raw Data'!$J:$J, $A95, 'Raw Data'!$H:$H, "Ear*", 'Raw Data'!$O:$O,""&amp;'Raw Data'!$B$1,'Raw Data'!$D:$D,"&lt;&gt;*ithdr*",'Raw Data'!$D:$D,"&lt;&gt;*ancel*",'Raw Data'!$P:$P,"--")
+
SUMIFS('Raw Data'!$S:$S, 'Raw Data'!$AN:$AN,"&lt;=" &amp;DATE(LEFT($AV$3, 4), MONTH("1 " &amp; AM$6 &amp; " " &amp; LEFT($AV$3, 4)) + 1, 0 ), 'Raw Data'!$AN:$AN,"&gt;" &amp;DATE(LEFT($AV$3, 4), MONTH("1 " &amp; AM$6 &amp; " " &amp; LEFT($AV$3, 4)), 0 ), 'Raw Data'!$J:$J, $A95, 'Raw Data'!$H:$H, "Ear*", 'Raw Data'!$P:$P,""&amp;'Raw Data'!$B$1,'Raw Data'!$D:$D,"&lt;&gt;*ithdr*",'Raw Data'!$D:$D,"&lt;&gt;*ancel*")</f>
        <v>0</v>
      </c>
      <c r="AN97" s="117"/>
      <c r="AO97" s="117"/>
      <c r="AP97" s="123"/>
      <c r="AQ97" s="156">
        <f>SUMIFS('Raw Data'!$S:$S, 'Raw Data'!$AN:$AN,"&lt;=" &amp;DATE(LEFT($AV$3, 4), MONTH("1 " &amp; AQ$6 &amp; " " &amp; LEFT($AV$3, 4)) + 1, 0 ), 'Raw Data'!$AN:$AN,"&gt;" &amp;DATE(LEFT($AV$3, 4), MONTH("1 " &amp; AQ$6 &amp; " " &amp; LEFT($AV$3, 4)), 0 ), 'Raw Data'!$J:$J, $A95, 'Raw Data'!$H:$H, "Ear*", 'Raw Data'!$O:$O,""&amp;'Raw Data'!$B$1,'Raw Data'!$D:$D,"&lt;&gt;*ithdr*",'Raw Data'!$D:$D,"&lt;&gt;*ancel*",'Raw Data'!$P:$P,"--")
+
SUMIFS('Raw Data'!$S:$S, 'Raw Data'!$AN:$AN,"&lt;=" &amp;DATE(LEFT($AV$3, 4), MONTH("1 " &amp; AQ$6 &amp; " " &amp; LEFT($AV$3, 4)) + 1, 0 ), 'Raw Data'!$AN:$AN,"&gt;" &amp;DATE(LEFT($AV$3, 4), MONTH("1 " &amp; AQ$6 &amp; " " &amp; LEFT($AV$3, 4)), 0 ), 'Raw Data'!$J:$J, $A95, 'Raw Data'!$H:$H, "Ear*", 'Raw Data'!$P:$P,""&amp;'Raw Data'!$B$1,'Raw Data'!$D:$D,"&lt;&gt;*ithdr*",'Raw Data'!$D:$D,"&lt;&gt;*ancel*")</f>
        <v>0</v>
      </c>
      <c r="AR97" s="117"/>
      <c r="AS97" s="117"/>
      <c r="AT97" s="123"/>
      <c r="AU97" s="156">
        <f>SUMIFS('Raw Data'!$S:$S, 'Raw Data'!$AN:$AN,"&lt;=" &amp;DATE(MID($AV$3, 15, 4), MONTH("1 " &amp; AU$6 &amp; " " &amp; MID($AV$3, 15, 4)) + 1, 0 ), 'Raw Data'!$AN:$AN,"&gt;" &amp;DATE(MID($AV$3, 15, 4), MONTH("1 " &amp; AU$6 &amp; " " &amp; MID($AV$3, 15, 4)), 0 ), 'Raw Data'!$J:$J, $A95, 'Raw Data'!$H:$H, "Ear*", 'Raw Data'!$O:$O,""&amp;'Raw Data'!$B$1,'Raw Data'!$D:$D,"&lt;&gt;*ithdr*",'Raw Data'!$D:$D,"&lt;&gt;*ancel*",'Raw Data'!$P:$P,"--")
+
SUMIFS('Raw Data'!$S:$S, 'Raw Data'!$AN:$AN,"&lt;=" &amp;DATE(MID($AV$3, 15, 4), MONTH("1 " &amp; AU$6 &amp; " " &amp; MID($AV$3, 15, 4)) + 1, 0 ), 'Raw Data'!$AN:$AN,"&gt;" &amp;DATE(MID($AV$3, 15, 4), MONTH("1 " &amp; AU$6 &amp; " " &amp; MID($AV$3, 15, 4)), 0 ), 'Raw Data'!$J:$J, $A95, 'Raw Data'!$H:$H, "Ear*", 'Raw Data'!$P:$P,""&amp;'Raw Data'!$B$1,'Raw Data'!$D:$D,"&lt;&gt;*ithdr*",'Raw Data'!$D:$D,"&lt;&gt;*ancel*")</f>
        <v>0</v>
      </c>
      <c r="AV97" s="117"/>
      <c r="AW97" s="117"/>
      <c r="AX97" s="123"/>
      <c r="AY97" s="156">
        <f>SUMIFS('Raw Data'!$S:$S, 'Raw Data'!$AN:$AN,"&lt;=" &amp;DATE(MID($AV$3, 15, 4), MONTH("1 " &amp; AY$6 &amp; " " &amp; MID($AV$3, 15, 4)) + 1, 0 ), 'Raw Data'!$AN:$AN,"&gt;" &amp;DATE(MID($AV$3, 15, 4), MONTH("1 " &amp; AY$6 &amp; " " &amp; MID($AV$3, 15, 4)), 0 ), 'Raw Data'!$J:$J, $A95, 'Raw Data'!$H:$H, "Ear*", 'Raw Data'!$O:$O,""&amp;'Raw Data'!$B$1,'Raw Data'!$D:$D,"&lt;&gt;*ithdr*",'Raw Data'!$D:$D,"&lt;&gt;*ancel*",'Raw Data'!$P:$P,"--")
+
SUMIFS('Raw Data'!$S:$S, 'Raw Data'!$AN:$AN,"&lt;=" &amp;DATE(MID($AV$3, 15, 4), MONTH("1 " &amp; AY$6 &amp; " " &amp; MID($AV$3, 15, 4)) + 1, 0 ), 'Raw Data'!$AN:$AN,"&gt;" &amp;DATE(MID($AV$3, 15, 4), MONTH("1 " &amp; AY$6 &amp; " " &amp; MID($AV$3, 15, 4)), 0 ), 'Raw Data'!$J:$J, $A95, 'Raw Data'!$H:$H, "Ear*", 'Raw Data'!$P:$P,""&amp;'Raw Data'!$B$1,'Raw Data'!$D:$D,"&lt;&gt;*ithdr*",'Raw Data'!$D:$D,"&lt;&gt;*ancel*")</f>
        <v>0</v>
      </c>
      <c r="AZ97" s="117"/>
      <c r="BA97" s="117"/>
      <c r="BB97" s="123"/>
      <c r="BC97" s="156">
        <f>SUMIFS('Raw Data'!$S:$S, 'Raw Data'!$AN:$AN,"&lt;=" &amp;DATE(MID($AV$3, 15, 4), MONTH("1 " &amp; BC$6 &amp; " " &amp; MID($AV$3, 15, 4)) + 1, 0 ), 'Raw Data'!$AN:$AN,"&gt;" &amp;DATE(MID($AV$3, 15, 4), MONTH("1 " &amp; BC$6 &amp; " " &amp; MID($AV$3, 15, 4)), 0 ), 'Raw Data'!$J:$J, $A95, 'Raw Data'!$H:$H, "Ear*", 'Raw Data'!$O:$O,""&amp;'Raw Data'!$B$1,'Raw Data'!$D:$D,"&lt;&gt;*ithdr*",'Raw Data'!$D:$D,"&lt;&gt;*ancel*",'Raw Data'!$P:$P,"--")
+
SUMIFS('Raw Data'!$S:$S, 'Raw Data'!$AN:$AN,"&lt;=" &amp;DATE(MID($AV$3, 15, 4), MONTH("1 " &amp; BC$6 &amp; " " &amp; MID($AV$3, 15, 4)) + 1, 0 ), 'Raw Data'!$AN:$AN,"&gt;" &amp;DATE(MID($AV$3, 15, 4), MONTH("1 " &amp; BC$6 &amp; " " &amp; MID($AV$3, 15, 4)), 0 ), 'Raw Data'!$J:$J, $A95, 'Raw Data'!$H:$H, "Ear*", 'Raw Data'!$P:$P,""&amp;'Raw Data'!$B$1,'Raw Data'!$D:$D,"&lt;&gt;*ithdr*",'Raw Data'!$D:$D,"&lt;&gt;*ancel*")</f>
        <v>0</v>
      </c>
      <c r="BD97" s="117"/>
      <c r="BE97" s="117"/>
      <c r="BF97" s="123"/>
    </row>
    <row r="98" spans="1:58" ht="12.75" customHeight="1" x14ac:dyDescent="0.2">
      <c r="A98" s="157" t="s">
        <v>113</v>
      </c>
      <c r="B98" s="117"/>
      <c r="C98" s="117"/>
      <c r="D98" s="117"/>
      <c r="E98" s="117"/>
      <c r="F98" s="117"/>
      <c r="G98" s="117"/>
      <c r="H98" s="117"/>
      <c r="I98" s="117"/>
      <c r="J98" s="123"/>
      <c r="K98" s="156">
        <f>SUMIFS('Raw Data'!$S:$S, 'Raw Data'!$AN:$AN,"&lt;=" &amp;DATE(LEFT($AV$3, 4), MONTH("1 " &amp; K$6 &amp; " " &amp; LEFT($AV$3, 4)) + 1, 0 ), 'Raw Data'!$AN:$AN,"&gt;" &amp;DATE(LEFT($AV$3, 4), MONTH("1 " &amp; K$6 &amp; " " &amp; LEFT($AV$3, 4)), 0 ), 'Raw Data'!$J:$J, $A95, 'Raw Data'!$H:$H, "Non*", 'Raw Data'!$O:$O,""&amp;'Raw Data'!$B$1,'Raw Data'!$D:$D,"&lt;&gt;*ithdr*",'Raw Data'!$D:$D,"&lt;&gt;*ancel*",'Raw Data'!$P:$P,"--")
+
SUMIFS('Raw Data'!$S:$S, 'Raw Data'!$AN:$AN,"&lt;=" &amp;DATE(LEFT($AV$3, 4), MONTH("1 " &amp; K$6 &amp; " " &amp; LEFT($AV$3, 4)) + 1, 0 ), 'Raw Data'!$AN:$AN,"&gt;" &amp;DATE(LEFT($AV$3, 4), MONTH("1 " &amp; K$6 &amp; " " &amp; LEFT($AV$3, 4)), 0 ), 'Raw Data'!$J:$J, $A95, 'Raw Data'!$H:$H, "Non*", 'Raw Data'!$P:$P,""&amp;'Raw Data'!$B$1,'Raw Data'!$D:$D,"&lt;&gt;*ithdr*",'Raw Data'!$D:$D,"&lt;&gt;*ancel*")</f>
        <v>0</v>
      </c>
      <c r="L98" s="117"/>
      <c r="M98" s="117"/>
      <c r="N98" s="123"/>
      <c r="O98" s="156">
        <f>SUMIFS('Raw Data'!$S:$S, 'Raw Data'!$AN:$AN,"&lt;=" &amp;DATE(LEFT($AV$3, 4), MONTH("1 " &amp; O$6 &amp; " " &amp; LEFT($AV$3, 4)) + 1, 0 ), 'Raw Data'!$AN:$AN,"&gt;" &amp;DATE(LEFT($AV$3, 4), MONTH("1 " &amp; O$6 &amp; " " &amp; LEFT($AV$3, 4)), 0 ), 'Raw Data'!$J:$J, $A95, 'Raw Data'!$H:$H, "Non*", 'Raw Data'!$O:$O,""&amp;'Raw Data'!$B$1,'Raw Data'!$D:$D,"&lt;&gt;*ithdr*",'Raw Data'!$D:$D,"&lt;&gt;*ancel*",'Raw Data'!$P:$P,"--")
+
SUMIFS('Raw Data'!$S:$S, 'Raw Data'!$AN:$AN,"&lt;=" &amp;DATE(LEFT($AV$3, 4), MONTH("1 " &amp; O$6 &amp; " " &amp; LEFT($AV$3, 4)) + 1, 0 ), 'Raw Data'!$AN:$AN,"&gt;" &amp;DATE(LEFT($AV$3, 4), MONTH("1 " &amp; O$6 &amp; " " &amp; LEFT($AV$3, 4)), 0 ), 'Raw Data'!$J:$J, $A95, 'Raw Data'!$H:$H, "Non*", 'Raw Data'!$P:$P,""&amp;'Raw Data'!$B$1,'Raw Data'!$D:$D,"&lt;&gt;*ithdr*",'Raw Data'!$D:$D,"&lt;&gt;*ancel*")</f>
        <v>0</v>
      </c>
      <c r="P98" s="117"/>
      <c r="Q98" s="117"/>
      <c r="R98" s="123"/>
      <c r="S98" s="156">
        <f>SUMIFS('Raw Data'!$S:$S, 'Raw Data'!$AN:$AN,"&lt;=" &amp;DATE(LEFT($AV$3, 4), MONTH("1 " &amp; S$6 &amp; " " &amp; LEFT($AV$3, 4)) + 1, 0 ), 'Raw Data'!$AN:$AN,"&gt;" &amp;DATE(LEFT($AV$3, 4), MONTH("1 " &amp; S$6 &amp; " " &amp; LEFT($AV$3, 4)), 0 ), 'Raw Data'!$J:$J, $A95, 'Raw Data'!$H:$H, "Non*", 'Raw Data'!$O:$O,""&amp;'Raw Data'!$B$1,'Raw Data'!$D:$D,"&lt;&gt;*ithdr*",'Raw Data'!$D:$D,"&lt;&gt;*ancel*",'Raw Data'!$P:$P,"--")
+
SUMIFS('Raw Data'!$S:$S, 'Raw Data'!$AN:$AN,"&lt;=" &amp;DATE(LEFT($AV$3, 4), MONTH("1 " &amp; S$6 &amp; " " &amp; LEFT($AV$3, 4)) + 1, 0 ), 'Raw Data'!$AN:$AN,"&gt;" &amp;DATE(LEFT($AV$3, 4), MONTH("1 " &amp; S$6 &amp; " " &amp; LEFT($AV$3, 4)), 0 ), 'Raw Data'!$J:$J, $A95, 'Raw Data'!$H:$H, "Non*", 'Raw Data'!$P:$P,""&amp;'Raw Data'!$B$1,'Raw Data'!$D:$D,"&lt;&gt;*ithdr*",'Raw Data'!$D:$D,"&lt;&gt;*ancel*")</f>
        <v>0</v>
      </c>
      <c r="T98" s="117"/>
      <c r="U98" s="117"/>
      <c r="V98" s="123"/>
      <c r="W98" s="156">
        <f>SUMIFS('Raw Data'!$S:$S, 'Raw Data'!$AN:$AN,"&lt;=" &amp;DATE(LEFT($AV$3, 4), MONTH("1 " &amp; W$6 &amp; " " &amp; LEFT($AV$3, 4)) + 1, 0 ), 'Raw Data'!$AN:$AN,"&gt;" &amp;DATE(LEFT($AV$3, 4), MONTH("1 " &amp; W$6 &amp; " " &amp; LEFT($AV$3, 4)), 0 ), 'Raw Data'!$J:$J, $A95, 'Raw Data'!$H:$H, "Non*", 'Raw Data'!$O:$O,""&amp;'Raw Data'!$B$1,'Raw Data'!$D:$D,"&lt;&gt;*ithdr*",'Raw Data'!$D:$D,"&lt;&gt;*ancel*",'Raw Data'!$P:$P,"--")
+
SUMIFS('Raw Data'!$S:$S, 'Raw Data'!$AN:$AN,"&lt;=" &amp;DATE(LEFT($AV$3, 4), MONTH("1 " &amp; W$6 &amp; " " &amp; LEFT($AV$3, 4)) + 1, 0 ), 'Raw Data'!$AN:$AN,"&gt;" &amp;DATE(LEFT($AV$3, 4), MONTH("1 " &amp; W$6 &amp; " " &amp; LEFT($AV$3, 4)), 0 ), 'Raw Data'!$J:$J, $A95, 'Raw Data'!$H:$H, "Non*", 'Raw Data'!$P:$P,""&amp;'Raw Data'!$B$1,'Raw Data'!$D:$D,"&lt;&gt;*ithdr*",'Raw Data'!$D:$D,"&lt;&gt;*ancel*")</f>
        <v>0</v>
      </c>
      <c r="X98" s="117"/>
      <c r="Y98" s="117"/>
      <c r="Z98" s="123"/>
      <c r="AA98" s="156">
        <f>SUMIFS('Raw Data'!$S:$S, 'Raw Data'!$AN:$AN,"&lt;=" &amp;DATE(LEFT($AV$3, 4), MONTH("1 " &amp; AA$6 &amp; " " &amp; LEFT($AV$3, 4)) + 1, 0 ), 'Raw Data'!$AN:$AN,"&gt;" &amp;DATE(LEFT($AV$3, 4), MONTH("1 " &amp; AA$6 &amp; " " &amp; LEFT($AV$3, 4)), 0 ), 'Raw Data'!$J:$J, $A95, 'Raw Data'!$H:$H, "Non*", 'Raw Data'!$O:$O,""&amp;'Raw Data'!$B$1,'Raw Data'!$D:$D,"&lt;&gt;*ithdr*",'Raw Data'!$D:$D,"&lt;&gt;*ancel*",'Raw Data'!$P:$P,"--")
+
SUMIFS('Raw Data'!$S:$S, 'Raw Data'!$AN:$AN,"&lt;=" &amp;DATE(LEFT($AV$3, 4), MONTH("1 " &amp; AA$6 &amp; " " &amp; LEFT($AV$3, 4)) + 1, 0 ), 'Raw Data'!$AN:$AN,"&gt;" &amp;DATE(LEFT($AV$3, 4), MONTH("1 " &amp; AA$6 &amp; " " &amp; LEFT($AV$3, 4)), 0 ), 'Raw Data'!$J:$J, $A95, 'Raw Data'!$H:$H, "Non*", 'Raw Data'!$P:$P,""&amp;'Raw Data'!$B$1,'Raw Data'!$D:$D,"&lt;&gt;*ithdr*",'Raw Data'!$D:$D,"&lt;&gt;*ancel*")</f>
        <v>0</v>
      </c>
      <c r="AB98" s="117"/>
      <c r="AC98" s="117"/>
      <c r="AD98" s="123"/>
      <c r="AE98" s="156">
        <f>SUMIFS('Raw Data'!$S:$S, 'Raw Data'!$AN:$AN,"&lt;=" &amp;DATE(LEFT($AV$3, 4), MONTH("1 " &amp; AE$6 &amp; " " &amp; LEFT($AV$3, 4)) + 1, 0 ), 'Raw Data'!$AN:$AN,"&gt;" &amp;DATE(LEFT($AV$3, 4), MONTH("1 " &amp; AE$6 &amp; " " &amp; LEFT($AV$3, 4)), 0 ), 'Raw Data'!$J:$J, $A95, 'Raw Data'!$H:$H, "Non*", 'Raw Data'!$O:$O,""&amp;'Raw Data'!$B$1,'Raw Data'!$D:$D,"&lt;&gt;*ithdr*",'Raw Data'!$D:$D,"&lt;&gt;*ancel*",'Raw Data'!$P:$P,"--")
+
SUMIFS('Raw Data'!$S:$S, 'Raw Data'!$AN:$AN,"&lt;=" &amp;DATE(LEFT($AV$3, 4), MONTH("1 " &amp; AE$6 &amp; " " &amp; LEFT($AV$3, 4)) + 1, 0 ), 'Raw Data'!$AN:$AN,"&gt;" &amp;DATE(LEFT($AV$3, 4), MONTH("1 " &amp; AE$6 &amp; " " &amp; LEFT($AV$3, 4)), 0 ), 'Raw Data'!$J:$J, $A95, 'Raw Data'!$H:$H, "Non*", 'Raw Data'!$P:$P,""&amp;'Raw Data'!$B$1,'Raw Data'!$D:$D,"&lt;&gt;*ithdr*",'Raw Data'!$D:$D,"&lt;&gt;*ancel*")</f>
        <v>0</v>
      </c>
      <c r="AF98" s="117"/>
      <c r="AG98" s="117"/>
      <c r="AH98" s="123"/>
      <c r="AI98" s="156">
        <f>SUMIFS('Raw Data'!$S:$S, 'Raw Data'!$AN:$AN,"&lt;=" &amp;DATE(LEFT($AV$3, 4), MONTH("1 " &amp; AI$6 &amp; " " &amp; LEFT($AV$3, 4)) + 1, 0 ), 'Raw Data'!$AN:$AN,"&gt;" &amp;DATE(LEFT($AV$3, 4), MONTH("1 " &amp; AI$6 &amp; " " &amp; LEFT($AV$3, 4)), 0 ), 'Raw Data'!$J:$J, $A95, 'Raw Data'!$H:$H, "Non*", 'Raw Data'!$O:$O,""&amp;'Raw Data'!$B$1,'Raw Data'!$D:$D,"&lt;&gt;*ithdr*",'Raw Data'!$D:$D,"&lt;&gt;*ancel*",'Raw Data'!$P:$P,"--")
+
SUMIFS('Raw Data'!$S:$S, 'Raw Data'!$AN:$AN,"&lt;=" &amp;DATE(LEFT($AV$3, 4), MONTH("1 " &amp; AI$6 &amp; " " &amp; LEFT($AV$3, 4)) + 1, 0 ), 'Raw Data'!$AN:$AN,"&gt;" &amp;DATE(LEFT($AV$3, 4), MONTH("1 " &amp; AI$6 &amp; " " &amp; LEFT($AV$3, 4)), 0 ), 'Raw Data'!$J:$J, $A95, 'Raw Data'!$H:$H, "Non*", 'Raw Data'!$P:$P,""&amp;'Raw Data'!$B$1,'Raw Data'!$D:$D,"&lt;&gt;*ithdr*",'Raw Data'!$D:$D,"&lt;&gt;*ancel*")</f>
        <v>0</v>
      </c>
      <c r="AJ98" s="117"/>
      <c r="AK98" s="117"/>
      <c r="AL98" s="123"/>
      <c r="AM98" s="156">
        <f>SUMIFS('Raw Data'!$S:$S, 'Raw Data'!$AN:$AN,"&lt;=" &amp;DATE(LEFT($AV$3, 4), MONTH("1 " &amp; AM$6 &amp; " " &amp; LEFT($AV$3, 4)) + 1, 0 ), 'Raw Data'!$AN:$AN,"&gt;" &amp;DATE(LEFT($AV$3, 4), MONTH("1 " &amp; AM$6 &amp; " " &amp; LEFT($AV$3, 4)), 0 ), 'Raw Data'!$J:$J, $A95, 'Raw Data'!$H:$H, "Non*", 'Raw Data'!$O:$O,""&amp;'Raw Data'!$B$1,'Raw Data'!$D:$D,"&lt;&gt;*ithdr*",'Raw Data'!$D:$D,"&lt;&gt;*ancel*",'Raw Data'!$P:$P,"--")
+
SUMIFS('Raw Data'!$S:$S, 'Raw Data'!$AN:$AN,"&lt;=" &amp;DATE(LEFT($AV$3, 4), MONTH("1 " &amp; AM$6 &amp; " " &amp; LEFT($AV$3, 4)) + 1, 0 ), 'Raw Data'!$AN:$AN,"&gt;" &amp;DATE(LEFT($AV$3, 4), MONTH("1 " &amp; AM$6 &amp; " " &amp; LEFT($AV$3, 4)), 0 ), 'Raw Data'!$J:$J, $A95, 'Raw Data'!$H:$H, "Non*", 'Raw Data'!$P:$P,""&amp;'Raw Data'!$B$1,'Raw Data'!$D:$D,"&lt;&gt;*ithdr*",'Raw Data'!$D:$D,"&lt;&gt;*ancel*")</f>
        <v>0</v>
      </c>
      <c r="AN98" s="117"/>
      <c r="AO98" s="117"/>
      <c r="AP98" s="123"/>
      <c r="AQ98" s="156">
        <f>SUMIFS('Raw Data'!$S:$S, 'Raw Data'!$AN:$AN,"&lt;=" &amp;DATE(LEFT($AV$3, 4), MONTH("1 " &amp; AQ$6 &amp; " " &amp; LEFT($AV$3, 4)) + 1, 0 ), 'Raw Data'!$AN:$AN,"&gt;" &amp;DATE(LEFT($AV$3, 4), MONTH("1 " &amp; AQ$6 &amp; " " &amp; LEFT($AV$3, 4)), 0 ), 'Raw Data'!$J:$J, $A95, 'Raw Data'!$H:$H, "Non*", 'Raw Data'!$O:$O,""&amp;'Raw Data'!$B$1,'Raw Data'!$D:$D,"&lt;&gt;*ithdr*",'Raw Data'!$D:$D,"&lt;&gt;*ancel*",'Raw Data'!$P:$P,"--")
+
SUMIFS('Raw Data'!$S:$S, 'Raw Data'!$AN:$AN,"&lt;=" &amp;DATE(LEFT($AV$3, 4), MONTH("1 " &amp; AQ$6 &amp; " " &amp; LEFT($AV$3, 4)) + 1, 0 ), 'Raw Data'!$AN:$AN,"&gt;" &amp;DATE(LEFT($AV$3, 4), MONTH("1 " &amp; AQ$6 &amp; " " &amp; LEFT($AV$3, 4)), 0 ), 'Raw Data'!$J:$J, $A95, 'Raw Data'!$H:$H, "Non*", 'Raw Data'!$P:$P,""&amp;'Raw Data'!$B$1,'Raw Data'!$D:$D,"&lt;&gt;*ithdr*",'Raw Data'!$D:$D,"&lt;&gt;*ancel*")</f>
        <v>0</v>
      </c>
      <c r="AR98" s="117"/>
      <c r="AS98" s="117"/>
      <c r="AT98" s="123"/>
      <c r="AU98" s="156">
        <f>SUMIFS('Raw Data'!$S:$S, 'Raw Data'!$AN:$AN,"&lt;=" &amp;DATE(MID($AV$3, 15, 4), MONTH("1 " &amp; AU$6 &amp; " " &amp; MID($AV$3, 15, 4)) + 1, 0 ), 'Raw Data'!$AN:$AN,"&gt;" &amp;DATE(MID($AV$3, 15, 4), MONTH("1 " &amp; AU$6 &amp; " " &amp; MID($AV$3, 15, 4)), 0 ), 'Raw Data'!$J:$J, $A95, 'Raw Data'!$H:$H, "Non*", 'Raw Data'!$O:$O,""&amp;'Raw Data'!$B$1,'Raw Data'!$D:$D,"&lt;&gt;*ithdr*",'Raw Data'!$D:$D,"&lt;&gt;*ancel*",'Raw Data'!$P:$P,"--")
+
SUMIFS('Raw Data'!$S:$S, 'Raw Data'!$AN:$AN,"&lt;=" &amp;DATE(MID($AV$3, 15, 4), MONTH("1 " &amp; AU$6 &amp; " " &amp; MID($AV$3, 15, 4)) + 1, 0 ), 'Raw Data'!$AN:$AN,"&gt;" &amp;DATE(MID($AV$3, 15, 4), MONTH("1 " &amp; AU$6 &amp; " " &amp; MID($AV$3, 15, 4)), 0 ), 'Raw Data'!$J:$J, $A95, 'Raw Data'!$H:$H, "Non*", 'Raw Data'!$P:$P,""&amp;'Raw Data'!$B$1,'Raw Data'!$D:$D,"&lt;&gt;*ithdr*",'Raw Data'!$D:$D,"&lt;&gt;*ancel*")</f>
        <v>0</v>
      </c>
      <c r="AV98" s="117"/>
      <c r="AW98" s="117"/>
      <c r="AX98" s="123"/>
      <c r="AY98" s="156">
        <f>SUMIFS('Raw Data'!$S:$S, 'Raw Data'!$AN:$AN,"&lt;=" &amp;DATE(MID($AV$3, 15, 4), MONTH("1 " &amp; AY$6 &amp; " " &amp; MID($AV$3, 15, 4)) + 1, 0 ), 'Raw Data'!$AN:$AN,"&gt;" &amp;DATE(MID($AV$3, 15, 4), MONTH("1 " &amp; AY$6 &amp; " " &amp; MID($AV$3, 15, 4)), 0 ), 'Raw Data'!$J:$J, $A95, 'Raw Data'!$H:$H, "Non*", 'Raw Data'!$O:$O,""&amp;'Raw Data'!$B$1,'Raw Data'!$D:$D,"&lt;&gt;*ithdr*",'Raw Data'!$D:$D,"&lt;&gt;*ancel*",'Raw Data'!$P:$P,"--")
+
SUMIFS('Raw Data'!$S:$S, 'Raw Data'!$AN:$AN,"&lt;=" &amp;DATE(MID($AV$3, 15, 4), MONTH("1 " &amp; AY$6 &amp; " " &amp; MID($AV$3, 15, 4)) + 1, 0 ), 'Raw Data'!$AN:$AN,"&gt;" &amp;DATE(MID($AV$3, 15, 4), MONTH("1 " &amp; AY$6 &amp; " " &amp; MID($AV$3, 15, 4)), 0 ), 'Raw Data'!$J:$J, $A95, 'Raw Data'!$H:$H, "Non*", 'Raw Data'!$P:$P,""&amp;'Raw Data'!$B$1,'Raw Data'!$D:$D,"&lt;&gt;*ithdr*",'Raw Data'!$D:$D,"&lt;&gt;*ancel*")</f>
        <v>0</v>
      </c>
      <c r="AZ98" s="117"/>
      <c r="BA98" s="117"/>
      <c r="BB98" s="123"/>
      <c r="BC98" s="156">
        <f>SUMIFS('Raw Data'!$S:$S, 'Raw Data'!$AN:$AN,"&lt;=" &amp;DATE(MID($AV$3, 15, 4), MONTH("1 " &amp; BC$6 &amp; " " &amp; MID($AV$3, 15, 4)) + 1, 0 ), 'Raw Data'!$AN:$AN,"&gt;" &amp;DATE(MID($AV$3, 15, 4), MONTH("1 " &amp; BC$6 &amp; " " &amp; MID($AV$3, 15, 4)), 0 ), 'Raw Data'!$J:$J, $A95, 'Raw Data'!$H:$H, "Non*", 'Raw Data'!$O:$O,""&amp;'Raw Data'!$B$1,'Raw Data'!$D:$D,"&lt;&gt;*ithdr*",'Raw Data'!$D:$D,"&lt;&gt;*ancel*",'Raw Data'!$P:$P,"--")
+
SUMIFS('Raw Data'!$S:$S, 'Raw Data'!$AN:$AN,"&lt;=" &amp;DATE(MID($AV$3, 15, 4), MONTH("1 " &amp; BC$6 &amp; " " &amp; MID($AV$3, 15, 4)) + 1, 0 ), 'Raw Data'!$AN:$AN,"&gt;" &amp;DATE(MID($AV$3, 15, 4), MONTH("1 " &amp; BC$6 &amp; " " &amp; MID($AV$3, 15, 4)), 0 ), 'Raw Data'!$J:$J, $A95, 'Raw Data'!$H:$H, "Non*", 'Raw Data'!$P:$P,""&amp;'Raw Data'!$B$1,'Raw Data'!$D:$D,"&lt;&gt;*ithdr*",'Raw Data'!$D:$D,"&lt;&gt;*ancel*")</f>
        <v>0</v>
      </c>
      <c r="BD98" s="117"/>
      <c r="BE98" s="117"/>
      <c r="BF98" s="123"/>
    </row>
    <row r="99" spans="1:58" ht="12.75" customHeight="1" x14ac:dyDescent="0.2">
      <c r="A99" s="120" t="s">
        <v>115</v>
      </c>
      <c r="B99" s="117"/>
      <c r="C99" s="117"/>
      <c r="D99" s="117"/>
      <c r="E99" s="117"/>
      <c r="F99" s="117"/>
      <c r="G99" s="117"/>
      <c r="H99" s="117"/>
      <c r="I99" s="117"/>
      <c r="J99" s="123"/>
      <c r="K99" s="156">
        <f>SUMIFS('Raw Data'!$T:$T, 'Raw Data'!$AN:$AN,"&lt;=" &amp;DATE(LEFT($AV$3, 4), MONTH("1 " &amp; K$6 &amp; " " &amp; LEFT($AV$3, 4)) + 1, 0 ), 'Raw Data'!$AN:$AN,"&gt;" &amp;DATE(LEFT($AV$3, 4), MONTH("1 " &amp; K$6 &amp; " " &amp; LEFT($AV$3, 4)), 0 ), 'Raw Data'!$J:$J, $A95, 'Raw Data'!$O:$O,""&amp;'Raw Data'!$B$1,'Raw Data'!$D:$D,"&lt;&gt;*ithdr*",'Raw Data'!$D:$D,"&lt;&gt;*ancel*",'Raw Data'!$P:$P,"--")
+
SUMIFS('Raw Data'!$T:$T, 'Raw Data'!$AN:$AN,"&lt;=" &amp;DATE(LEFT($AV$3, 4), MONTH("1 " &amp; K$6 &amp; " " &amp; LEFT($AV$3, 4)) + 1, 0 ), 'Raw Data'!$AN:$AN,"&gt;" &amp;DATE(LEFT($AV$3, 4), MONTH("1 " &amp; K$6 &amp; " " &amp; LEFT($AV$3, 4)), 0 ), 'Raw Data'!$J:$J, $A95, 'Raw Data'!$P:$P,""&amp;'Raw Data'!$B$1,'Raw Data'!$D:$D,"&lt;&gt;*ithdr*",'Raw Data'!$D:$D,"&lt;&gt;*ancel*")</f>
        <v>0</v>
      </c>
      <c r="L99" s="117"/>
      <c r="M99" s="117"/>
      <c r="N99" s="123"/>
      <c r="O99" s="156">
        <f>SUMIFS('Raw Data'!$T:$T, 'Raw Data'!$AN:$AN,"&lt;=" &amp;DATE(LEFT($AV$3, 4), MONTH("1 " &amp; O$6 &amp; " " &amp; LEFT($AV$3, 4)) + 1, 0 ), 'Raw Data'!$AN:$AN,"&gt;" &amp;DATE(LEFT($AV$3, 4), MONTH("1 " &amp; O$6 &amp; " " &amp; LEFT($AV$3, 4)), 0 ), 'Raw Data'!$J:$J, $A95, 'Raw Data'!$O:$O,""&amp;'Raw Data'!$B$1,'Raw Data'!$D:$D,"&lt;&gt;*ithdr*",'Raw Data'!$D:$D,"&lt;&gt;*ancel*",'Raw Data'!$P:$P,"--")
+
SUMIFS('Raw Data'!$T:$T, 'Raw Data'!$AN:$AN,"&lt;=" &amp;DATE(LEFT($AV$3, 4), MONTH("1 " &amp; O$6 &amp; " " &amp; LEFT($AV$3, 4)) + 1, 0 ), 'Raw Data'!$AN:$AN,"&gt;" &amp;DATE(LEFT($AV$3, 4), MONTH("1 " &amp; O$6 &amp; " " &amp; LEFT($AV$3, 4)), 0 ), 'Raw Data'!$J:$J, $A95, 'Raw Data'!$P:$P,""&amp;'Raw Data'!$B$1,'Raw Data'!$D:$D,"&lt;&gt;*ithdr*",'Raw Data'!$D:$D,"&lt;&gt;*ancel*")</f>
        <v>0</v>
      </c>
      <c r="P99" s="117"/>
      <c r="Q99" s="117"/>
      <c r="R99" s="123"/>
      <c r="S99" s="156">
        <f>SUMIFS('Raw Data'!$T:$T, 'Raw Data'!$AN:$AN,"&lt;=" &amp;DATE(LEFT($AV$3, 4), MONTH("1 " &amp; S$6 &amp; " " &amp; LEFT($AV$3, 4)) + 1, 0 ), 'Raw Data'!$AN:$AN,"&gt;" &amp;DATE(LEFT($AV$3, 4), MONTH("1 " &amp; S$6 &amp; " " &amp; LEFT($AV$3, 4)), 0 ), 'Raw Data'!$J:$J, $A95, 'Raw Data'!$O:$O,""&amp;'Raw Data'!$B$1,'Raw Data'!$D:$D,"&lt;&gt;*ithdr*",'Raw Data'!$D:$D,"&lt;&gt;*ancel*",'Raw Data'!$P:$P,"--")
+
SUMIFS('Raw Data'!$T:$T, 'Raw Data'!$AN:$AN,"&lt;=" &amp;DATE(LEFT($AV$3, 4), MONTH("1 " &amp; S$6 &amp; " " &amp; LEFT($AV$3, 4)) + 1, 0 ), 'Raw Data'!$AN:$AN,"&gt;" &amp;DATE(LEFT($AV$3, 4), MONTH("1 " &amp; S$6 &amp; " " &amp; LEFT($AV$3, 4)), 0 ), 'Raw Data'!$J:$J, $A95, 'Raw Data'!$P:$P,""&amp;'Raw Data'!$B$1,'Raw Data'!$D:$D,"&lt;&gt;*ithdr*",'Raw Data'!$D:$D,"&lt;&gt;*ancel*")</f>
        <v>0</v>
      </c>
      <c r="T99" s="117"/>
      <c r="U99" s="117"/>
      <c r="V99" s="123"/>
      <c r="W99" s="156">
        <f>SUMIFS('Raw Data'!$T:$T, 'Raw Data'!$AN:$AN,"&lt;=" &amp;DATE(LEFT($AV$3, 4), MONTH("1 " &amp; W$6 &amp; " " &amp; LEFT($AV$3, 4)) + 1, 0 ), 'Raw Data'!$AN:$AN,"&gt;" &amp;DATE(LEFT($AV$3, 4), MONTH("1 " &amp; W$6 &amp; " " &amp; LEFT($AV$3, 4)), 0 ), 'Raw Data'!$J:$J, $A95, 'Raw Data'!$O:$O,""&amp;'Raw Data'!$B$1,'Raw Data'!$D:$D,"&lt;&gt;*ithdr*",'Raw Data'!$D:$D,"&lt;&gt;*ancel*",'Raw Data'!$P:$P,"--")
+
SUMIFS('Raw Data'!$T:$T, 'Raw Data'!$AN:$AN,"&lt;=" &amp;DATE(LEFT($AV$3, 4), MONTH("1 " &amp; W$6 &amp; " " &amp; LEFT($AV$3, 4)) + 1, 0 ), 'Raw Data'!$AN:$AN,"&gt;" &amp;DATE(LEFT($AV$3, 4), MONTH("1 " &amp; W$6 &amp; " " &amp; LEFT($AV$3, 4)), 0 ), 'Raw Data'!$J:$J, $A95, 'Raw Data'!$P:$P,""&amp;'Raw Data'!$B$1,'Raw Data'!$D:$D,"&lt;&gt;*ithdr*",'Raw Data'!$D:$D,"&lt;&gt;*ancel*")</f>
        <v>0</v>
      </c>
      <c r="X99" s="117"/>
      <c r="Y99" s="117"/>
      <c r="Z99" s="123"/>
      <c r="AA99" s="156">
        <f>SUMIFS('Raw Data'!$T:$T, 'Raw Data'!$AN:$AN,"&lt;=" &amp;DATE(LEFT($AV$3, 4), MONTH("1 " &amp; AA$6 &amp; " " &amp; LEFT($AV$3, 4)) + 1, 0 ), 'Raw Data'!$AN:$AN,"&gt;" &amp;DATE(LEFT($AV$3, 4), MONTH("1 " &amp; AA$6 &amp; " " &amp; LEFT($AV$3, 4)), 0 ), 'Raw Data'!$J:$J, $A95, 'Raw Data'!$O:$O,""&amp;'Raw Data'!$B$1,'Raw Data'!$D:$D,"&lt;&gt;*ithdr*",'Raw Data'!$D:$D,"&lt;&gt;*ancel*",'Raw Data'!$P:$P,"--")
+
SUMIFS('Raw Data'!$T:$T, 'Raw Data'!$AN:$AN,"&lt;=" &amp;DATE(LEFT($AV$3, 4), MONTH("1 " &amp; AA$6 &amp; " " &amp; LEFT($AV$3, 4)) + 1, 0 ), 'Raw Data'!$AN:$AN,"&gt;" &amp;DATE(LEFT($AV$3, 4), MONTH("1 " &amp; AA$6 &amp; " " &amp; LEFT($AV$3, 4)), 0 ), 'Raw Data'!$J:$J, $A95, 'Raw Data'!$P:$P,""&amp;'Raw Data'!$B$1,'Raw Data'!$D:$D,"&lt;&gt;*ithdr*",'Raw Data'!$D:$D,"&lt;&gt;*ancel*")</f>
        <v>0</v>
      </c>
      <c r="AB99" s="117"/>
      <c r="AC99" s="117"/>
      <c r="AD99" s="123"/>
      <c r="AE99" s="156">
        <f>SUMIFS('Raw Data'!$T:$T, 'Raw Data'!$AN:$AN,"&lt;=" &amp;DATE(LEFT($AV$3, 4), MONTH("1 " &amp; AE$6 &amp; " " &amp; LEFT($AV$3, 4)) + 1, 0 ), 'Raw Data'!$AN:$AN,"&gt;" &amp;DATE(LEFT($AV$3, 4), MONTH("1 " &amp; AE$6 &amp; " " &amp; LEFT($AV$3, 4)), 0 ), 'Raw Data'!$J:$J, $A95, 'Raw Data'!$O:$O,""&amp;'Raw Data'!$B$1,'Raw Data'!$D:$D,"&lt;&gt;*ithdr*",'Raw Data'!$D:$D,"&lt;&gt;*ancel*",'Raw Data'!$P:$P,"--")
+
SUMIFS('Raw Data'!$T:$T, 'Raw Data'!$AN:$AN,"&lt;=" &amp;DATE(LEFT($AV$3, 4), MONTH("1 " &amp; AE$6 &amp; " " &amp; LEFT($AV$3, 4)) + 1, 0 ), 'Raw Data'!$AN:$AN,"&gt;" &amp;DATE(LEFT($AV$3, 4), MONTH("1 " &amp; AE$6 &amp; " " &amp; LEFT($AV$3, 4)), 0 ), 'Raw Data'!$J:$J, $A95, 'Raw Data'!$P:$P,""&amp;'Raw Data'!$B$1,'Raw Data'!$D:$D,"&lt;&gt;*ithdr*",'Raw Data'!$D:$D,"&lt;&gt;*ancel*")</f>
        <v>0</v>
      </c>
      <c r="AF99" s="117"/>
      <c r="AG99" s="117"/>
      <c r="AH99" s="123"/>
      <c r="AI99" s="156">
        <f>SUMIFS('Raw Data'!$T:$T, 'Raw Data'!$AN:$AN,"&lt;=" &amp;DATE(LEFT($AV$3, 4), MONTH("1 " &amp; AI$6 &amp; " " &amp; LEFT($AV$3, 4)) + 1, 0 ), 'Raw Data'!$AN:$AN,"&gt;" &amp;DATE(LEFT($AV$3, 4), MONTH("1 " &amp; AI$6 &amp; " " &amp; LEFT($AV$3, 4)), 0 ), 'Raw Data'!$J:$J, $A95, 'Raw Data'!$O:$O,""&amp;'Raw Data'!$B$1,'Raw Data'!$D:$D,"&lt;&gt;*ithdr*",'Raw Data'!$D:$D,"&lt;&gt;*ancel*",'Raw Data'!$P:$P,"--")
+
SUMIFS('Raw Data'!$T:$T, 'Raw Data'!$AN:$AN,"&lt;=" &amp;DATE(LEFT($AV$3, 4), MONTH("1 " &amp; AI$6 &amp; " " &amp; LEFT($AV$3, 4)) + 1, 0 ), 'Raw Data'!$AN:$AN,"&gt;" &amp;DATE(LEFT($AV$3, 4), MONTH("1 " &amp; AI$6 &amp; " " &amp; LEFT($AV$3, 4)), 0 ), 'Raw Data'!$J:$J, $A95, 'Raw Data'!$P:$P,""&amp;'Raw Data'!$B$1,'Raw Data'!$D:$D,"&lt;&gt;*ithdr*",'Raw Data'!$D:$D,"&lt;&gt;*ancel*")</f>
        <v>0</v>
      </c>
      <c r="AJ99" s="117"/>
      <c r="AK99" s="117"/>
      <c r="AL99" s="123"/>
      <c r="AM99" s="156">
        <f>SUMIFS('Raw Data'!$T:$T, 'Raw Data'!$AN:$AN,"&lt;=" &amp;DATE(LEFT($AV$3, 4), MONTH("1 " &amp; AM$6 &amp; " " &amp; LEFT($AV$3, 4)) + 1, 0 ), 'Raw Data'!$AN:$AN,"&gt;" &amp;DATE(LEFT($AV$3, 4), MONTH("1 " &amp; AM$6 &amp; " " &amp; LEFT($AV$3, 4)), 0 ), 'Raw Data'!$J:$J, $A95, 'Raw Data'!$O:$O,""&amp;'Raw Data'!$B$1,'Raw Data'!$D:$D,"&lt;&gt;*ithdr*",'Raw Data'!$D:$D,"&lt;&gt;*ancel*",'Raw Data'!$P:$P,"--")
+
SUMIFS('Raw Data'!$T:$T, 'Raw Data'!$AN:$AN,"&lt;=" &amp;DATE(LEFT($AV$3, 4), MONTH("1 " &amp; AM$6 &amp; " " &amp; LEFT($AV$3, 4)) + 1, 0 ), 'Raw Data'!$AN:$AN,"&gt;" &amp;DATE(LEFT($AV$3, 4), MONTH("1 " &amp; AM$6 &amp; " " &amp; LEFT($AV$3, 4)), 0 ), 'Raw Data'!$J:$J, $A95, 'Raw Data'!$P:$P,""&amp;'Raw Data'!$B$1,'Raw Data'!$D:$D,"&lt;&gt;*ithdr*",'Raw Data'!$D:$D,"&lt;&gt;*ancel*")</f>
        <v>0</v>
      </c>
      <c r="AN99" s="117"/>
      <c r="AO99" s="117"/>
      <c r="AP99" s="123"/>
      <c r="AQ99" s="156">
        <f>SUMIFS('Raw Data'!$T:$T, 'Raw Data'!$AN:$AN,"&lt;=" &amp;DATE(LEFT($AV$3, 4), MONTH("1 " &amp; AQ$6 &amp; " " &amp; LEFT($AV$3, 4)) + 1, 0 ), 'Raw Data'!$AN:$AN,"&gt;" &amp;DATE(LEFT($AV$3, 4), MONTH("1 " &amp; AQ$6 &amp; " " &amp; LEFT($AV$3, 4)), 0 ), 'Raw Data'!$J:$J, $A95, 'Raw Data'!$O:$O,""&amp;'Raw Data'!$B$1,'Raw Data'!$D:$D,"&lt;&gt;*ithdr*",'Raw Data'!$D:$D,"&lt;&gt;*ancel*",'Raw Data'!$P:$P,"--")
+
SUMIFS('Raw Data'!$T:$T, 'Raw Data'!$AN:$AN,"&lt;=" &amp;DATE(LEFT($AV$3, 4), MONTH("1 " &amp; AQ$6 &amp; " " &amp; LEFT($AV$3, 4)) + 1, 0 ), 'Raw Data'!$AN:$AN,"&gt;" &amp;DATE(LEFT($AV$3, 4), MONTH("1 " &amp; AQ$6 &amp; " " &amp; LEFT($AV$3, 4)), 0 ), 'Raw Data'!$J:$J, $A95, 'Raw Data'!$P:$P,""&amp;'Raw Data'!$B$1,'Raw Data'!$D:$D,"&lt;&gt;*ithdr*",'Raw Data'!$D:$D,"&lt;&gt;*ancel*")</f>
        <v>0</v>
      </c>
      <c r="AR99" s="117"/>
      <c r="AS99" s="117"/>
      <c r="AT99" s="123"/>
      <c r="AU99" s="156">
        <f>SUMIFS('Raw Data'!$T:$T, 'Raw Data'!$AN:$AN,"&lt;=" &amp;DATE(MID($AV$3, 15, 4), MONTH("1 " &amp; AU$6 &amp; " " &amp; MID($AV$3, 15, 4)) + 1, 0 ), 'Raw Data'!$AN:$AN,"&gt;" &amp;DATE(MID($AV$3, 15, 4), MONTH("1 " &amp; AU$6 &amp; " " &amp; MID($AV$3, 15, 4)), 0 ), 'Raw Data'!$J:$J, $A95, 'Raw Data'!$O:$O,""&amp;'Raw Data'!$B$1,'Raw Data'!$D:$D,"&lt;&gt;*ithdr*",'Raw Data'!$D:$D,"&lt;&gt;*ancel*",'Raw Data'!$P:$P,"--")
+
SUMIFS('Raw Data'!$T:$T, 'Raw Data'!$AN:$AN,"&lt;=" &amp;DATE(MID($AV$3, 15, 4), MONTH("1 " &amp; AU$6 &amp; " " &amp; MID($AV$3, 15, 4)) + 1, 0 ), 'Raw Data'!$AN:$AN,"&gt;" &amp;DATE(MID($AV$3, 15, 4), MONTH("1 " &amp; AU$6 &amp; " " &amp; MID($AV$3, 15, 4)), 0 ), 'Raw Data'!$J:$J, $A95, 'Raw Data'!$P:$P,""&amp;'Raw Data'!$B$1,'Raw Data'!$D:$D,"&lt;&gt;*ithdr*",'Raw Data'!$D:$D,"&lt;&gt;*ancel*")</f>
        <v>0</v>
      </c>
      <c r="AV99" s="117"/>
      <c r="AW99" s="117"/>
      <c r="AX99" s="123"/>
      <c r="AY99" s="156">
        <f>SUMIFS('Raw Data'!$T:$T, 'Raw Data'!$AN:$AN,"&lt;=" &amp;DATE(MID($AV$3, 15, 4), MONTH("1 " &amp; AY$6 &amp; " " &amp; MID($AV$3, 15, 4)) + 1, 0 ), 'Raw Data'!$AN:$AN,"&gt;" &amp;DATE(MID($AV$3, 15, 4), MONTH("1 " &amp; AY$6 &amp; " " &amp; MID($AV$3, 15, 4)), 0 ), 'Raw Data'!$J:$J, $A95, 'Raw Data'!$O:$O,""&amp;'Raw Data'!$B$1,'Raw Data'!$D:$D,"&lt;&gt;*ithdr*",'Raw Data'!$D:$D,"&lt;&gt;*ancel*",'Raw Data'!$P:$P,"--")
+
SUMIFS('Raw Data'!$T:$T, 'Raw Data'!$AN:$AN,"&lt;=" &amp;DATE(MID($AV$3, 15, 4), MONTH("1 " &amp; AY$6 &amp; " " &amp; MID($AV$3, 15, 4)) + 1, 0 ), 'Raw Data'!$AN:$AN,"&gt;" &amp;DATE(MID($AV$3, 15, 4), MONTH("1 " &amp; AY$6 &amp; " " &amp; MID($AV$3, 15, 4)), 0 ), 'Raw Data'!$J:$J, $A95, 'Raw Data'!$P:$P,""&amp;'Raw Data'!$B$1,'Raw Data'!$D:$D,"&lt;&gt;*ithdr*",'Raw Data'!$D:$D,"&lt;&gt;*ancel*")</f>
        <v>0</v>
      </c>
      <c r="AZ99" s="117"/>
      <c r="BA99" s="117"/>
      <c r="BB99" s="123"/>
      <c r="BC99" s="156">
        <f>SUMIFS('Raw Data'!$T:$T, 'Raw Data'!$AN:$AN,"&lt;=" &amp;DATE(MID($AV$3, 15, 4), MONTH("1 " &amp; BC$6 &amp; " " &amp; MID($AV$3, 15, 4)) + 1, 0 ), 'Raw Data'!$AN:$AN,"&gt;" &amp;DATE(MID($AV$3, 15, 4), MONTH("1 " &amp; BC$6 &amp; " " &amp; MID($AV$3, 15, 4)), 0 ), 'Raw Data'!$J:$J, $A95, 'Raw Data'!$O:$O,""&amp;'Raw Data'!$B$1,'Raw Data'!$D:$D,"&lt;&gt;*ithdr*",'Raw Data'!$D:$D,"&lt;&gt;*ancel*",'Raw Data'!$P:$P,"--")
+
SUMIFS('Raw Data'!$T:$T, 'Raw Data'!$AN:$AN,"&lt;=" &amp;DATE(MID($AV$3, 15, 4), MONTH("1 " &amp; BC$6 &amp; " " &amp; MID($AV$3, 15, 4)) + 1, 0 ), 'Raw Data'!$AN:$AN,"&gt;" &amp;DATE(MID($AV$3, 15, 4), MONTH("1 " &amp; BC$6 &amp; " " &amp; MID($AV$3, 15, 4)), 0 ), 'Raw Data'!$J:$J, $A95, 'Raw Data'!$P:$P,""&amp;'Raw Data'!$B$1,'Raw Data'!$D:$D,"&lt;&gt;*ithdr*",'Raw Data'!$D:$D,"&lt;&gt;*ancel*")</f>
        <v>0</v>
      </c>
      <c r="BD99" s="117"/>
      <c r="BE99" s="117"/>
      <c r="BF99" s="123"/>
    </row>
    <row r="100" spans="1:58" ht="12.75" customHeight="1" x14ac:dyDescent="0.2">
      <c r="A100" s="157" t="s">
        <v>731</v>
      </c>
      <c r="B100" s="117"/>
      <c r="C100" s="117"/>
      <c r="D100" s="117"/>
      <c r="E100" s="117"/>
      <c r="F100" s="117"/>
      <c r="G100" s="117"/>
      <c r="H100" s="117"/>
      <c r="I100" s="117"/>
      <c r="J100" s="123"/>
      <c r="K100" s="156">
        <f>SUMIFS('Raw Data'!$T:$T, 'Raw Data'!$AN:$AN,"&lt;=" &amp;DATE(LEFT($AV$3, 4), MONTH("1 " &amp; K$6 &amp; " " &amp; LEFT($AV$3, 4)) + 1, 0 ), 'Raw Data'!$AN:$AN,"&gt;" &amp;DATE(LEFT($AV$3, 4), MONTH("1 " &amp; K$6 &amp; " " &amp; LEFT($AV$3, 4)), 0 ), 'Raw Data'!$J:$J, $A95, 'Raw Data'!$H:$H, "Ear*", 'Raw Data'!$O:$O,""&amp;'Raw Data'!$B$1,'Raw Data'!$D:$D,"&lt;&gt;*ithdr*",'Raw Data'!$D:$D,"&lt;&gt;*ancel*",'Raw Data'!$P:$P,"--")
+
SUMIFS('Raw Data'!$T:$T, 'Raw Data'!$AN:$AN,"&lt;=" &amp;DATE(LEFT($AV$3, 4), MONTH("1 " &amp; K$6 &amp; " " &amp; LEFT($AV$3, 4)) + 1, 0 ), 'Raw Data'!$AN:$AN,"&gt;" &amp;DATE(LEFT($AV$3, 4), MONTH("1 " &amp; K$6 &amp; " " &amp; LEFT($AV$3, 4)), 0 ), 'Raw Data'!$J:$J, $A95, 'Raw Data'!$H:$H, "Ear*", 'Raw Data'!$P:$P,""&amp;'Raw Data'!$B$1,'Raw Data'!$D:$D,"&lt;&gt;*ithdr*",'Raw Data'!$D:$D,"&lt;&gt;*ancel*")</f>
        <v>0</v>
      </c>
      <c r="L100" s="117"/>
      <c r="M100" s="117"/>
      <c r="N100" s="123"/>
      <c r="O100" s="156">
        <f>SUMIFS('Raw Data'!$T:$T, 'Raw Data'!$AN:$AN,"&lt;=" &amp;DATE(LEFT($AV$3, 4), MONTH("1 " &amp; O$6 &amp; " " &amp; LEFT($AV$3, 4)) + 1, 0 ), 'Raw Data'!$AN:$AN,"&gt;" &amp;DATE(LEFT($AV$3, 4), MONTH("1 " &amp; O$6 &amp; " " &amp; LEFT($AV$3, 4)), 0 ), 'Raw Data'!$J:$J, $A95, 'Raw Data'!$H:$H, "Ear*", 'Raw Data'!$O:$O,""&amp;'Raw Data'!$B$1,'Raw Data'!$D:$D,"&lt;&gt;*ithdr*",'Raw Data'!$D:$D,"&lt;&gt;*ancel*",'Raw Data'!$P:$P,"--")
+
SUMIFS('Raw Data'!$T:$T, 'Raw Data'!$AN:$AN,"&lt;=" &amp;DATE(LEFT($AV$3, 4), MONTH("1 " &amp; O$6 &amp; " " &amp; LEFT($AV$3, 4)) + 1, 0 ), 'Raw Data'!$AN:$AN,"&gt;" &amp;DATE(LEFT($AV$3, 4), MONTH("1 " &amp; O$6 &amp; " " &amp; LEFT($AV$3, 4)), 0 ), 'Raw Data'!$J:$J, $A95, 'Raw Data'!$H:$H, "Ear*", 'Raw Data'!$P:$P,""&amp;'Raw Data'!$B$1,'Raw Data'!$D:$D,"&lt;&gt;*ithdr*",'Raw Data'!$D:$D,"&lt;&gt;*ancel*")</f>
        <v>0</v>
      </c>
      <c r="P100" s="117"/>
      <c r="Q100" s="117"/>
      <c r="R100" s="123"/>
      <c r="S100" s="156">
        <f>SUMIFS('Raw Data'!$T:$T, 'Raw Data'!$AN:$AN,"&lt;=" &amp;DATE(LEFT($AV$3, 4), MONTH("1 " &amp; S$6 &amp; " " &amp; LEFT($AV$3, 4)) + 1, 0 ), 'Raw Data'!$AN:$AN,"&gt;" &amp;DATE(LEFT($AV$3, 4), MONTH("1 " &amp; S$6 &amp; " " &amp; LEFT($AV$3, 4)), 0 ), 'Raw Data'!$J:$J, $A95, 'Raw Data'!$H:$H, "Ear*", 'Raw Data'!$O:$O,""&amp;'Raw Data'!$B$1,'Raw Data'!$D:$D,"&lt;&gt;*ithdr*",'Raw Data'!$D:$D,"&lt;&gt;*ancel*",'Raw Data'!$P:$P,"--")
+
SUMIFS('Raw Data'!$T:$T, 'Raw Data'!$AN:$AN,"&lt;=" &amp;DATE(LEFT($AV$3, 4), MONTH("1 " &amp; S$6 &amp; " " &amp; LEFT($AV$3, 4)) + 1, 0 ), 'Raw Data'!$AN:$AN,"&gt;" &amp;DATE(LEFT($AV$3, 4), MONTH("1 " &amp; S$6 &amp; " " &amp; LEFT($AV$3, 4)), 0 ), 'Raw Data'!$J:$J, $A95, 'Raw Data'!$H:$H, "Ear*", 'Raw Data'!$P:$P,""&amp;'Raw Data'!$B$1,'Raw Data'!$D:$D,"&lt;&gt;*ithdr*",'Raw Data'!$D:$D,"&lt;&gt;*ancel*")</f>
        <v>0</v>
      </c>
      <c r="T100" s="117"/>
      <c r="U100" s="117"/>
      <c r="V100" s="123"/>
      <c r="W100" s="156">
        <f>SUMIFS('Raw Data'!$T:$T, 'Raw Data'!$AN:$AN,"&lt;=" &amp;DATE(LEFT($AV$3, 4), MONTH("1 " &amp; W$6 &amp; " " &amp; LEFT($AV$3, 4)) + 1, 0 ), 'Raw Data'!$AN:$AN,"&gt;" &amp;DATE(LEFT($AV$3, 4), MONTH("1 " &amp; W$6 &amp; " " &amp; LEFT($AV$3, 4)), 0 ), 'Raw Data'!$J:$J, $A95, 'Raw Data'!$H:$H, "Ear*", 'Raw Data'!$O:$O,""&amp;'Raw Data'!$B$1,'Raw Data'!$D:$D,"&lt;&gt;*ithdr*",'Raw Data'!$D:$D,"&lt;&gt;*ancel*",'Raw Data'!$P:$P,"--")
+
SUMIFS('Raw Data'!$T:$T, 'Raw Data'!$AN:$AN,"&lt;=" &amp;DATE(LEFT($AV$3, 4), MONTH("1 " &amp; W$6 &amp; " " &amp; LEFT($AV$3, 4)) + 1, 0 ), 'Raw Data'!$AN:$AN,"&gt;" &amp;DATE(LEFT($AV$3, 4), MONTH("1 " &amp; W$6 &amp; " " &amp; LEFT($AV$3, 4)), 0 ), 'Raw Data'!$J:$J, $A95, 'Raw Data'!$H:$H, "Ear*", 'Raw Data'!$P:$P,""&amp;'Raw Data'!$B$1,'Raw Data'!$D:$D,"&lt;&gt;*ithdr*",'Raw Data'!$D:$D,"&lt;&gt;*ancel*")</f>
        <v>0</v>
      </c>
      <c r="X100" s="117"/>
      <c r="Y100" s="117"/>
      <c r="Z100" s="123"/>
      <c r="AA100" s="156">
        <f>SUMIFS('Raw Data'!$T:$T, 'Raw Data'!$AN:$AN,"&lt;=" &amp;DATE(LEFT($AV$3, 4), MONTH("1 " &amp; AA$6 &amp; " " &amp; LEFT($AV$3, 4)) + 1, 0 ), 'Raw Data'!$AN:$AN,"&gt;" &amp;DATE(LEFT($AV$3, 4), MONTH("1 " &amp; AA$6 &amp; " " &amp; LEFT($AV$3, 4)), 0 ), 'Raw Data'!$J:$J, $A95, 'Raw Data'!$H:$H, "Ear*", 'Raw Data'!$O:$O,""&amp;'Raw Data'!$B$1,'Raw Data'!$D:$D,"&lt;&gt;*ithdr*",'Raw Data'!$D:$D,"&lt;&gt;*ancel*",'Raw Data'!$P:$P,"--")
+
SUMIFS('Raw Data'!$T:$T, 'Raw Data'!$AN:$AN,"&lt;=" &amp;DATE(LEFT($AV$3, 4), MONTH("1 " &amp; AA$6 &amp; " " &amp; LEFT($AV$3, 4)) + 1, 0 ), 'Raw Data'!$AN:$AN,"&gt;" &amp;DATE(LEFT($AV$3, 4), MONTH("1 " &amp; AA$6 &amp; " " &amp; LEFT($AV$3, 4)), 0 ), 'Raw Data'!$J:$J, $A95, 'Raw Data'!$H:$H, "Ear*", 'Raw Data'!$P:$P,""&amp;'Raw Data'!$B$1,'Raw Data'!$D:$D,"&lt;&gt;*ithdr*",'Raw Data'!$D:$D,"&lt;&gt;*ancel*")</f>
        <v>0</v>
      </c>
      <c r="AB100" s="117"/>
      <c r="AC100" s="117"/>
      <c r="AD100" s="123"/>
      <c r="AE100" s="156">
        <f>SUMIFS('Raw Data'!$T:$T, 'Raw Data'!$AN:$AN,"&lt;=" &amp;DATE(LEFT($AV$3, 4), MONTH("1 " &amp; AE$6 &amp; " " &amp; LEFT($AV$3, 4)) + 1, 0 ), 'Raw Data'!$AN:$AN,"&gt;" &amp;DATE(LEFT($AV$3, 4), MONTH("1 " &amp; AE$6 &amp; " " &amp; LEFT($AV$3, 4)), 0 ), 'Raw Data'!$J:$J, $A95, 'Raw Data'!$H:$H, "Ear*", 'Raw Data'!$O:$O,""&amp;'Raw Data'!$B$1,'Raw Data'!$D:$D,"&lt;&gt;*ithdr*",'Raw Data'!$D:$D,"&lt;&gt;*ancel*",'Raw Data'!$P:$P,"--")
+
SUMIFS('Raw Data'!$T:$T, 'Raw Data'!$AN:$AN,"&lt;=" &amp;DATE(LEFT($AV$3, 4), MONTH("1 " &amp; AE$6 &amp; " " &amp; LEFT($AV$3, 4)) + 1, 0 ), 'Raw Data'!$AN:$AN,"&gt;" &amp;DATE(LEFT($AV$3, 4), MONTH("1 " &amp; AE$6 &amp; " " &amp; LEFT($AV$3, 4)), 0 ), 'Raw Data'!$J:$J, $A95, 'Raw Data'!$H:$H, "Ear*", 'Raw Data'!$P:$P,""&amp;'Raw Data'!$B$1,'Raw Data'!$D:$D,"&lt;&gt;*ithdr*",'Raw Data'!$D:$D,"&lt;&gt;*ancel*")</f>
        <v>0</v>
      </c>
      <c r="AF100" s="117"/>
      <c r="AG100" s="117"/>
      <c r="AH100" s="123"/>
      <c r="AI100" s="156">
        <f>SUMIFS('Raw Data'!$T:$T, 'Raw Data'!$AN:$AN,"&lt;=" &amp;DATE(LEFT($AV$3, 4), MONTH("1 " &amp; AI$6 &amp; " " &amp; LEFT($AV$3, 4)) + 1, 0 ), 'Raw Data'!$AN:$AN,"&gt;" &amp;DATE(LEFT($AV$3, 4), MONTH("1 " &amp; AI$6 &amp; " " &amp; LEFT($AV$3, 4)), 0 ), 'Raw Data'!$J:$J, $A95, 'Raw Data'!$H:$H, "Ear*", 'Raw Data'!$O:$O,""&amp;'Raw Data'!$B$1,'Raw Data'!$D:$D,"&lt;&gt;*ithdr*",'Raw Data'!$D:$D,"&lt;&gt;*ancel*",'Raw Data'!$P:$P,"--")
+
SUMIFS('Raw Data'!$T:$T, 'Raw Data'!$AN:$AN,"&lt;=" &amp;DATE(LEFT($AV$3, 4), MONTH("1 " &amp; AI$6 &amp; " " &amp; LEFT($AV$3, 4)) + 1, 0 ), 'Raw Data'!$AN:$AN,"&gt;" &amp;DATE(LEFT($AV$3, 4), MONTH("1 " &amp; AI$6 &amp; " " &amp; LEFT($AV$3, 4)), 0 ), 'Raw Data'!$J:$J, $A95, 'Raw Data'!$H:$H, "Ear*", 'Raw Data'!$P:$P,""&amp;'Raw Data'!$B$1,'Raw Data'!$D:$D,"&lt;&gt;*ithdr*",'Raw Data'!$D:$D,"&lt;&gt;*ancel*")</f>
        <v>0</v>
      </c>
      <c r="AJ100" s="117"/>
      <c r="AK100" s="117"/>
      <c r="AL100" s="123"/>
      <c r="AM100" s="156">
        <f>SUMIFS('Raw Data'!$T:$T, 'Raw Data'!$AN:$AN,"&lt;=" &amp;DATE(LEFT($AV$3, 4), MONTH("1 " &amp; AM$6 &amp; " " &amp; LEFT($AV$3, 4)) + 1, 0 ), 'Raw Data'!$AN:$AN,"&gt;" &amp;DATE(LEFT($AV$3, 4), MONTH("1 " &amp; AM$6 &amp; " " &amp; LEFT($AV$3, 4)), 0 ), 'Raw Data'!$J:$J, $A95, 'Raw Data'!$H:$H, "Ear*", 'Raw Data'!$O:$O,""&amp;'Raw Data'!$B$1,'Raw Data'!$D:$D,"&lt;&gt;*ithdr*",'Raw Data'!$D:$D,"&lt;&gt;*ancel*",'Raw Data'!$P:$P,"--")
+
SUMIFS('Raw Data'!$T:$T, 'Raw Data'!$AN:$AN,"&lt;=" &amp;DATE(LEFT($AV$3, 4), MONTH("1 " &amp; AM$6 &amp; " " &amp; LEFT($AV$3, 4)) + 1, 0 ), 'Raw Data'!$AN:$AN,"&gt;" &amp;DATE(LEFT($AV$3, 4), MONTH("1 " &amp; AM$6 &amp; " " &amp; LEFT($AV$3, 4)), 0 ), 'Raw Data'!$J:$J, $A95, 'Raw Data'!$H:$H, "Ear*", 'Raw Data'!$P:$P,""&amp;'Raw Data'!$B$1,'Raw Data'!$D:$D,"&lt;&gt;*ithdr*",'Raw Data'!$D:$D,"&lt;&gt;*ancel*")</f>
        <v>0</v>
      </c>
      <c r="AN100" s="117"/>
      <c r="AO100" s="117"/>
      <c r="AP100" s="123"/>
      <c r="AQ100" s="156">
        <f>SUMIFS('Raw Data'!$T:$T, 'Raw Data'!$AN:$AN,"&lt;=" &amp;DATE(LEFT($AV$3, 4), MONTH("1 " &amp; AQ$6 &amp; " " &amp; LEFT($AV$3, 4)) + 1, 0 ), 'Raw Data'!$AN:$AN,"&gt;" &amp;DATE(LEFT($AV$3, 4), MONTH("1 " &amp; AQ$6 &amp; " " &amp; LEFT($AV$3, 4)), 0 ), 'Raw Data'!$J:$J, $A95, 'Raw Data'!$H:$H, "Ear*", 'Raw Data'!$O:$O,""&amp;'Raw Data'!$B$1,'Raw Data'!$D:$D,"&lt;&gt;*ithdr*",'Raw Data'!$D:$D,"&lt;&gt;*ancel*",'Raw Data'!$P:$P,"--")
+
SUMIFS('Raw Data'!$T:$T, 'Raw Data'!$AN:$AN,"&lt;=" &amp;DATE(LEFT($AV$3, 4), MONTH("1 " &amp; AQ$6 &amp; " " &amp; LEFT($AV$3, 4)) + 1, 0 ), 'Raw Data'!$AN:$AN,"&gt;" &amp;DATE(LEFT($AV$3, 4), MONTH("1 " &amp; AQ$6 &amp; " " &amp; LEFT($AV$3, 4)), 0 ), 'Raw Data'!$J:$J, $A95, 'Raw Data'!$H:$H, "Ear*", 'Raw Data'!$P:$P,""&amp;'Raw Data'!$B$1,'Raw Data'!$D:$D,"&lt;&gt;*ithdr*",'Raw Data'!$D:$D,"&lt;&gt;*ancel*")</f>
        <v>0</v>
      </c>
      <c r="AR100" s="117"/>
      <c r="AS100" s="117"/>
      <c r="AT100" s="123"/>
      <c r="AU100" s="156">
        <f>SUMIFS('Raw Data'!$T:$T, 'Raw Data'!$AN:$AN,"&lt;=" &amp;DATE(MID($AV$3, 15, 4), MONTH("1 " &amp; AU$6 &amp; " " &amp; MID($AV$3, 15, 4)) + 1, 0 ), 'Raw Data'!$AN:$AN,"&gt;" &amp;DATE(MID($AV$3, 15, 4), MONTH("1 " &amp; AU$6 &amp; " " &amp; MID($AV$3, 15, 4)), 0 ), 'Raw Data'!$J:$J, $A95, 'Raw Data'!$H:$H, "Ear*", 'Raw Data'!$O:$O,""&amp;'Raw Data'!$B$1,'Raw Data'!$D:$D,"&lt;&gt;*ithdr*",'Raw Data'!$D:$D,"&lt;&gt;*ancel*",'Raw Data'!$P:$P,"--")
+
SUMIFS('Raw Data'!$T:$T, 'Raw Data'!$AN:$AN,"&lt;=" &amp;DATE(MID($AV$3, 15, 4), MONTH("1 " &amp; AU$6 &amp; " " &amp; MID($AV$3, 15, 4)) + 1, 0 ), 'Raw Data'!$AN:$AN,"&gt;" &amp;DATE(MID($AV$3, 15, 4), MONTH("1 " &amp; AU$6 &amp; " " &amp; MID($AV$3, 15, 4)), 0 ), 'Raw Data'!$J:$J, $A95, 'Raw Data'!$H:$H, "Ear*", 'Raw Data'!$P:$P,""&amp;'Raw Data'!$B$1,'Raw Data'!$D:$D,"&lt;&gt;*ithdr*",'Raw Data'!$D:$D,"&lt;&gt;*ancel*")</f>
        <v>0</v>
      </c>
      <c r="AV100" s="117"/>
      <c r="AW100" s="117"/>
      <c r="AX100" s="123"/>
      <c r="AY100" s="156">
        <f>SUMIFS('Raw Data'!$T:$T, 'Raw Data'!$AN:$AN,"&lt;=" &amp;DATE(MID($AV$3, 15, 4), MONTH("1 " &amp; AY$6 &amp; " " &amp; MID($AV$3, 15, 4)) + 1, 0 ), 'Raw Data'!$AN:$AN,"&gt;" &amp;DATE(MID($AV$3, 15, 4), MONTH("1 " &amp; AY$6 &amp; " " &amp; MID($AV$3, 15, 4)), 0 ), 'Raw Data'!$J:$J, $A95, 'Raw Data'!$H:$H, "Ear*", 'Raw Data'!$O:$O,""&amp;'Raw Data'!$B$1,'Raw Data'!$D:$D,"&lt;&gt;*ithdr*",'Raw Data'!$D:$D,"&lt;&gt;*ancel*",'Raw Data'!$P:$P,"--")
+
SUMIFS('Raw Data'!$T:$T, 'Raw Data'!$AN:$AN,"&lt;=" &amp;DATE(MID($AV$3, 15, 4), MONTH("1 " &amp; AY$6 &amp; " " &amp; MID($AV$3, 15, 4)) + 1, 0 ), 'Raw Data'!$AN:$AN,"&gt;" &amp;DATE(MID($AV$3, 15, 4), MONTH("1 " &amp; AY$6 &amp; " " &amp; MID($AV$3, 15, 4)), 0 ), 'Raw Data'!$J:$J, $A95, 'Raw Data'!$H:$H, "Ear*", 'Raw Data'!$P:$P,""&amp;'Raw Data'!$B$1,'Raw Data'!$D:$D,"&lt;&gt;*ithdr*",'Raw Data'!$D:$D,"&lt;&gt;*ancel*")</f>
        <v>0</v>
      </c>
      <c r="AZ100" s="117"/>
      <c r="BA100" s="117"/>
      <c r="BB100" s="123"/>
      <c r="BC100" s="156">
        <f>SUMIFS('Raw Data'!$T:$T, 'Raw Data'!$AN:$AN,"&lt;=" &amp;DATE(MID($AV$3, 15, 4), MONTH("1 " &amp; BC$6 &amp; " " &amp; MID($AV$3, 15, 4)) + 1, 0 ), 'Raw Data'!$AN:$AN,"&gt;" &amp;DATE(MID($AV$3, 15, 4), MONTH("1 " &amp; BC$6 &amp; " " &amp; MID($AV$3, 15, 4)), 0 ), 'Raw Data'!$J:$J, $A95, 'Raw Data'!$H:$H, "Ear*", 'Raw Data'!$O:$O,""&amp;'Raw Data'!$B$1,'Raw Data'!$D:$D,"&lt;&gt;*ithdr*",'Raw Data'!$D:$D,"&lt;&gt;*ancel*",'Raw Data'!$P:$P,"--")
+
SUMIFS('Raw Data'!$T:$T, 'Raw Data'!$AN:$AN,"&lt;=" &amp;DATE(MID($AV$3, 15, 4), MONTH("1 " &amp; BC$6 &amp; " " &amp; MID($AV$3, 15, 4)) + 1, 0 ), 'Raw Data'!$AN:$AN,"&gt;" &amp;DATE(MID($AV$3, 15, 4), MONTH("1 " &amp; BC$6 &amp; " " &amp; MID($AV$3, 15, 4)), 0 ), 'Raw Data'!$J:$J, $A95, 'Raw Data'!$H:$H, "Ear*", 'Raw Data'!$P:$P,""&amp;'Raw Data'!$B$1,'Raw Data'!$D:$D,"&lt;&gt;*ithdr*",'Raw Data'!$D:$D,"&lt;&gt;*ancel*")</f>
        <v>0</v>
      </c>
      <c r="BD100" s="117"/>
      <c r="BE100" s="117"/>
      <c r="BF100" s="123"/>
    </row>
    <row r="101" spans="1:58" ht="12.75" customHeight="1" x14ac:dyDescent="0.2">
      <c r="A101" s="157" t="s">
        <v>732</v>
      </c>
      <c r="B101" s="117"/>
      <c r="C101" s="117"/>
      <c r="D101" s="117"/>
      <c r="E101" s="117"/>
      <c r="F101" s="117"/>
      <c r="G101" s="117"/>
      <c r="H101" s="117"/>
      <c r="I101" s="117"/>
      <c r="J101" s="123"/>
      <c r="K101" s="156">
        <f>SUMIFS('Raw Data'!$T:$T, 'Raw Data'!$AN:$AN,"&lt;=" &amp;DATE(LEFT($AV$3, 4), MONTH("1 " &amp; K$6 &amp; " " &amp; LEFT($AV$3, 4)) + 1, 0 ), 'Raw Data'!$AN:$AN,"&gt;" &amp;DATE(LEFT($AV$3, 4), MONTH("1 " &amp; K$6 &amp; " " &amp; LEFT($AV$3, 4)), 0 ), 'Raw Data'!$J:$J, $A95, 'Raw Data'!$H:$H, "Non*", 'Raw Data'!$O:$O,""&amp;'Raw Data'!$B$1,'Raw Data'!$D:$D,"&lt;&gt;*ithdr*",'Raw Data'!$D:$D,"&lt;&gt;*ancel*",'Raw Data'!$P:$P,"--")
+
SUMIFS('Raw Data'!$T:$T, 'Raw Data'!$AN:$AN,"&lt;=" &amp;DATE(LEFT($AV$3, 4), MONTH("1 " &amp; K$6 &amp; " " &amp; LEFT($AV$3, 4)) + 1, 0 ), 'Raw Data'!$AN:$AN,"&gt;" &amp;DATE(LEFT($AV$3, 4), MONTH("1 " &amp; K$6 &amp; " " &amp; LEFT($AV$3, 4)), 0 ), 'Raw Data'!$J:$J, $A95, 'Raw Data'!$H:$H, "Non*", 'Raw Data'!$P:$P,""&amp;'Raw Data'!$B$1,'Raw Data'!$D:$D,"&lt;&gt;*ithdr*",'Raw Data'!$D:$D,"&lt;&gt;*ancel*")</f>
        <v>0</v>
      </c>
      <c r="L101" s="117"/>
      <c r="M101" s="117"/>
      <c r="N101" s="123"/>
      <c r="O101" s="156">
        <f>SUMIFS('Raw Data'!$T:$T, 'Raw Data'!$AN:$AN,"&lt;=" &amp;DATE(LEFT($AV$3, 4), MONTH("1 " &amp; O$6 &amp; " " &amp; LEFT($AV$3, 4)) + 1, 0 ), 'Raw Data'!$AN:$AN,"&gt;" &amp;DATE(LEFT($AV$3, 4), MONTH("1 " &amp; O$6 &amp; " " &amp; LEFT($AV$3, 4)), 0 ), 'Raw Data'!$J:$J, $A95, 'Raw Data'!$H:$H, "Non*", 'Raw Data'!$O:$O,""&amp;'Raw Data'!$B$1,'Raw Data'!$D:$D,"&lt;&gt;*ithdr*",'Raw Data'!$D:$D,"&lt;&gt;*ancel*",'Raw Data'!$P:$P,"--")
+
SUMIFS('Raw Data'!$T:$T, 'Raw Data'!$AN:$AN,"&lt;=" &amp;DATE(LEFT($AV$3, 4), MONTH("1 " &amp; O$6 &amp; " " &amp; LEFT($AV$3, 4)) + 1, 0 ), 'Raw Data'!$AN:$AN,"&gt;" &amp;DATE(LEFT($AV$3, 4), MONTH("1 " &amp; O$6 &amp; " " &amp; LEFT($AV$3, 4)), 0 ), 'Raw Data'!$J:$J, $A95, 'Raw Data'!$H:$H, "Non*", 'Raw Data'!$P:$P,""&amp;'Raw Data'!$B$1,'Raw Data'!$D:$D,"&lt;&gt;*ithdr*",'Raw Data'!$D:$D,"&lt;&gt;*ancel*")</f>
        <v>0</v>
      </c>
      <c r="P101" s="117"/>
      <c r="Q101" s="117"/>
      <c r="R101" s="123"/>
      <c r="S101" s="156">
        <f>SUMIFS('Raw Data'!$T:$T, 'Raw Data'!$AN:$AN,"&lt;=" &amp;DATE(LEFT($AV$3, 4), MONTH("1 " &amp; S$6 &amp; " " &amp; LEFT($AV$3, 4)) + 1, 0 ), 'Raw Data'!$AN:$AN,"&gt;" &amp;DATE(LEFT($AV$3, 4), MONTH("1 " &amp; S$6 &amp; " " &amp; LEFT($AV$3, 4)), 0 ), 'Raw Data'!$J:$J, $A95, 'Raw Data'!$H:$H, "Non*", 'Raw Data'!$O:$O,""&amp;'Raw Data'!$B$1,'Raw Data'!$D:$D,"&lt;&gt;*ithdr*",'Raw Data'!$D:$D,"&lt;&gt;*ancel*",'Raw Data'!$P:$P,"--")
+
SUMIFS('Raw Data'!$T:$T, 'Raw Data'!$AN:$AN,"&lt;=" &amp;DATE(LEFT($AV$3, 4), MONTH("1 " &amp; S$6 &amp; " " &amp; LEFT($AV$3, 4)) + 1, 0 ), 'Raw Data'!$AN:$AN,"&gt;" &amp;DATE(LEFT($AV$3, 4), MONTH("1 " &amp; S$6 &amp; " " &amp; LEFT($AV$3, 4)), 0 ), 'Raw Data'!$J:$J, $A95, 'Raw Data'!$H:$H, "Non*", 'Raw Data'!$P:$P,""&amp;'Raw Data'!$B$1,'Raw Data'!$D:$D,"&lt;&gt;*ithdr*",'Raw Data'!$D:$D,"&lt;&gt;*ancel*")</f>
        <v>0</v>
      </c>
      <c r="T101" s="117"/>
      <c r="U101" s="117"/>
      <c r="V101" s="123"/>
      <c r="W101" s="156">
        <f>SUMIFS('Raw Data'!$T:$T, 'Raw Data'!$AN:$AN,"&lt;=" &amp;DATE(LEFT($AV$3, 4), MONTH("1 " &amp; W$6 &amp; " " &amp; LEFT($AV$3, 4)) + 1, 0 ), 'Raw Data'!$AN:$AN,"&gt;" &amp;DATE(LEFT($AV$3, 4), MONTH("1 " &amp; W$6 &amp; " " &amp; LEFT($AV$3, 4)), 0 ), 'Raw Data'!$J:$J, $A95, 'Raw Data'!$H:$H, "Non*", 'Raw Data'!$O:$O,""&amp;'Raw Data'!$B$1,'Raw Data'!$D:$D,"&lt;&gt;*ithdr*",'Raw Data'!$D:$D,"&lt;&gt;*ancel*",'Raw Data'!$P:$P,"--")
+
SUMIFS('Raw Data'!$T:$T, 'Raw Data'!$AN:$AN,"&lt;=" &amp;DATE(LEFT($AV$3, 4), MONTH("1 " &amp; W$6 &amp; " " &amp; LEFT($AV$3, 4)) + 1, 0 ), 'Raw Data'!$AN:$AN,"&gt;" &amp;DATE(LEFT($AV$3, 4), MONTH("1 " &amp; W$6 &amp; " " &amp; LEFT($AV$3, 4)), 0 ), 'Raw Data'!$J:$J, $A95, 'Raw Data'!$H:$H, "Non*", 'Raw Data'!$P:$P,""&amp;'Raw Data'!$B$1,'Raw Data'!$D:$D,"&lt;&gt;*ithdr*",'Raw Data'!$D:$D,"&lt;&gt;*ancel*")</f>
        <v>0</v>
      </c>
      <c r="X101" s="117"/>
      <c r="Y101" s="117"/>
      <c r="Z101" s="123"/>
      <c r="AA101" s="156">
        <f>SUMIFS('Raw Data'!$T:$T, 'Raw Data'!$AN:$AN,"&lt;=" &amp;DATE(LEFT($AV$3, 4), MONTH("1 " &amp; AA$6 &amp; " " &amp; LEFT($AV$3, 4)) + 1, 0 ), 'Raw Data'!$AN:$AN,"&gt;" &amp;DATE(LEFT($AV$3, 4), MONTH("1 " &amp; AA$6 &amp; " " &amp; LEFT($AV$3, 4)), 0 ), 'Raw Data'!$J:$J, $A95, 'Raw Data'!$H:$H, "Non*", 'Raw Data'!$O:$O,""&amp;'Raw Data'!$B$1,'Raw Data'!$D:$D,"&lt;&gt;*ithdr*",'Raw Data'!$D:$D,"&lt;&gt;*ancel*",'Raw Data'!$P:$P,"--")
+
SUMIFS('Raw Data'!$T:$T, 'Raw Data'!$AN:$AN,"&lt;=" &amp;DATE(LEFT($AV$3, 4), MONTH("1 " &amp; AA$6 &amp; " " &amp; LEFT($AV$3, 4)) + 1, 0 ), 'Raw Data'!$AN:$AN,"&gt;" &amp;DATE(LEFT($AV$3, 4), MONTH("1 " &amp; AA$6 &amp; " " &amp; LEFT($AV$3, 4)), 0 ), 'Raw Data'!$J:$J, $A95, 'Raw Data'!$H:$H, "Non*", 'Raw Data'!$P:$P,""&amp;'Raw Data'!$B$1,'Raw Data'!$D:$D,"&lt;&gt;*ithdr*",'Raw Data'!$D:$D,"&lt;&gt;*ancel*")</f>
        <v>0</v>
      </c>
      <c r="AB101" s="117"/>
      <c r="AC101" s="117"/>
      <c r="AD101" s="123"/>
      <c r="AE101" s="156">
        <f>SUMIFS('Raw Data'!$T:$T, 'Raw Data'!$AN:$AN,"&lt;=" &amp;DATE(LEFT($AV$3, 4), MONTH("1 " &amp; AE$6 &amp; " " &amp; LEFT($AV$3, 4)) + 1, 0 ), 'Raw Data'!$AN:$AN,"&gt;" &amp;DATE(LEFT($AV$3, 4), MONTH("1 " &amp; AE$6 &amp; " " &amp; LEFT($AV$3, 4)), 0 ), 'Raw Data'!$J:$J, $A95, 'Raw Data'!$H:$H, "Non*", 'Raw Data'!$O:$O,""&amp;'Raw Data'!$B$1,'Raw Data'!$D:$D,"&lt;&gt;*ithdr*",'Raw Data'!$D:$D,"&lt;&gt;*ancel*",'Raw Data'!$P:$P,"--")
+
SUMIFS('Raw Data'!$T:$T, 'Raw Data'!$AN:$AN,"&lt;=" &amp;DATE(LEFT($AV$3, 4), MONTH("1 " &amp; AE$6 &amp; " " &amp; LEFT($AV$3, 4)) + 1, 0 ), 'Raw Data'!$AN:$AN,"&gt;" &amp;DATE(LEFT($AV$3, 4), MONTH("1 " &amp; AE$6 &amp; " " &amp; LEFT($AV$3, 4)), 0 ), 'Raw Data'!$J:$J, $A95, 'Raw Data'!$H:$H, "Non*", 'Raw Data'!$P:$P,""&amp;'Raw Data'!$B$1,'Raw Data'!$D:$D,"&lt;&gt;*ithdr*",'Raw Data'!$D:$D,"&lt;&gt;*ancel*")</f>
        <v>0</v>
      </c>
      <c r="AF101" s="117"/>
      <c r="AG101" s="117"/>
      <c r="AH101" s="123"/>
      <c r="AI101" s="156">
        <f>SUMIFS('Raw Data'!$T:$T, 'Raw Data'!$AN:$AN,"&lt;=" &amp;DATE(LEFT($AV$3, 4), MONTH("1 " &amp; AI$6 &amp; " " &amp; LEFT($AV$3, 4)) + 1, 0 ), 'Raw Data'!$AN:$AN,"&gt;" &amp;DATE(LEFT($AV$3, 4), MONTH("1 " &amp; AI$6 &amp; " " &amp; LEFT($AV$3, 4)), 0 ), 'Raw Data'!$J:$J, $A95, 'Raw Data'!$H:$H, "Non*", 'Raw Data'!$O:$O,""&amp;'Raw Data'!$B$1,'Raw Data'!$D:$D,"&lt;&gt;*ithdr*",'Raw Data'!$D:$D,"&lt;&gt;*ancel*",'Raw Data'!$P:$P,"--")
+
SUMIFS('Raw Data'!$T:$T, 'Raw Data'!$AN:$AN,"&lt;=" &amp;DATE(LEFT($AV$3, 4), MONTH("1 " &amp; AI$6 &amp; " " &amp; LEFT($AV$3, 4)) + 1, 0 ), 'Raw Data'!$AN:$AN,"&gt;" &amp;DATE(LEFT($AV$3, 4), MONTH("1 " &amp; AI$6 &amp; " " &amp; LEFT($AV$3, 4)), 0 ), 'Raw Data'!$J:$J, $A95, 'Raw Data'!$H:$H, "Non*", 'Raw Data'!$P:$P,""&amp;'Raw Data'!$B$1,'Raw Data'!$D:$D,"&lt;&gt;*ithdr*",'Raw Data'!$D:$D,"&lt;&gt;*ancel*")</f>
        <v>0</v>
      </c>
      <c r="AJ101" s="117"/>
      <c r="AK101" s="117"/>
      <c r="AL101" s="123"/>
      <c r="AM101" s="156">
        <f>SUMIFS('Raw Data'!$T:$T, 'Raw Data'!$AN:$AN,"&lt;=" &amp;DATE(LEFT($AV$3, 4), MONTH("1 " &amp; AM$6 &amp; " " &amp; LEFT($AV$3, 4)) + 1, 0 ), 'Raw Data'!$AN:$AN,"&gt;" &amp;DATE(LEFT($AV$3, 4), MONTH("1 " &amp; AM$6 &amp; " " &amp; LEFT($AV$3, 4)), 0 ), 'Raw Data'!$J:$J, $A95, 'Raw Data'!$H:$H, "Non*", 'Raw Data'!$O:$O,""&amp;'Raw Data'!$B$1,'Raw Data'!$D:$D,"&lt;&gt;*ithdr*",'Raw Data'!$D:$D,"&lt;&gt;*ancel*",'Raw Data'!$P:$P,"--")
+
SUMIFS('Raw Data'!$T:$T, 'Raw Data'!$AN:$AN,"&lt;=" &amp;DATE(LEFT($AV$3, 4), MONTH("1 " &amp; AM$6 &amp; " " &amp; LEFT($AV$3, 4)) + 1, 0 ), 'Raw Data'!$AN:$AN,"&gt;" &amp;DATE(LEFT($AV$3, 4), MONTH("1 " &amp; AM$6 &amp; " " &amp; LEFT($AV$3, 4)), 0 ), 'Raw Data'!$J:$J, $A95, 'Raw Data'!$H:$H, "Non*", 'Raw Data'!$P:$P,""&amp;'Raw Data'!$B$1,'Raw Data'!$D:$D,"&lt;&gt;*ithdr*",'Raw Data'!$D:$D,"&lt;&gt;*ancel*")</f>
        <v>0</v>
      </c>
      <c r="AN101" s="117"/>
      <c r="AO101" s="117"/>
      <c r="AP101" s="123"/>
      <c r="AQ101" s="156">
        <f>SUMIFS('Raw Data'!$T:$T, 'Raw Data'!$AN:$AN,"&lt;=" &amp;DATE(LEFT($AV$3, 4), MONTH("1 " &amp; AQ$6 &amp; " " &amp; LEFT($AV$3, 4)) + 1, 0 ), 'Raw Data'!$AN:$AN,"&gt;" &amp;DATE(LEFT($AV$3, 4), MONTH("1 " &amp; AQ$6 &amp; " " &amp; LEFT($AV$3, 4)), 0 ), 'Raw Data'!$J:$J, $A95, 'Raw Data'!$H:$H, "Non*", 'Raw Data'!$O:$O,""&amp;'Raw Data'!$B$1,'Raw Data'!$D:$D,"&lt;&gt;*ithdr*",'Raw Data'!$D:$D,"&lt;&gt;*ancel*",'Raw Data'!$P:$P,"--")
+
SUMIFS('Raw Data'!$T:$T, 'Raw Data'!$AN:$AN,"&lt;=" &amp;DATE(LEFT($AV$3, 4), MONTH("1 " &amp; AQ$6 &amp; " " &amp; LEFT($AV$3, 4)) + 1, 0 ), 'Raw Data'!$AN:$AN,"&gt;" &amp;DATE(LEFT($AV$3, 4), MONTH("1 " &amp; AQ$6 &amp; " " &amp; LEFT($AV$3, 4)), 0 ), 'Raw Data'!$J:$J, $A95, 'Raw Data'!$H:$H, "Non*", 'Raw Data'!$P:$P,""&amp;'Raw Data'!$B$1,'Raw Data'!$D:$D,"&lt;&gt;*ithdr*",'Raw Data'!$D:$D,"&lt;&gt;*ancel*")</f>
        <v>0</v>
      </c>
      <c r="AR101" s="117"/>
      <c r="AS101" s="117"/>
      <c r="AT101" s="123"/>
      <c r="AU101" s="156">
        <f>SUMIFS('Raw Data'!$T:$T, 'Raw Data'!$AN:$AN,"&lt;=" &amp;DATE(MID($AV$3, 15, 4), MONTH("1 " &amp; AU$6 &amp; " " &amp; MID($AV$3, 15, 4)) + 1, 0 ), 'Raw Data'!$AN:$AN,"&gt;" &amp;DATE(MID($AV$3, 15, 4), MONTH("1 " &amp; AU$6 &amp; " " &amp; MID($AV$3, 15, 4)), 0 ), 'Raw Data'!$J:$J, $A95, 'Raw Data'!$H:$H, "Non*", 'Raw Data'!$O:$O,""&amp;'Raw Data'!$B$1,'Raw Data'!$D:$D,"&lt;&gt;*ithdr*",'Raw Data'!$D:$D,"&lt;&gt;*ancel*",'Raw Data'!$P:$P,"--")
+
SUMIFS('Raw Data'!$T:$T, 'Raw Data'!$AN:$AN,"&lt;=" &amp;DATE(MID($AV$3, 15, 4), MONTH("1 " &amp; AU$6 &amp; " " &amp; MID($AV$3, 15, 4)) + 1, 0 ), 'Raw Data'!$AN:$AN,"&gt;" &amp;DATE(MID($AV$3, 15, 4), MONTH("1 " &amp; AU$6 &amp; " " &amp; MID($AV$3, 15, 4)), 0 ), 'Raw Data'!$J:$J, $A95, 'Raw Data'!$H:$H, "Non*", 'Raw Data'!$P:$P,""&amp;'Raw Data'!$B$1,'Raw Data'!$D:$D,"&lt;&gt;*ithdr*",'Raw Data'!$D:$D,"&lt;&gt;*ancel*")</f>
        <v>0</v>
      </c>
      <c r="AV101" s="117"/>
      <c r="AW101" s="117"/>
      <c r="AX101" s="123"/>
      <c r="AY101" s="156">
        <f>SUMIFS('Raw Data'!$T:$T, 'Raw Data'!$AN:$AN,"&lt;=" &amp;DATE(MID($AV$3, 15, 4), MONTH("1 " &amp; AY$6 &amp; " " &amp; MID($AV$3, 15, 4)) + 1, 0 ), 'Raw Data'!$AN:$AN,"&gt;" &amp;DATE(MID($AV$3, 15, 4), MONTH("1 " &amp; AY$6 &amp; " " &amp; MID($AV$3, 15, 4)), 0 ), 'Raw Data'!$J:$J, $A95, 'Raw Data'!$H:$H, "Non*", 'Raw Data'!$O:$O,""&amp;'Raw Data'!$B$1,'Raw Data'!$D:$D,"&lt;&gt;*ithdr*",'Raw Data'!$D:$D,"&lt;&gt;*ancel*",'Raw Data'!$P:$P,"--")
+
SUMIFS('Raw Data'!$T:$T, 'Raw Data'!$AN:$AN,"&lt;=" &amp;DATE(MID($AV$3, 15, 4), MONTH("1 " &amp; AY$6 &amp; " " &amp; MID($AV$3, 15, 4)) + 1, 0 ), 'Raw Data'!$AN:$AN,"&gt;" &amp;DATE(MID($AV$3, 15, 4), MONTH("1 " &amp; AY$6 &amp; " " &amp; MID($AV$3, 15, 4)), 0 ), 'Raw Data'!$J:$J, $A95, 'Raw Data'!$H:$H, "Non*", 'Raw Data'!$P:$P,""&amp;'Raw Data'!$B$1,'Raw Data'!$D:$D,"&lt;&gt;*ithdr*",'Raw Data'!$D:$D,"&lt;&gt;*ancel*")</f>
        <v>0</v>
      </c>
      <c r="AZ101" s="117"/>
      <c r="BA101" s="117"/>
      <c r="BB101" s="123"/>
      <c r="BC101" s="156">
        <f>SUMIFS('Raw Data'!$T:$T, 'Raw Data'!$AN:$AN,"&lt;=" &amp;DATE(MID($AV$3, 15, 4), MONTH("1 " &amp; BC$6 &amp; " " &amp; MID($AV$3, 15, 4)) + 1, 0 ), 'Raw Data'!$AN:$AN,"&gt;" &amp;DATE(MID($AV$3, 15, 4), MONTH("1 " &amp; BC$6 &amp; " " &amp; MID($AV$3, 15, 4)), 0 ), 'Raw Data'!$J:$J, $A95, 'Raw Data'!$H:$H, "Non*", 'Raw Data'!$O:$O,""&amp;'Raw Data'!$B$1,'Raw Data'!$D:$D,"&lt;&gt;*ithdr*",'Raw Data'!$D:$D,"&lt;&gt;*ancel*",'Raw Data'!$P:$P,"--")
+
SUMIFS('Raw Data'!$T:$T, 'Raw Data'!$AN:$AN,"&lt;=" &amp;DATE(MID($AV$3, 15, 4), MONTH("1 " &amp; BC$6 &amp; " " &amp; MID($AV$3, 15, 4)) + 1, 0 ), 'Raw Data'!$AN:$AN,"&gt;" &amp;DATE(MID($AV$3, 15, 4), MONTH("1 " &amp; BC$6 &amp; " " &amp; MID($AV$3, 15, 4)), 0 ), 'Raw Data'!$J:$J, $A95, 'Raw Data'!$H:$H, "Non*", 'Raw Data'!$P:$P,""&amp;'Raw Data'!$B$1,'Raw Data'!$D:$D,"&lt;&gt;*ithdr*",'Raw Data'!$D:$D,"&lt;&gt;*ancel*")</f>
        <v>0</v>
      </c>
      <c r="BD101" s="117"/>
      <c r="BE101" s="117"/>
      <c r="BF101" s="123"/>
    </row>
    <row r="102" spans="1:58" ht="12.75" customHeight="1" x14ac:dyDescent="0.2">
      <c r="A102" s="120" t="s">
        <v>127</v>
      </c>
      <c r="B102" s="117"/>
      <c r="C102" s="117"/>
      <c r="D102" s="117"/>
      <c r="E102" s="117"/>
      <c r="F102" s="117"/>
      <c r="G102" s="117"/>
      <c r="H102" s="117"/>
      <c r="I102" s="117"/>
      <c r="J102" s="123"/>
      <c r="K102" s="156">
        <f>SUMIFS('Raw Data'!$W:$W, 'Raw Data'!$AN:$AN,"&lt;=" &amp;DATE(LEFT($AV$3, 4), MONTH("1 " &amp; K$6 &amp; " " &amp; LEFT($AV$3, 4)) + 1, 0 ), 'Raw Data'!$AN:$AN,"&gt;" &amp;DATE(LEFT($AV$3, 4), MONTH("1 " &amp; K$6 &amp; " " &amp; LEFT($AV$3, 4)), 0 ), 'Raw Data'!$J:$J, $A95, 'Raw Data'!$O:$O,""&amp;'Raw Data'!$B$1,'Raw Data'!$D:$D,"&lt;&gt;*ithdr*",'Raw Data'!$D:$D,"&lt;&gt;*ancel*",'Raw Data'!$P:$P,"--")
+
SUMIFS('Raw Data'!$W:$W, 'Raw Data'!$AN:$AN,"&lt;=" &amp;DATE(LEFT($AV$3, 4), MONTH("1 " &amp; K$6 &amp; " " &amp; LEFT($AV$3, 4)) + 1, 0 ), 'Raw Data'!$AN:$AN,"&gt;" &amp;DATE(LEFT($AV$3, 4), MONTH("1 " &amp; K$6 &amp; " " &amp; LEFT($AV$3, 4)), 0 ), 'Raw Data'!$J:$J, $A95, 'Raw Data'!$P:$P,""&amp;'Raw Data'!$B$1,'Raw Data'!$D:$D,"&lt;&gt;*ithdr*",'Raw Data'!$D:$D,"&lt;&gt;*ancel*")</f>
        <v>0</v>
      </c>
      <c r="L102" s="117"/>
      <c r="M102" s="117"/>
      <c r="N102" s="123"/>
      <c r="O102" s="156">
        <f>SUMIFS('Raw Data'!$W:$W, 'Raw Data'!$AN:$AN,"&lt;=" &amp;DATE(LEFT($AV$3, 4), MONTH("1 " &amp; O$6 &amp; " " &amp; LEFT($AV$3, 4)) + 1, 0 ), 'Raw Data'!$AN:$AN,"&gt;" &amp;DATE(LEFT($AV$3, 4), MONTH("1 " &amp; O$6 &amp; " " &amp; LEFT($AV$3, 4)), 0 ), 'Raw Data'!$J:$J, $A95, 'Raw Data'!$O:$O,""&amp;'Raw Data'!$B$1,'Raw Data'!$D:$D,"&lt;&gt;*ithdr*",'Raw Data'!$D:$D,"&lt;&gt;*ancel*",'Raw Data'!$P:$P,"--")
+
SUMIFS('Raw Data'!$W:$W, 'Raw Data'!$AN:$AN,"&lt;=" &amp;DATE(LEFT($AV$3, 4), MONTH("1 " &amp; O$6 &amp; " " &amp; LEFT($AV$3, 4)) + 1, 0 ), 'Raw Data'!$AN:$AN,"&gt;" &amp;DATE(LEFT($AV$3, 4), MONTH("1 " &amp; O$6 &amp; " " &amp; LEFT($AV$3, 4)), 0 ), 'Raw Data'!$J:$J, $A95, 'Raw Data'!$P:$P,""&amp;'Raw Data'!$B$1,'Raw Data'!$D:$D,"&lt;&gt;*ithdr*",'Raw Data'!$D:$D,"&lt;&gt;*ancel*")</f>
        <v>0</v>
      </c>
      <c r="P102" s="117"/>
      <c r="Q102" s="117"/>
      <c r="R102" s="123"/>
      <c r="S102" s="156">
        <f>SUMIFS('Raw Data'!$W:$W, 'Raw Data'!$AN:$AN,"&lt;=" &amp;DATE(LEFT($AV$3, 4), MONTH("1 " &amp; S$6 &amp; " " &amp; LEFT($AV$3, 4)) + 1, 0 ), 'Raw Data'!$AN:$AN,"&gt;" &amp;DATE(LEFT($AV$3, 4), MONTH("1 " &amp; S$6 &amp; " " &amp; LEFT($AV$3, 4)), 0 ), 'Raw Data'!$J:$J, $A95, 'Raw Data'!$O:$O,""&amp;'Raw Data'!$B$1,'Raw Data'!$D:$D,"&lt;&gt;*ithdr*",'Raw Data'!$D:$D,"&lt;&gt;*ancel*",'Raw Data'!$P:$P,"--")
+
SUMIFS('Raw Data'!$W:$W, 'Raw Data'!$AN:$AN,"&lt;=" &amp;DATE(LEFT($AV$3, 4), MONTH("1 " &amp; S$6 &amp; " " &amp; LEFT($AV$3, 4)) + 1, 0 ), 'Raw Data'!$AN:$AN,"&gt;" &amp;DATE(LEFT($AV$3, 4), MONTH("1 " &amp; S$6 &amp; " " &amp; LEFT($AV$3, 4)), 0 ), 'Raw Data'!$J:$J, $A95, 'Raw Data'!$P:$P,""&amp;'Raw Data'!$B$1,'Raw Data'!$D:$D,"&lt;&gt;*ithdr*",'Raw Data'!$D:$D,"&lt;&gt;*ancel*")</f>
        <v>0</v>
      </c>
      <c r="T102" s="117"/>
      <c r="U102" s="117"/>
      <c r="V102" s="123"/>
      <c r="W102" s="156">
        <f>SUMIFS('Raw Data'!$W:$W, 'Raw Data'!$AN:$AN,"&lt;=" &amp;DATE(LEFT($AV$3, 4), MONTH("1 " &amp; W$6 &amp; " " &amp; LEFT($AV$3, 4)) + 1, 0 ), 'Raw Data'!$AN:$AN,"&gt;" &amp;DATE(LEFT($AV$3, 4), MONTH("1 " &amp; W$6 &amp; " " &amp; LEFT($AV$3, 4)), 0 ), 'Raw Data'!$J:$J, $A95, 'Raw Data'!$O:$O,""&amp;'Raw Data'!$B$1,'Raw Data'!$D:$D,"&lt;&gt;*ithdr*",'Raw Data'!$D:$D,"&lt;&gt;*ancel*",'Raw Data'!$P:$P,"--")
+
SUMIFS('Raw Data'!$W:$W, 'Raw Data'!$AN:$AN,"&lt;=" &amp;DATE(LEFT($AV$3, 4), MONTH("1 " &amp; W$6 &amp; " " &amp; LEFT($AV$3, 4)) + 1, 0 ), 'Raw Data'!$AN:$AN,"&gt;" &amp;DATE(LEFT($AV$3, 4), MONTH("1 " &amp; W$6 &amp; " " &amp; LEFT($AV$3, 4)), 0 ), 'Raw Data'!$J:$J, $A95, 'Raw Data'!$P:$P,""&amp;'Raw Data'!$B$1,'Raw Data'!$D:$D,"&lt;&gt;*ithdr*",'Raw Data'!$D:$D,"&lt;&gt;*ancel*")</f>
        <v>0</v>
      </c>
      <c r="X102" s="117"/>
      <c r="Y102" s="117"/>
      <c r="Z102" s="123"/>
      <c r="AA102" s="156">
        <f>SUMIFS('Raw Data'!$W:$W, 'Raw Data'!$AN:$AN,"&lt;=" &amp;DATE(LEFT($AV$3, 4), MONTH("1 " &amp; AA$6 &amp; " " &amp; LEFT($AV$3, 4)) + 1, 0 ), 'Raw Data'!$AN:$AN,"&gt;" &amp;DATE(LEFT($AV$3, 4), MONTH("1 " &amp; AA$6 &amp; " " &amp; LEFT($AV$3, 4)), 0 ), 'Raw Data'!$J:$J, $A95, 'Raw Data'!$O:$O,""&amp;'Raw Data'!$B$1,'Raw Data'!$D:$D,"&lt;&gt;*ithdr*",'Raw Data'!$D:$D,"&lt;&gt;*ancel*",'Raw Data'!$P:$P,"--")
+
SUMIFS('Raw Data'!$W:$W, 'Raw Data'!$AN:$AN,"&lt;=" &amp;DATE(LEFT($AV$3, 4), MONTH("1 " &amp; AA$6 &amp; " " &amp; LEFT($AV$3, 4)) + 1, 0 ), 'Raw Data'!$AN:$AN,"&gt;" &amp;DATE(LEFT($AV$3, 4), MONTH("1 " &amp; AA$6 &amp; " " &amp; LEFT($AV$3, 4)), 0 ), 'Raw Data'!$J:$J, $A95, 'Raw Data'!$P:$P,""&amp;'Raw Data'!$B$1,'Raw Data'!$D:$D,"&lt;&gt;*ithdr*",'Raw Data'!$D:$D,"&lt;&gt;*ancel*")</f>
        <v>0</v>
      </c>
      <c r="AB102" s="117"/>
      <c r="AC102" s="117"/>
      <c r="AD102" s="123"/>
      <c r="AE102" s="156">
        <f>SUMIFS('Raw Data'!$W:$W, 'Raw Data'!$AN:$AN,"&lt;=" &amp;DATE(LEFT($AV$3, 4), MONTH("1 " &amp; AE$6 &amp; " " &amp; LEFT($AV$3, 4)) + 1, 0 ), 'Raw Data'!$AN:$AN,"&gt;" &amp;DATE(LEFT($AV$3, 4), MONTH("1 " &amp; AE$6 &amp; " " &amp; LEFT($AV$3, 4)), 0 ), 'Raw Data'!$J:$J, $A95, 'Raw Data'!$O:$O,""&amp;'Raw Data'!$B$1,'Raw Data'!$D:$D,"&lt;&gt;*ithdr*",'Raw Data'!$D:$D,"&lt;&gt;*ancel*",'Raw Data'!$P:$P,"--")
+
SUMIFS('Raw Data'!$W:$W, 'Raw Data'!$AN:$AN,"&lt;=" &amp;DATE(LEFT($AV$3, 4), MONTH("1 " &amp; AE$6 &amp; " " &amp; LEFT($AV$3, 4)) + 1, 0 ), 'Raw Data'!$AN:$AN,"&gt;" &amp;DATE(LEFT($AV$3, 4), MONTH("1 " &amp; AE$6 &amp; " " &amp; LEFT($AV$3, 4)), 0 ), 'Raw Data'!$J:$J, $A95, 'Raw Data'!$P:$P,""&amp;'Raw Data'!$B$1,'Raw Data'!$D:$D,"&lt;&gt;*ithdr*",'Raw Data'!$D:$D,"&lt;&gt;*ancel*")</f>
        <v>0</v>
      </c>
      <c r="AF102" s="117"/>
      <c r="AG102" s="117"/>
      <c r="AH102" s="123"/>
      <c r="AI102" s="156">
        <f>SUMIFS('Raw Data'!$W:$W, 'Raw Data'!$AN:$AN,"&lt;=" &amp;DATE(LEFT($AV$3, 4), MONTH("1 " &amp; AI$6 &amp; " " &amp; LEFT($AV$3, 4)) + 1, 0 ), 'Raw Data'!$AN:$AN,"&gt;" &amp;DATE(LEFT($AV$3, 4), MONTH("1 " &amp; AI$6 &amp; " " &amp; LEFT($AV$3, 4)), 0 ), 'Raw Data'!$J:$J, $A95, 'Raw Data'!$O:$O,""&amp;'Raw Data'!$B$1,'Raw Data'!$D:$D,"&lt;&gt;*ithdr*",'Raw Data'!$D:$D,"&lt;&gt;*ancel*",'Raw Data'!$P:$P,"--")
+
SUMIFS('Raw Data'!$W:$W, 'Raw Data'!$AN:$AN,"&lt;=" &amp;DATE(LEFT($AV$3, 4), MONTH("1 " &amp; AI$6 &amp; " " &amp; LEFT($AV$3, 4)) + 1, 0 ), 'Raw Data'!$AN:$AN,"&gt;" &amp;DATE(LEFT($AV$3, 4), MONTH("1 " &amp; AI$6 &amp; " " &amp; LEFT($AV$3, 4)), 0 ), 'Raw Data'!$J:$J, $A95, 'Raw Data'!$P:$P,""&amp;'Raw Data'!$B$1,'Raw Data'!$D:$D,"&lt;&gt;*ithdr*",'Raw Data'!$D:$D,"&lt;&gt;*ancel*")</f>
        <v>0</v>
      </c>
      <c r="AJ102" s="117"/>
      <c r="AK102" s="117"/>
      <c r="AL102" s="123"/>
      <c r="AM102" s="156">
        <f>SUMIFS('Raw Data'!$W:$W, 'Raw Data'!$AN:$AN,"&lt;=" &amp;DATE(LEFT($AV$3, 4), MONTH("1 " &amp; AM$6 &amp; " " &amp; LEFT($AV$3, 4)) + 1, 0 ), 'Raw Data'!$AN:$AN,"&gt;" &amp;DATE(LEFT($AV$3, 4), MONTH("1 " &amp; AM$6 &amp; " " &amp; LEFT($AV$3, 4)), 0 ), 'Raw Data'!$J:$J, $A95, 'Raw Data'!$O:$O,""&amp;'Raw Data'!$B$1,'Raw Data'!$D:$D,"&lt;&gt;*ithdr*",'Raw Data'!$D:$D,"&lt;&gt;*ancel*",'Raw Data'!$P:$P,"--")
+
SUMIFS('Raw Data'!$W:$W, 'Raw Data'!$AN:$AN,"&lt;=" &amp;DATE(LEFT($AV$3, 4), MONTH("1 " &amp; AM$6 &amp; " " &amp; LEFT($AV$3, 4)) + 1, 0 ), 'Raw Data'!$AN:$AN,"&gt;" &amp;DATE(LEFT($AV$3, 4), MONTH("1 " &amp; AM$6 &amp; " " &amp; LEFT($AV$3, 4)), 0 ), 'Raw Data'!$J:$J, $A95, 'Raw Data'!$P:$P,""&amp;'Raw Data'!$B$1,'Raw Data'!$D:$D,"&lt;&gt;*ithdr*",'Raw Data'!$D:$D,"&lt;&gt;*ancel*")</f>
        <v>0</v>
      </c>
      <c r="AN102" s="117"/>
      <c r="AO102" s="117"/>
      <c r="AP102" s="123"/>
      <c r="AQ102" s="156">
        <f>SUMIFS('Raw Data'!$W:$W, 'Raw Data'!$AN:$AN,"&lt;=" &amp;DATE(LEFT($AV$3, 4), MONTH("1 " &amp; AQ$6 &amp; " " &amp; LEFT($AV$3, 4)) + 1, 0 ), 'Raw Data'!$AN:$AN,"&gt;" &amp;DATE(LEFT($AV$3, 4), MONTH("1 " &amp; AQ$6 &amp; " " &amp; LEFT($AV$3, 4)), 0 ), 'Raw Data'!$J:$J, $A95, 'Raw Data'!$O:$O,""&amp;'Raw Data'!$B$1,'Raw Data'!$D:$D,"&lt;&gt;*ithdr*",'Raw Data'!$D:$D,"&lt;&gt;*ancel*",'Raw Data'!$P:$P,"--")
+
SUMIFS('Raw Data'!$W:$W, 'Raw Data'!$AN:$AN,"&lt;=" &amp;DATE(LEFT($AV$3, 4), MONTH("1 " &amp; AQ$6 &amp; " " &amp; LEFT($AV$3, 4)) + 1, 0 ), 'Raw Data'!$AN:$AN,"&gt;" &amp;DATE(LEFT($AV$3, 4), MONTH("1 " &amp; AQ$6 &amp; " " &amp; LEFT($AV$3, 4)), 0 ), 'Raw Data'!$J:$J, $A95, 'Raw Data'!$P:$P,""&amp;'Raw Data'!$B$1,'Raw Data'!$D:$D,"&lt;&gt;*ithdr*",'Raw Data'!$D:$D,"&lt;&gt;*ancel*")</f>
        <v>0</v>
      </c>
      <c r="AR102" s="117"/>
      <c r="AS102" s="117"/>
      <c r="AT102" s="123"/>
      <c r="AU102" s="156">
        <f>SUMIFS('Raw Data'!$W:$W, 'Raw Data'!$AN:$AN,"&lt;=" &amp;DATE(MID($AV$3, 15, 4), MONTH("1 " &amp; AU$6 &amp; " " &amp; MID($AV$3, 15, 4)) + 1, 0 ), 'Raw Data'!$AN:$AN,"&gt;" &amp;DATE(MID($AV$3, 15, 4), MONTH("1 " &amp; AU$6 &amp; " " &amp; MID($AV$3, 15, 4)), 0 ), 'Raw Data'!$J:$J, $A95, 'Raw Data'!$O:$O,""&amp;'Raw Data'!$B$1,'Raw Data'!$D:$D,"&lt;&gt;*ithdr*",'Raw Data'!$D:$D,"&lt;&gt;*ancel*",'Raw Data'!$P:$P,"--")
+
SUMIFS('Raw Data'!$W:$W, 'Raw Data'!$AN:$AN,"&lt;=" &amp;DATE(MID($AV$3, 15, 4), MONTH("1 " &amp; AU$6 &amp; " " &amp; MID($AV$3, 15, 4)) + 1, 0 ), 'Raw Data'!$AN:$AN,"&gt;" &amp;DATE(MID($AV$3, 15, 4), MONTH("1 " &amp; AU$6 &amp; " " &amp; MID($AV$3, 15, 4)), 0 ), 'Raw Data'!$J:$J, $A95, 'Raw Data'!$P:$P,""&amp;'Raw Data'!$B$1,'Raw Data'!$D:$D,"&lt;&gt;*ithdr*",'Raw Data'!$D:$D,"&lt;&gt;*ancel*")</f>
        <v>0</v>
      </c>
      <c r="AV102" s="117"/>
      <c r="AW102" s="117"/>
      <c r="AX102" s="123"/>
      <c r="AY102" s="156">
        <f>SUMIFS('Raw Data'!$W:$W, 'Raw Data'!$AN:$AN,"&lt;=" &amp;DATE(MID($AV$3, 15, 4), MONTH("1 " &amp; AY$6 &amp; " " &amp; MID($AV$3, 15, 4)) + 1, 0 ), 'Raw Data'!$AN:$AN,"&gt;" &amp;DATE(MID($AV$3, 15, 4), MONTH("1 " &amp; AY$6 &amp; " " &amp; MID($AV$3, 15, 4)), 0 ), 'Raw Data'!$J:$J, $A95, 'Raw Data'!$O:$O,""&amp;'Raw Data'!$B$1,'Raw Data'!$D:$D,"&lt;&gt;*ithdr*",'Raw Data'!$D:$D,"&lt;&gt;*ancel*",'Raw Data'!$P:$P,"--")
+
SUMIFS('Raw Data'!$W:$W, 'Raw Data'!$AN:$AN,"&lt;=" &amp;DATE(MID($AV$3, 15, 4), MONTH("1 " &amp; AY$6 &amp; " " &amp; MID($AV$3, 15, 4)) + 1, 0 ), 'Raw Data'!$AN:$AN,"&gt;" &amp;DATE(MID($AV$3, 15, 4), MONTH("1 " &amp; AY$6 &amp; " " &amp; MID($AV$3, 15, 4)), 0 ), 'Raw Data'!$J:$J, $A95, 'Raw Data'!$P:$P,""&amp;'Raw Data'!$B$1,'Raw Data'!$D:$D,"&lt;&gt;*ithdr*",'Raw Data'!$D:$D,"&lt;&gt;*ancel*")</f>
        <v>0</v>
      </c>
      <c r="AZ102" s="117"/>
      <c r="BA102" s="117"/>
      <c r="BB102" s="123"/>
      <c r="BC102" s="156">
        <f>SUMIFS('Raw Data'!$W:$W, 'Raw Data'!$AN:$AN,"&lt;=" &amp;DATE(MID($AV$3, 15, 4), MONTH("1 " &amp; BC$6 &amp; " " &amp; MID($AV$3, 15, 4)) + 1, 0 ), 'Raw Data'!$AN:$AN,"&gt;" &amp;DATE(MID($AV$3, 15, 4), MONTH("1 " &amp; BC$6 &amp; " " &amp; MID($AV$3, 15, 4)), 0 ), 'Raw Data'!$J:$J, $A95, 'Raw Data'!$O:$O,""&amp;'Raw Data'!$B$1,'Raw Data'!$D:$D,"&lt;&gt;*ithdr*",'Raw Data'!$D:$D,"&lt;&gt;*ancel*",'Raw Data'!$P:$P,"--")
+
SUMIFS('Raw Data'!$W:$W, 'Raw Data'!$AN:$AN,"&lt;=" &amp;DATE(MID($AV$3, 15, 4), MONTH("1 " &amp; BC$6 &amp; " " &amp; MID($AV$3, 15, 4)) + 1, 0 ), 'Raw Data'!$AN:$AN,"&gt;" &amp;DATE(MID($AV$3, 15, 4), MONTH("1 " &amp; BC$6 &amp; " " &amp; MID($AV$3, 15, 4)), 0 ), 'Raw Data'!$J:$J, $A95, 'Raw Data'!$P:$P,""&amp;'Raw Data'!$B$1,'Raw Data'!$D:$D,"&lt;&gt;*ithdr*",'Raw Data'!$D:$D,"&lt;&gt;*ancel*")</f>
        <v>0</v>
      </c>
      <c r="BD102" s="117"/>
      <c r="BE102" s="117"/>
      <c r="BF102" s="123"/>
    </row>
    <row r="103" spans="1:58" ht="12.75" customHeight="1" x14ac:dyDescent="0.2">
      <c r="A103" s="120" t="s">
        <v>733</v>
      </c>
      <c r="B103" s="117"/>
      <c r="C103" s="117"/>
      <c r="D103" s="117"/>
      <c r="E103" s="117"/>
      <c r="F103" s="117"/>
      <c r="G103" s="117"/>
      <c r="H103" s="117"/>
      <c r="I103" s="117"/>
      <c r="J103" s="123"/>
      <c r="K103" s="156">
        <f>SUMIFS('Raw Data'!$U:$U, 'Raw Data'!$AN:$AN,"&lt;=" &amp;DATE(LEFT($AV$3, 4), MONTH("1 " &amp; K$6 &amp; " " &amp; LEFT($AV$3, 4)) + 1, 0 ), 'Raw Data'!$AN:$AN,"&gt;" &amp;DATE(LEFT($AV$3, 4), MONTH("1 " &amp; K$6 &amp; " " &amp; LEFT($AV$3, 4)), 0 ), 'Raw Data'!$J:$J, $A95, 'Raw Data'!$O:$O,""&amp;'Raw Data'!$B$1,'Raw Data'!$D:$D,"&lt;&gt;*ithdr*",'Raw Data'!$D:$D,"&lt;&gt;*ancel*",'Raw Data'!$P:$P,"--")
+
SUMIFS('Raw Data'!$U:$U, 'Raw Data'!$AN:$AN,"&lt;=" &amp;DATE(LEFT($AV$3, 4), MONTH("1 " &amp; K$6 &amp; " " &amp; LEFT($AV$3, 4)) + 1, 0 ), 'Raw Data'!$AN:$AN,"&gt;" &amp;DATE(LEFT($AV$3, 4), MONTH("1 " &amp; K$6 &amp; " " &amp; LEFT($AV$3, 4)), 0 ), 'Raw Data'!$J:$J, $A95, 'Raw Data'!$P:$P,""&amp;'Raw Data'!$B$1,'Raw Data'!$D:$D,"&lt;&gt;*ithdr*",'Raw Data'!$D:$D,"&lt;&gt;*ancel*")</f>
        <v>0</v>
      </c>
      <c r="L103" s="117"/>
      <c r="M103" s="117"/>
      <c r="N103" s="123"/>
      <c r="O103" s="156">
        <f>SUMIFS('Raw Data'!$U:$U, 'Raw Data'!$AN:$AN,"&lt;=" &amp;DATE(LEFT($AV$3, 4), MONTH("1 " &amp; O$6 &amp; " " &amp; LEFT($AV$3, 4)) + 1, 0 ), 'Raw Data'!$AN:$AN,"&gt;" &amp;DATE(LEFT($AV$3, 4), MONTH("1 " &amp; O$6 &amp; " " &amp; LEFT($AV$3, 4)), 0 ), 'Raw Data'!$J:$J, $A95, 'Raw Data'!$O:$O,""&amp;'Raw Data'!$B$1,'Raw Data'!$D:$D,"&lt;&gt;*ithdr*",'Raw Data'!$D:$D,"&lt;&gt;*ancel*",'Raw Data'!$P:$P,"--")
+
SUMIFS('Raw Data'!$U:$U, 'Raw Data'!$AN:$AN,"&lt;=" &amp;DATE(LEFT($AV$3, 4), MONTH("1 " &amp; O$6 &amp; " " &amp; LEFT($AV$3, 4)) + 1, 0 ), 'Raw Data'!$AN:$AN,"&gt;" &amp;DATE(LEFT($AV$3, 4), MONTH("1 " &amp; O$6 &amp; " " &amp; LEFT($AV$3, 4)), 0 ), 'Raw Data'!$J:$J, $A95, 'Raw Data'!$P:$P,""&amp;'Raw Data'!$B$1,'Raw Data'!$D:$D,"&lt;&gt;*ithdr*",'Raw Data'!$D:$D,"&lt;&gt;*ancel*")</f>
        <v>0</v>
      </c>
      <c r="P103" s="117"/>
      <c r="Q103" s="117"/>
      <c r="R103" s="123"/>
      <c r="S103" s="156">
        <f>SUMIFS('Raw Data'!$U:$U, 'Raw Data'!$AN:$AN,"&lt;=" &amp;DATE(LEFT($AV$3, 4), MONTH("1 " &amp; S$6 &amp; " " &amp; LEFT($AV$3, 4)) + 1, 0 ), 'Raw Data'!$AN:$AN,"&gt;" &amp;DATE(LEFT($AV$3, 4), MONTH("1 " &amp; S$6 &amp; " " &amp; LEFT($AV$3, 4)), 0 ), 'Raw Data'!$J:$J, $A95, 'Raw Data'!$O:$O,""&amp;'Raw Data'!$B$1,'Raw Data'!$D:$D,"&lt;&gt;*ithdr*",'Raw Data'!$D:$D,"&lt;&gt;*ancel*",'Raw Data'!$P:$P,"--")
+
SUMIFS('Raw Data'!$U:$U, 'Raw Data'!$AN:$AN,"&lt;=" &amp;DATE(LEFT($AV$3, 4), MONTH("1 " &amp; S$6 &amp; " " &amp; LEFT($AV$3, 4)) + 1, 0 ), 'Raw Data'!$AN:$AN,"&gt;" &amp;DATE(LEFT($AV$3, 4), MONTH("1 " &amp; S$6 &amp; " " &amp; LEFT($AV$3, 4)), 0 ), 'Raw Data'!$J:$J, $A95, 'Raw Data'!$P:$P,""&amp;'Raw Data'!$B$1,'Raw Data'!$D:$D,"&lt;&gt;*ithdr*",'Raw Data'!$D:$D,"&lt;&gt;*ancel*")</f>
        <v>0</v>
      </c>
      <c r="T103" s="117"/>
      <c r="U103" s="117"/>
      <c r="V103" s="123"/>
      <c r="W103" s="156">
        <f>SUMIFS('Raw Data'!$U:$U, 'Raw Data'!$AN:$AN,"&lt;=" &amp;DATE(LEFT($AV$3, 4), MONTH("1 " &amp; W$6 &amp; " " &amp; LEFT($AV$3, 4)) + 1, 0 ), 'Raw Data'!$AN:$AN,"&gt;" &amp;DATE(LEFT($AV$3, 4), MONTH("1 " &amp; W$6 &amp; " " &amp; LEFT($AV$3, 4)), 0 ), 'Raw Data'!$J:$J, $A95, 'Raw Data'!$O:$O,""&amp;'Raw Data'!$B$1,'Raw Data'!$D:$D,"&lt;&gt;*ithdr*",'Raw Data'!$D:$D,"&lt;&gt;*ancel*",'Raw Data'!$P:$P,"--")
+
SUMIFS('Raw Data'!$U:$U, 'Raw Data'!$AN:$AN,"&lt;=" &amp;DATE(LEFT($AV$3, 4), MONTH("1 " &amp; W$6 &amp; " " &amp; LEFT($AV$3, 4)) + 1, 0 ), 'Raw Data'!$AN:$AN,"&gt;" &amp;DATE(LEFT($AV$3, 4), MONTH("1 " &amp; W$6 &amp; " " &amp; LEFT($AV$3, 4)), 0 ), 'Raw Data'!$J:$J, $A95, 'Raw Data'!$P:$P,""&amp;'Raw Data'!$B$1,'Raw Data'!$D:$D,"&lt;&gt;*ithdr*",'Raw Data'!$D:$D,"&lt;&gt;*ancel*")</f>
        <v>0</v>
      </c>
      <c r="X103" s="117"/>
      <c r="Y103" s="117"/>
      <c r="Z103" s="123"/>
      <c r="AA103" s="156">
        <f>SUMIFS('Raw Data'!$U:$U, 'Raw Data'!$AN:$AN,"&lt;=" &amp;DATE(LEFT($AV$3, 4), MONTH("1 " &amp; AA$6 &amp; " " &amp; LEFT($AV$3, 4)) + 1, 0 ), 'Raw Data'!$AN:$AN,"&gt;" &amp;DATE(LEFT($AV$3, 4), MONTH("1 " &amp; AA$6 &amp; " " &amp; LEFT($AV$3, 4)), 0 ), 'Raw Data'!$J:$J, $A95, 'Raw Data'!$O:$O,""&amp;'Raw Data'!$B$1,'Raw Data'!$D:$D,"&lt;&gt;*ithdr*",'Raw Data'!$D:$D,"&lt;&gt;*ancel*",'Raw Data'!$P:$P,"--")
+
SUMIFS('Raw Data'!$U:$U, 'Raw Data'!$AN:$AN,"&lt;=" &amp;DATE(LEFT($AV$3, 4), MONTH("1 " &amp; AA$6 &amp; " " &amp; LEFT($AV$3, 4)) + 1, 0 ), 'Raw Data'!$AN:$AN,"&gt;" &amp;DATE(LEFT($AV$3, 4), MONTH("1 " &amp; AA$6 &amp; " " &amp; LEFT($AV$3, 4)), 0 ), 'Raw Data'!$J:$J, $A95, 'Raw Data'!$P:$P,""&amp;'Raw Data'!$B$1,'Raw Data'!$D:$D,"&lt;&gt;*ithdr*",'Raw Data'!$D:$D,"&lt;&gt;*ancel*")</f>
        <v>0</v>
      </c>
      <c r="AB103" s="117"/>
      <c r="AC103" s="117"/>
      <c r="AD103" s="123"/>
      <c r="AE103" s="156">
        <f>SUMIFS('Raw Data'!$U:$U, 'Raw Data'!$AN:$AN,"&lt;=" &amp;DATE(LEFT($AV$3, 4), MONTH("1 " &amp; AE$6 &amp; " " &amp; LEFT($AV$3, 4)) + 1, 0 ), 'Raw Data'!$AN:$AN,"&gt;" &amp;DATE(LEFT($AV$3, 4), MONTH("1 " &amp; AE$6 &amp; " " &amp; LEFT($AV$3, 4)), 0 ), 'Raw Data'!$J:$J, $A95, 'Raw Data'!$O:$O,""&amp;'Raw Data'!$B$1,'Raw Data'!$D:$D,"&lt;&gt;*ithdr*",'Raw Data'!$D:$D,"&lt;&gt;*ancel*",'Raw Data'!$P:$P,"--")
+
SUMIFS('Raw Data'!$U:$U, 'Raw Data'!$AN:$AN,"&lt;=" &amp;DATE(LEFT($AV$3, 4), MONTH("1 " &amp; AE$6 &amp; " " &amp; LEFT($AV$3, 4)) + 1, 0 ), 'Raw Data'!$AN:$AN,"&gt;" &amp;DATE(LEFT($AV$3, 4), MONTH("1 " &amp; AE$6 &amp; " " &amp; LEFT($AV$3, 4)), 0 ), 'Raw Data'!$J:$J, $A95, 'Raw Data'!$P:$P,""&amp;'Raw Data'!$B$1,'Raw Data'!$D:$D,"&lt;&gt;*ithdr*",'Raw Data'!$D:$D,"&lt;&gt;*ancel*")</f>
        <v>0</v>
      </c>
      <c r="AF103" s="117"/>
      <c r="AG103" s="117"/>
      <c r="AH103" s="123"/>
      <c r="AI103" s="156">
        <f>SUMIFS('Raw Data'!$U:$U, 'Raw Data'!$AN:$AN,"&lt;=" &amp;DATE(LEFT($AV$3, 4), MONTH("1 " &amp; AI$6 &amp; " " &amp; LEFT($AV$3, 4)) + 1, 0 ), 'Raw Data'!$AN:$AN,"&gt;" &amp;DATE(LEFT($AV$3, 4), MONTH("1 " &amp; AI$6 &amp; " " &amp; LEFT($AV$3, 4)), 0 ), 'Raw Data'!$J:$J, $A95, 'Raw Data'!$O:$O,""&amp;'Raw Data'!$B$1,'Raw Data'!$D:$D,"&lt;&gt;*ithdr*",'Raw Data'!$D:$D,"&lt;&gt;*ancel*",'Raw Data'!$P:$P,"--")
+
SUMIFS('Raw Data'!$U:$U, 'Raw Data'!$AN:$AN,"&lt;=" &amp;DATE(LEFT($AV$3, 4), MONTH("1 " &amp; AI$6 &amp; " " &amp; LEFT($AV$3, 4)) + 1, 0 ), 'Raw Data'!$AN:$AN,"&gt;" &amp;DATE(LEFT($AV$3, 4), MONTH("1 " &amp; AI$6 &amp; " " &amp; LEFT($AV$3, 4)), 0 ), 'Raw Data'!$J:$J, $A95, 'Raw Data'!$P:$P,""&amp;'Raw Data'!$B$1,'Raw Data'!$D:$D,"&lt;&gt;*ithdr*",'Raw Data'!$D:$D,"&lt;&gt;*ancel*")</f>
        <v>0</v>
      </c>
      <c r="AJ103" s="117"/>
      <c r="AK103" s="117"/>
      <c r="AL103" s="123"/>
      <c r="AM103" s="156">
        <f>SUMIFS('Raw Data'!$U:$U, 'Raw Data'!$AN:$AN,"&lt;=" &amp;DATE(LEFT($AV$3, 4), MONTH("1 " &amp; AM$6 &amp; " " &amp; LEFT($AV$3, 4)) + 1, 0 ), 'Raw Data'!$AN:$AN,"&gt;" &amp;DATE(LEFT($AV$3, 4), MONTH("1 " &amp; AM$6 &amp; " " &amp; LEFT($AV$3, 4)), 0 ), 'Raw Data'!$J:$J, $A95, 'Raw Data'!$O:$O,""&amp;'Raw Data'!$B$1,'Raw Data'!$D:$D,"&lt;&gt;*ithdr*",'Raw Data'!$D:$D,"&lt;&gt;*ancel*",'Raw Data'!$P:$P,"--")
+
SUMIFS('Raw Data'!$U:$U, 'Raw Data'!$AN:$AN,"&lt;=" &amp;DATE(LEFT($AV$3, 4), MONTH("1 " &amp; AM$6 &amp; " " &amp; LEFT($AV$3, 4)) + 1, 0 ), 'Raw Data'!$AN:$AN,"&gt;" &amp;DATE(LEFT($AV$3, 4), MONTH("1 " &amp; AM$6 &amp; " " &amp; LEFT($AV$3, 4)), 0 ), 'Raw Data'!$J:$J, $A95, 'Raw Data'!$P:$P,""&amp;'Raw Data'!$B$1,'Raw Data'!$D:$D,"&lt;&gt;*ithdr*",'Raw Data'!$D:$D,"&lt;&gt;*ancel*")</f>
        <v>0</v>
      </c>
      <c r="AN103" s="117"/>
      <c r="AO103" s="117"/>
      <c r="AP103" s="123"/>
      <c r="AQ103" s="156">
        <f>SUMIFS('Raw Data'!$U:$U, 'Raw Data'!$AN:$AN,"&lt;=" &amp;DATE(LEFT($AV$3, 4), MONTH("1 " &amp; AQ$6 &amp; " " &amp; LEFT($AV$3, 4)) + 1, 0 ), 'Raw Data'!$AN:$AN,"&gt;" &amp;DATE(LEFT($AV$3, 4), MONTH("1 " &amp; AQ$6 &amp; " " &amp; LEFT($AV$3, 4)), 0 ), 'Raw Data'!$J:$J, $A95, 'Raw Data'!$O:$O,""&amp;'Raw Data'!$B$1,'Raw Data'!$D:$D,"&lt;&gt;*ithdr*",'Raw Data'!$D:$D,"&lt;&gt;*ancel*",'Raw Data'!$P:$P,"--")
+
SUMIFS('Raw Data'!$U:$U, 'Raw Data'!$AN:$AN,"&lt;=" &amp;DATE(LEFT($AV$3, 4), MONTH("1 " &amp; AQ$6 &amp; " " &amp; LEFT($AV$3, 4)) + 1, 0 ), 'Raw Data'!$AN:$AN,"&gt;" &amp;DATE(LEFT($AV$3, 4), MONTH("1 " &amp; AQ$6 &amp; " " &amp; LEFT($AV$3, 4)), 0 ), 'Raw Data'!$J:$J, $A95, 'Raw Data'!$P:$P,""&amp;'Raw Data'!$B$1,'Raw Data'!$D:$D,"&lt;&gt;*ithdr*",'Raw Data'!$D:$D,"&lt;&gt;*ancel*")</f>
        <v>0</v>
      </c>
      <c r="AR103" s="117"/>
      <c r="AS103" s="117"/>
      <c r="AT103" s="123"/>
      <c r="AU103" s="156">
        <f>SUMIFS('Raw Data'!$U:$U, 'Raw Data'!$AN:$AN,"&lt;=" &amp;DATE(MID($AV$3, 15, 4), MONTH("1 " &amp; AU$6 &amp; " " &amp; MID($AV$3, 15, 4)) + 1, 0 ), 'Raw Data'!$AN:$AN,"&gt;" &amp;DATE(MID($AV$3, 15, 4), MONTH("1 " &amp; AU$6 &amp; " " &amp; MID($AV$3, 15, 4)), 0 ), 'Raw Data'!$J:$J, $A95, 'Raw Data'!$O:$O,""&amp;'Raw Data'!$B$1,'Raw Data'!$D:$D,"&lt;&gt;*ithdr*",'Raw Data'!$D:$D,"&lt;&gt;*ancel*",'Raw Data'!$P:$P,"--")
+
SUMIFS('Raw Data'!$U:$U, 'Raw Data'!$AN:$AN,"&lt;=" &amp;DATE(MID($AV$3, 15, 4), MONTH("1 " &amp; AU$6 &amp; " " &amp; MID($AV$3, 15, 4)) + 1, 0 ), 'Raw Data'!$AN:$AN,"&gt;" &amp;DATE(MID($AV$3, 15, 4), MONTH("1 " &amp; AU$6 &amp; " " &amp; MID($AV$3, 15, 4)), 0 ), 'Raw Data'!$J:$J, $A95, 'Raw Data'!$P:$P,""&amp;'Raw Data'!$B$1,'Raw Data'!$D:$D,"&lt;&gt;*ithdr*",'Raw Data'!$D:$D,"&lt;&gt;*ancel*")</f>
        <v>0</v>
      </c>
      <c r="AV103" s="117"/>
      <c r="AW103" s="117"/>
      <c r="AX103" s="123"/>
      <c r="AY103" s="156">
        <f>SUMIFS('Raw Data'!$U:$U, 'Raw Data'!$AN:$AN,"&lt;=" &amp;DATE(MID($AV$3, 15, 4), MONTH("1 " &amp; AY$6 &amp; " " &amp; MID($AV$3, 15, 4)) + 1, 0 ), 'Raw Data'!$AN:$AN,"&gt;" &amp;DATE(MID($AV$3, 15, 4), MONTH("1 " &amp; AY$6 &amp; " " &amp; MID($AV$3, 15, 4)), 0 ), 'Raw Data'!$J:$J, $A95, 'Raw Data'!$O:$O,""&amp;'Raw Data'!$B$1,'Raw Data'!$D:$D,"&lt;&gt;*ithdr*",'Raw Data'!$D:$D,"&lt;&gt;*ancel*",'Raw Data'!$P:$P,"--")
+
SUMIFS('Raw Data'!$U:$U, 'Raw Data'!$AN:$AN,"&lt;=" &amp;DATE(MID($AV$3, 15, 4), MONTH("1 " &amp; AY$6 &amp; " " &amp; MID($AV$3, 15, 4)) + 1, 0 ), 'Raw Data'!$AN:$AN,"&gt;" &amp;DATE(MID($AV$3, 15, 4), MONTH("1 " &amp; AY$6 &amp; " " &amp; MID($AV$3, 15, 4)), 0 ), 'Raw Data'!$J:$J, $A95, 'Raw Data'!$P:$P,""&amp;'Raw Data'!$B$1,'Raw Data'!$D:$D,"&lt;&gt;*ithdr*",'Raw Data'!$D:$D,"&lt;&gt;*ancel*")</f>
        <v>0</v>
      </c>
      <c r="AZ103" s="117"/>
      <c r="BA103" s="117"/>
      <c r="BB103" s="123"/>
      <c r="BC103" s="156">
        <f>SUMIFS('Raw Data'!$U:$U, 'Raw Data'!$AN:$AN,"&lt;=" &amp;DATE(MID($AV$3, 15, 4), MONTH("1 " &amp; BC$6 &amp; " " &amp; MID($AV$3, 15, 4)) + 1, 0 ), 'Raw Data'!$AN:$AN,"&gt;" &amp;DATE(MID($AV$3, 15, 4), MONTH("1 " &amp; BC$6 &amp; " " &amp; MID($AV$3, 15, 4)), 0 ), 'Raw Data'!$J:$J, $A95, 'Raw Data'!$O:$O,""&amp;'Raw Data'!$B$1,'Raw Data'!$D:$D,"&lt;&gt;*ithdr*",'Raw Data'!$D:$D,"&lt;&gt;*ancel*",'Raw Data'!$P:$P,"--")
+
SUMIFS('Raw Data'!$U:$U, 'Raw Data'!$AN:$AN,"&lt;=" &amp;DATE(MID($AV$3, 15, 4), MONTH("1 " &amp; BC$6 &amp; " " &amp; MID($AV$3, 15, 4)) + 1, 0 ), 'Raw Data'!$AN:$AN,"&gt;" &amp;DATE(MID($AV$3, 15, 4), MONTH("1 " &amp; BC$6 &amp; " " &amp; MID($AV$3, 15, 4)), 0 ), 'Raw Data'!$J:$J, $A95, 'Raw Data'!$P:$P,""&amp;'Raw Data'!$B$1,'Raw Data'!$D:$D,"&lt;&gt;*ithdr*",'Raw Data'!$D:$D,"&lt;&gt;*ancel*")</f>
        <v>0</v>
      </c>
      <c r="BD103" s="117"/>
      <c r="BE103" s="117"/>
      <c r="BF103" s="123"/>
    </row>
    <row r="104" spans="1:58" ht="12.75" customHeight="1" x14ac:dyDescent="0.2">
      <c r="A104" s="120" t="s">
        <v>141</v>
      </c>
      <c r="B104" s="117"/>
      <c r="C104" s="117"/>
      <c r="D104" s="117"/>
      <c r="E104" s="117"/>
      <c r="F104" s="117"/>
      <c r="G104" s="117"/>
      <c r="H104" s="117"/>
      <c r="I104" s="117"/>
      <c r="J104" s="123"/>
      <c r="K104" s="156">
        <f>SUMIFS('Raw Data'!$Y:$Y, 'Raw Data'!$AN:$AN,"&lt;=" &amp;DATE(LEFT($AV$3, 4), MONTH("1 " &amp; K$6 &amp; " " &amp; LEFT($AV$3, 4)) + 1, 0 ), 'Raw Data'!$AN:$AN,"&gt;" &amp;DATE(LEFT($AV$3, 4), MONTH("1 " &amp; K$6 &amp; " " &amp; LEFT($AV$3, 4)), 0 ), 'Raw Data'!$J:$J, $A95, 'Raw Data'!$O:$O,""&amp;'Raw Data'!$B$1,'Raw Data'!$D:$D,"&lt;&gt;*ithdr*",'Raw Data'!$D:$D,"&lt;&gt;*ancel*",'Raw Data'!$P:$P,"--")
+
SUMIFS('Raw Data'!$Y:$Y, 'Raw Data'!$AN:$AN,"&lt;=" &amp;DATE(LEFT($AV$3, 4), MONTH("1 " &amp; K$6 &amp; " " &amp; LEFT($AV$3, 4)) + 1, 0 ), 'Raw Data'!$AN:$AN,"&gt;" &amp;DATE(LEFT($AV$3, 4), MONTH("1 " &amp; K$6 &amp; " " &amp; LEFT($AV$3, 4)), 0 ), 'Raw Data'!$J:$J, $A95, 'Raw Data'!$P:$P,""&amp;'Raw Data'!$B$1,'Raw Data'!$D:$D,"&lt;&gt;*ithdr*",'Raw Data'!$D:$D,"&lt;&gt;*ancel*")</f>
        <v>0</v>
      </c>
      <c r="L104" s="117"/>
      <c r="M104" s="117"/>
      <c r="N104" s="123"/>
      <c r="O104" s="156">
        <f>SUMIFS('Raw Data'!$Y:$Y, 'Raw Data'!$AN:$AN,"&lt;=" &amp;DATE(LEFT($AV$3, 4), MONTH("1 " &amp; O$6 &amp; " " &amp; LEFT($AV$3, 4)) + 1, 0 ), 'Raw Data'!$AN:$AN,"&gt;" &amp;DATE(LEFT($AV$3, 4), MONTH("1 " &amp; O$6 &amp; " " &amp; LEFT($AV$3, 4)), 0 ), 'Raw Data'!$J:$J, $A95, 'Raw Data'!$O:$O,""&amp;'Raw Data'!$B$1,'Raw Data'!$D:$D,"&lt;&gt;*ithdr*",'Raw Data'!$D:$D,"&lt;&gt;*ancel*",'Raw Data'!$P:$P,"--")
+
SUMIFS('Raw Data'!$Y:$Y, 'Raw Data'!$AN:$AN,"&lt;=" &amp;DATE(LEFT($AV$3, 4), MONTH("1 " &amp; O$6 &amp; " " &amp; LEFT($AV$3, 4)) + 1, 0 ), 'Raw Data'!$AN:$AN,"&gt;" &amp;DATE(LEFT($AV$3, 4), MONTH("1 " &amp; O$6 &amp; " " &amp; LEFT($AV$3, 4)), 0 ), 'Raw Data'!$J:$J, $A95, 'Raw Data'!$P:$P,""&amp;'Raw Data'!$B$1,'Raw Data'!$D:$D,"&lt;&gt;*ithdr*",'Raw Data'!$D:$D,"&lt;&gt;*ancel*")</f>
        <v>0</v>
      </c>
      <c r="P104" s="117"/>
      <c r="Q104" s="117"/>
      <c r="R104" s="123"/>
      <c r="S104" s="156">
        <f>SUMIFS('Raw Data'!$Y:$Y, 'Raw Data'!$AN:$AN,"&lt;=" &amp;DATE(LEFT($AV$3, 4), MONTH("1 " &amp; S$6 &amp; " " &amp; LEFT($AV$3, 4)) + 1, 0 ), 'Raw Data'!$AN:$AN,"&gt;" &amp;DATE(LEFT($AV$3, 4), MONTH("1 " &amp; S$6 &amp; " " &amp; LEFT($AV$3, 4)), 0 ), 'Raw Data'!$J:$J, $A95, 'Raw Data'!$O:$O,""&amp;'Raw Data'!$B$1,'Raw Data'!$D:$D,"&lt;&gt;*ithdr*",'Raw Data'!$D:$D,"&lt;&gt;*ancel*",'Raw Data'!$P:$P,"--")
+
SUMIFS('Raw Data'!$Y:$Y, 'Raw Data'!$AN:$AN,"&lt;=" &amp;DATE(LEFT($AV$3, 4), MONTH("1 " &amp; S$6 &amp; " " &amp; LEFT($AV$3, 4)) + 1, 0 ), 'Raw Data'!$AN:$AN,"&gt;" &amp;DATE(LEFT($AV$3, 4), MONTH("1 " &amp; S$6 &amp; " " &amp; LEFT($AV$3, 4)), 0 ), 'Raw Data'!$J:$J, $A95, 'Raw Data'!$P:$P,""&amp;'Raw Data'!$B$1,'Raw Data'!$D:$D,"&lt;&gt;*ithdr*",'Raw Data'!$D:$D,"&lt;&gt;*ancel*")</f>
        <v>0</v>
      </c>
      <c r="T104" s="117"/>
      <c r="U104" s="117"/>
      <c r="V104" s="123"/>
      <c r="W104" s="156">
        <f>SUMIFS('Raw Data'!$Y:$Y, 'Raw Data'!$AN:$AN,"&lt;=" &amp;DATE(LEFT($AV$3, 4), MONTH("1 " &amp; W$6 &amp; " " &amp; LEFT($AV$3, 4)) + 1, 0 ), 'Raw Data'!$AN:$AN,"&gt;" &amp;DATE(LEFT($AV$3, 4), MONTH("1 " &amp; W$6 &amp; " " &amp; LEFT($AV$3, 4)), 0 ), 'Raw Data'!$J:$J, $A95, 'Raw Data'!$O:$O,""&amp;'Raw Data'!$B$1,'Raw Data'!$D:$D,"&lt;&gt;*ithdr*",'Raw Data'!$D:$D,"&lt;&gt;*ancel*",'Raw Data'!$P:$P,"--")
+
SUMIFS('Raw Data'!$Y:$Y, 'Raw Data'!$AN:$AN,"&lt;=" &amp;DATE(LEFT($AV$3, 4), MONTH("1 " &amp; W$6 &amp; " " &amp; LEFT($AV$3, 4)) + 1, 0 ), 'Raw Data'!$AN:$AN,"&gt;" &amp;DATE(LEFT($AV$3, 4), MONTH("1 " &amp; W$6 &amp; " " &amp; LEFT($AV$3, 4)), 0 ), 'Raw Data'!$J:$J, $A95, 'Raw Data'!$P:$P,""&amp;'Raw Data'!$B$1,'Raw Data'!$D:$D,"&lt;&gt;*ithdr*",'Raw Data'!$D:$D,"&lt;&gt;*ancel*")</f>
        <v>0</v>
      </c>
      <c r="X104" s="117"/>
      <c r="Y104" s="117"/>
      <c r="Z104" s="123"/>
      <c r="AA104" s="156">
        <f>SUMIFS('Raw Data'!$Y:$Y, 'Raw Data'!$AN:$AN,"&lt;=" &amp;DATE(LEFT($AV$3, 4), MONTH("1 " &amp; AA$6 &amp; " " &amp; LEFT($AV$3, 4)) + 1, 0 ), 'Raw Data'!$AN:$AN,"&gt;" &amp;DATE(LEFT($AV$3, 4), MONTH("1 " &amp; AA$6 &amp; " " &amp; LEFT($AV$3, 4)), 0 ), 'Raw Data'!$J:$J, $A95, 'Raw Data'!$O:$O,""&amp;'Raw Data'!$B$1,'Raw Data'!$D:$D,"&lt;&gt;*ithdr*",'Raw Data'!$D:$D,"&lt;&gt;*ancel*",'Raw Data'!$P:$P,"--")
+
SUMIFS('Raw Data'!$Y:$Y, 'Raw Data'!$AN:$AN,"&lt;=" &amp;DATE(LEFT($AV$3, 4), MONTH("1 " &amp; AA$6 &amp; " " &amp; LEFT($AV$3, 4)) + 1, 0 ), 'Raw Data'!$AN:$AN,"&gt;" &amp;DATE(LEFT($AV$3, 4), MONTH("1 " &amp; AA$6 &amp; " " &amp; LEFT($AV$3, 4)), 0 ), 'Raw Data'!$J:$J, $A95, 'Raw Data'!$P:$P,""&amp;'Raw Data'!$B$1,'Raw Data'!$D:$D,"&lt;&gt;*ithdr*",'Raw Data'!$D:$D,"&lt;&gt;*ancel*")</f>
        <v>0</v>
      </c>
      <c r="AB104" s="117"/>
      <c r="AC104" s="117"/>
      <c r="AD104" s="123"/>
      <c r="AE104" s="156">
        <f>SUMIFS('Raw Data'!$Y:$Y, 'Raw Data'!$AN:$AN,"&lt;=" &amp;DATE(LEFT($AV$3, 4), MONTH("1 " &amp; AE$6 &amp; " " &amp; LEFT($AV$3, 4)) + 1, 0 ), 'Raw Data'!$AN:$AN,"&gt;" &amp;DATE(LEFT($AV$3, 4), MONTH("1 " &amp; AE$6 &amp; " " &amp; LEFT($AV$3, 4)), 0 ), 'Raw Data'!$J:$J, $A95, 'Raw Data'!$O:$O,""&amp;'Raw Data'!$B$1,'Raw Data'!$D:$D,"&lt;&gt;*ithdr*",'Raw Data'!$D:$D,"&lt;&gt;*ancel*",'Raw Data'!$P:$P,"--")
+
SUMIFS('Raw Data'!$Y:$Y, 'Raw Data'!$AN:$AN,"&lt;=" &amp;DATE(LEFT($AV$3, 4), MONTH("1 " &amp; AE$6 &amp; " " &amp; LEFT($AV$3, 4)) + 1, 0 ), 'Raw Data'!$AN:$AN,"&gt;" &amp;DATE(LEFT($AV$3, 4), MONTH("1 " &amp; AE$6 &amp; " " &amp; LEFT($AV$3, 4)), 0 ), 'Raw Data'!$J:$J, $A95, 'Raw Data'!$P:$P,""&amp;'Raw Data'!$B$1,'Raw Data'!$D:$D,"&lt;&gt;*ithdr*",'Raw Data'!$D:$D,"&lt;&gt;*ancel*")</f>
        <v>0</v>
      </c>
      <c r="AF104" s="117"/>
      <c r="AG104" s="117"/>
      <c r="AH104" s="123"/>
      <c r="AI104" s="156">
        <f>SUMIFS('Raw Data'!$Y:$Y, 'Raw Data'!$AN:$AN,"&lt;=" &amp;DATE(LEFT($AV$3, 4), MONTH("1 " &amp; AI$6 &amp; " " &amp; LEFT($AV$3, 4)) + 1, 0 ), 'Raw Data'!$AN:$AN,"&gt;" &amp;DATE(LEFT($AV$3, 4), MONTH("1 " &amp; AI$6 &amp; " " &amp; LEFT($AV$3, 4)), 0 ), 'Raw Data'!$J:$J, $A95, 'Raw Data'!$O:$O,""&amp;'Raw Data'!$B$1,'Raw Data'!$D:$D,"&lt;&gt;*ithdr*",'Raw Data'!$D:$D,"&lt;&gt;*ancel*",'Raw Data'!$P:$P,"--")
+
SUMIFS('Raw Data'!$Y:$Y, 'Raw Data'!$AN:$AN,"&lt;=" &amp;DATE(LEFT($AV$3, 4), MONTH("1 " &amp; AI$6 &amp; " " &amp; LEFT($AV$3, 4)) + 1, 0 ), 'Raw Data'!$AN:$AN,"&gt;" &amp;DATE(LEFT($AV$3, 4), MONTH("1 " &amp; AI$6 &amp; " " &amp; LEFT($AV$3, 4)), 0 ), 'Raw Data'!$J:$J, $A95, 'Raw Data'!$P:$P,""&amp;'Raw Data'!$B$1,'Raw Data'!$D:$D,"&lt;&gt;*ithdr*",'Raw Data'!$D:$D,"&lt;&gt;*ancel*")</f>
        <v>0</v>
      </c>
      <c r="AJ104" s="117"/>
      <c r="AK104" s="117"/>
      <c r="AL104" s="123"/>
      <c r="AM104" s="156">
        <f>SUMIFS('Raw Data'!$Y:$Y, 'Raw Data'!$AN:$AN,"&lt;=" &amp;DATE(LEFT($AV$3, 4), MONTH("1 " &amp; AM$6 &amp; " " &amp; LEFT($AV$3, 4)) + 1, 0 ), 'Raw Data'!$AN:$AN,"&gt;" &amp;DATE(LEFT($AV$3, 4), MONTH("1 " &amp; AM$6 &amp; " " &amp; LEFT($AV$3, 4)), 0 ), 'Raw Data'!$J:$J, $A95, 'Raw Data'!$O:$O,""&amp;'Raw Data'!$B$1,'Raw Data'!$D:$D,"&lt;&gt;*ithdr*",'Raw Data'!$D:$D,"&lt;&gt;*ancel*",'Raw Data'!$P:$P,"--")
+
SUMIFS('Raw Data'!$Y:$Y, 'Raw Data'!$AN:$AN,"&lt;=" &amp;DATE(LEFT($AV$3, 4), MONTH("1 " &amp; AM$6 &amp; " " &amp; LEFT($AV$3, 4)) + 1, 0 ), 'Raw Data'!$AN:$AN,"&gt;" &amp;DATE(LEFT($AV$3, 4), MONTH("1 " &amp; AM$6 &amp; " " &amp; LEFT($AV$3, 4)), 0 ), 'Raw Data'!$J:$J, $A95, 'Raw Data'!$P:$P,""&amp;'Raw Data'!$B$1,'Raw Data'!$D:$D,"&lt;&gt;*ithdr*",'Raw Data'!$D:$D,"&lt;&gt;*ancel*")</f>
        <v>0</v>
      </c>
      <c r="AN104" s="117"/>
      <c r="AO104" s="117"/>
      <c r="AP104" s="123"/>
      <c r="AQ104" s="156">
        <f>SUMIFS('Raw Data'!$Y:$Y, 'Raw Data'!$AN:$AN,"&lt;=" &amp;DATE(LEFT($AV$3, 4), MONTH("1 " &amp; AQ$6 &amp; " " &amp; LEFT($AV$3, 4)) + 1, 0 ), 'Raw Data'!$AN:$AN,"&gt;" &amp;DATE(LEFT($AV$3, 4), MONTH("1 " &amp; AQ$6 &amp; " " &amp; LEFT($AV$3, 4)), 0 ), 'Raw Data'!$J:$J, $A95, 'Raw Data'!$O:$O,""&amp;'Raw Data'!$B$1,'Raw Data'!$D:$D,"&lt;&gt;*ithdr*",'Raw Data'!$D:$D,"&lt;&gt;*ancel*",'Raw Data'!$P:$P,"--")
+
SUMIFS('Raw Data'!$Y:$Y, 'Raw Data'!$AN:$AN,"&lt;=" &amp;DATE(LEFT($AV$3, 4), MONTH("1 " &amp; AQ$6 &amp; " " &amp; LEFT($AV$3, 4)) + 1, 0 ), 'Raw Data'!$AN:$AN,"&gt;" &amp;DATE(LEFT($AV$3, 4), MONTH("1 " &amp; AQ$6 &amp; " " &amp; LEFT($AV$3, 4)), 0 ), 'Raw Data'!$J:$J, $A95, 'Raw Data'!$P:$P,""&amp;'Raw Data'!$B$1,'Raw Data'!$D:$D,"&lt;&gt;*ithdr*",'Raw Data'!$D:$D,"&lt;&gt;*ancel*")</f>
        <v>0</v>
      </c>
      <c r="AR104" s="117"/>
      <c r="AS104" s="117"/>
      <c r="AT104" s="123"/>
      <c r="AU104" s="156">
        <f>SUMIFS('Raw Data'!$Y:$Y, 'Raw Data'!$AN:$AN,"&lt;=" &amp;DATE(MID($AV$3, 15, 4), MONTH("1 " &amp; AU$6 &amp; " " &amp; MID($AV$3, 15, 4)) + 1, 0 ), 'Raw Data'!$AN:$AN,"&gt;" &amp;DATE(MID($AV$3, 15, 4), MONTH("1 " &amp; AU$6 &amp; " " &amp; MID($AV$3, 15, 4)), 0 ), 'Raw Data'!$J:$J, $A95, 'Raw Data'!$O:$O,""&amp;'Raw Data'!$B$1,'Raw Data'!$D:$D,"&lt;&gt;*ithdr*",'Raw Data'!$D:$D,"&lt;&gt;*ancel*",'Raw Data'!$P:$P,"--")
+
SUMIFS('Raw Data'!$Y:$Y, 'Raw Data'!$AN:$AN,"&lt;=" &amp;DATE(MID($AV$3, 15, 4), MONTH("1 " &amp; AU$6 &amp; " " &amp; MID($AV$3, 15, 4)) + 1, 0 ), 'Raw Data'!$AN:$AN,"&gt;" &amp;DATE(MID($AV$3, 15, 4), MONTH("1 " &amp; AU$6 &amp; " " &amp; MID($AV$3, 15, 4)), 0 ), 'Raw Data'!$J:$J, $A95, 'Raw Data'!$P:$P,""&amp;'Raw Data'!$B$1,'Raw Data'!$D:$D,"&lt;&gt;*ithdr*",'Raw Data'!$D:$D,"&lt;&gt;*ancel*")</f>
        <v>0</v>
      </c>
      <c r="AV104" s="117"/>
      <c r="AW104" s="117"/>
      <c r="AX104" s="123"/>
      <c r="AY104" s="156">
        <f>SUMIFS('Raw Data'!$Y:$Y, 'Raw Data'!$AN:$AN,"&lt;=" &amp;DATE(MID($AV$3, 15, 4), MONTH("1 " &amp; AY$6 &amp; " " &amp; MID($AV$3, 15, 4)) + 1, 0 ), 'Raw Data'!$AN:$AN,"&gt;" &amp;DATE(MID($AV$3, 15, 4), MONTH("1 " &amp; AY$6 &amp; " " &amp; MID($AV$3, 15, 4)), 0 ), 'Raw Data'!$J:$J, $A95, 'Raw Data'!$O:$O,""&amp;'Raw Data'!$B$1,'Raw Data'!$D:$D,"&lt;&gt;*ithdr*",'Raw Data'!$D:$D,"&lt;&gt;*ancel*",'Raw Data'!$P:$P,"--")
+
SUMIFS('Raw Data'!$Y:$Y, 'Raw Data'!$AN:$AN,"&lt;=" &amp;DATE(MID($AV$3, 15, 4), MONTH("1 " &amp; AY$6 &amp; " " &amp; MID($AV$3, 15, 4)) + 1, 0 ), 'Raw Data'!$AN:$AN,"&gt;" &amp;DATE(MID($AV$3, 15, 4), MONTH("1 " &amp; AY$6 &amp; " " &amp; MID($AV$3, 15, 4)), 0 ), 'Raw Data'!$J:$J, $A95, 'Raw Data'!$P:$P,""&amp;'Raw Data'!$B$1,'Raw Data'!$D:$D,"&lt;&gt;*ithdr*",'Raw Data'!$D:$D,"&lt;&gt;*ancel*")</f>
        <v>0</v>
      </c>
      <c r="AZ104" s="117"/>
      <c r="BA104" s="117"/>
      <c r="BB104" s="123"/>
      <c r="BC104" s="156">
        <f>SUMIFS('Raw Data'!$Y:$Y, 'Raw Data'!$AN:$AN,"&lt;=" &amp;DATE(MID($AV$3, 15, 4), MONTH("1 " &amp; BC$6 &amp; " " &amp; MID($AV$3, 15, 4)) + 1, 0 ), 'Raw Data'!$AN:$AN,"&gt;" &amp;DATE(MID($AV$3, 15, 4), MONTH("1 " &amp; BC$6 &amp; " " &amp; MID($AV$3, 15, 4)), 0 ), 'Raw Data'!$J:$J, $A95, 'Raw Data'!$O:$O,""&amp;'Raw Data'!$B$1,'Raw Data'!$D:$D,"&lt;&gt;*ithdr*",'Raw Data'!$D:$D,"&lt;&gt;*ancel*",'Raw Data'!$P:$P,"--")
+
SUMIFS('Raw Data'!$Y:$Y, 'Raw Data'!$AN:$AN,"&lt;=" &amp;DATE(MID($AV$3, 15, 4), MONTH("1 " &amp; BC$6 &amp; " " &amp; MID($AV$3, 15, 4)) + 1, 0 ), 'Raw Data'!$AN:$AN,"&gt;" &amp;DATE(MID($AV$3, 15, 4), MONTH("1 " &amp; BC$6 &amp; " " &amp; MID($AV$3, 15, 4)), 0 ), 'Raw Data'!$J:$J, $A95, 'Raw Data'!$P:$P,""&amp;'Raw Data'!$B$1,'Raw Data'!$D:$D,"&lt;&gt;*ithdr*",'Raw Data'!$D:$D,"&lt;&gt;*ancel*")</f>
        <v>0</v>
      </c>
      <c r="BD104" s="117"/>
      <c r="BE104" s="117"/>
      <c r="BF104" s="123"/>
    </row>
    <row r="105" spans="1:58" ht="12.75" customHeight="1" x14ac:dyDescent="0.2">
      <c r="A105" s="120" t="s">
        <v>144</v>
      </c>
      <c r="B105" s="117"/>
      <c r="C105" s="117"/>
      <c r="D105" s="117"/>
      <c r="E105" s="117"/>
      <c r="F105" s="117"/>
      <c r="G105" s="117"/>
      <c r="H105" s="117"/>
      <c r="I105" s="117"/>
      <c r="J105" s="123"/>
      <c r="K105" s="156">
        <f>SUMIFS('Raw Data'!$AA:$AA, 'Raw Data'!$AN:$AN,"&lt;=" &amp;DATE(LEFT($AV$3, 4), MONTH("1 " &amp; K$6 &amp; " " &amp; LEFT($AV$3, 4)) + 1, 0 ), 'Raw Data'!$AN:$AN,"&gt;" &amp;DATE(LEFT($AV$3, 4), MONTH("1 " &amp; K$6 &amp; " " &amp; LEFT($AV$3, 4)), 0 ), 'Raw Data'!$J:$J, $A95, 'Raw Data'!$O:$O,""&amp;'Raw Data'!$B$1,'Raw Data'!$D:$D,"&lt;&gt;*ithdr*",'Raw Data'!$D:$D,"&lt;&gt;*ancel*",'Raw Data'!$P:$P,"--")
+
SUMIFS('Raw Data'!$AA:$AA, 'Raw Data'!$AN:$AN,"&lt;=" &amp;DATE(LEFT($AV$3, 4), MONTH("1 " &amp; K$6 &amp; " " &amp; LEFT($AV$3, 4)) + 1, 0 ), 'Raw Data'!$AN:$AN,"&gt;" &amp;DATE(LEFT($AV$3, 4), MONTH("1 " &amp; K$6 &amp; " " &amp; LEFT($AV$3, 4)), 0 ), 'Raw Data'!$J:$J, $A95, 'Raw Data'!$P:$P,""&amp;'Raw Data'!$B$1,'Raw Data'!$D:$D,"&lt;&gt;*ithdr*",'Raw Data'!$D:$D,"&lt;&gt;*ancel*")
+
SUMIFS('Raw Data'!$X:$X, 'Raw Data'!$AN:$AN,"&lt;=" &amp;DATE(LEFT($AV$3, 4), MONTH("1 " &amp; K$6 &amp; " " &amp; LEFT($AV$3, 4)) + 1, 0 ), 'Raw Data'!$AN:$AN,"&gt;" &amp;DATE(LEFT($AV$3, 4), MONTH("1 " &amp; K$6 &amp; " " &amp; LEFT($AV$3, 4)), 0 ), 'Raw Data'!$J:$J, $A95, 'Raw Data'!$O:$O,""&amp;'Raw Data'!$B$1,'Raw Data'!$D:$D,"&lt;&gt;*ithdr*",'Raw Data'!$D:$D,"&lt;&gt;*ancel*",'Raw Data'!$P:$P,"--")
+
SUMIFS('Raw Data'!$X:$X, 'Raw Data'!$AN:$AN,"&lt;=" &amp;DATE(LEFT($AV$3, 4), MONTH("1 " &amp; K$6 &amp; " " &amp; LEFT($AV$3, 4)) + 1, 0 ), 'Raw Data'!$AN:$AN,"&gt;" &amp;DATE(LEFT($AV$3, 4), MONTH("1 " &amp; K$6 &amp; " " &amp; LEFT($AV$3, 4)), 0 ), 'Raw Data'!$J:$J, $A95, 'Raw Data'!$P:$P,""&amp;'Raw Data'!$B$1,'Raw Data'!$D:$D,"&lt;&gt;*ithdr*",'Raw Data'!$D:$D,"&lt;&gt;*ancel*")
+
SUMIFS('Raw Data'!$V:$V, 'Raw Data'!$AN:$AN,"&lt;=" &amp;DATE(LEFT($AV$3, 4), MONTH("1 " &amp; K$6 &amp; " " &amp; LEFT($AV$3, 4)) + 1, 0 ), 'Raw Data'!$AN:$AN,"&gt;" &amp;DATE(LEFT($AV$3, 4), MONTH("1 " &amp; K$6 &amp; " " &amp; LEFT($AV$3, 4)), 0 ), 'Raw Data'!$J:$J, $A95, 'Raw Data'!$O:$O,""&amp;'Raw Data'!$B$1,'Raw Data'!$D:$D,"&lt;&gt;*ithdr*",'Raw Data'!$D:$D,"&lt;&gt;*ancel*",'Raw Data'!$P:$P,"--")
+
SUMIFS('Raw Data'!$V:$V, 'Raw Data'!$AN:$AN,"&lt;=" &amp;DATE(LEFT($AV$3, 4), MONTH("1 " &amp; K$6 &amp; " " &amp; LEFT($AV$3, 4)) + 1, 0 ), 'Raw Data'!$AN:$AN,"&gt;" &amp;DATE(LEFT($AV$3, 4), MONTH("1 " &amp; K$6 &amp; " " &amp; LEFT($AV$3, 4)), 0 ), 'Raw Data'!$J:$J, $A95, 'Raw Data'!$P:$P,""&amp;'Raw Data'!$B$1,'Raw Data'!$D:$D,"&lt;&gt;*ithdr*",'Raw Data'!$D:$D,"&lt;&gt;*ancel*")</f>
        <v>0</v>
      </c>
      <c r="L105" s="117"/>
      <c r="M105" s="117"/>
      <c r="N105" s="123"/>
      <c r="O105" s="156">
        <f>SUMIFS('Raw Data'!$AA:$AA, 'Raw Data'!$AN:$AN,"&lt;=" &amp;DATE(LEFT($AV$3, 4), MONTH("1 " &amp; O$6 &amp; " " &amp; LEFT($AV$3, 4)) + 1, 0 ), 'Raw Data'!$AN:$AN,"&gt;" &amp;DATE(LEFT($AV$3, 4), MONTH("1 " &amp; O$6 &amp; " " &amp; LEFT($AV$3, 4)), 0 ), 'Raw Data'!$J:$J, $A95, 'Raw Data'!$O:$O,""&amp;'Raw Data'!$B$1,'Raw Data'!$D:$D,"&lt;&gt;*ithdr*",'Raw Data'!$D:$D,"&lt;&gt;*ancel*",'Raw Data'!$P:$P,"--")
+
SUMIFS('Raw Data'!$AA:$AA, 'Raw Data'!$AN:$AN,"&lt;=" &amp;DATE(LEFT($AV$3, 4), MONTH("1 " &amp; O$6 &amp; " " &amp; LEFT($AV$3, 4)) + 1, 0 ), 'Raw Data'!$AN:$AN,"&gt;" &amp;DATE(LEFT($AV$3, 4), MONTH("1 " &amp; O$6 &amp; " " &amp; LEFT($AV$3, 4)), 0 ), 'Raw Data'!$J:$J, $A95, 'Raw Data'!$P:$P,""&amp;'Raw Data'!$B$1,'Raw Data'!$D:$D,"&lt;&gt;*ithdr*",'Raw Data'!$D:$D,"&lt;&gt;*ancel*")
+
SUMIFS('Raw Data'!$X:$X, 'Raw Data'!$AN:$AN,"&lt;=" &amp;DATE(LEFT($AV$3, 4), MONTH("1 " &amp; O$6 &amp; " " &amp; LEFT($AV$3, 4)) + 1, 0 ), 'Raw Data'!$AN:$AN,"&gt;" &amp;DATE(LEFT($AV$3, 4), MONTH("1 " &amp; O$6 &amp; " " &amp; LEFT($AV$3, 4)), 0 ), 'Raw Data'!$J:$J, $A95, 'Raw Data'!$O:$O,""&amp;'Raw Data'!$B$1,'Raw Data'!$D:$D,"&lt;&gt;*ithdr*",'Raw Data'!$D:$D,"&lt;&gt;*ancel*",'Raw Data'!$P:$P,"--")
+
SUMIFS('Raw Data'!$X:$X, 'Raw Data'!$AN:$AN,"&lt;=" &amp;DATE(LEFT($AV$3, 4), MONTH("1 " &amp; O$6 &amp; " " &amp; LEFT($AV$3, 4)) + 1, 0 ), 'Raw Data'!$AN:$AN,"&gt;" &amp;DATE(LEFT($AV$3, 4), MONTH("1 " &amp; O$6 &amp; " " &amp; LEFT($AV$3, 4)), 0 ), 'Raw Data'!$J:$J, $A95, 'Raw Data'!$P:$P,""&amp;'Raw Data'!$B$1,'Raw Data'!$D:$D,"&lt;&gt;*ithdr*",'Raw Data'!$D:$D,"&lt;&gt;*ancel*")
+
SUMIFS('Raw Data'!$V:$V, 'Raw Data'!$AN:$AN,"&lt;=" &amp;DATE(LEFT($AV$3, 4), MONTH("1 " &amp; O$6 &amp; " " &amp; LEFT($AV$3, 4)) + 1, 0 ), 'Raw Data'!$AN:$AN,"&gt;" &amp;DATE(LEFT($AV$3, 4), MONTH("1 " &amp; O$6 &amp; " " &amp; LEFT($AV$3, 4)), 0 ), 'Raw Data'!$J:$J, $A95, 'Raw Data'!$O:$O,""&amp;'Raw Data'!$B$1,'Raw Data'!$D:$D,"&lt;&gt;*ithdr*",'Raw Data'!$D:$D,"&lt;&gt;*ancel*",'Raw Data'!$P:$P,"--")
+
SUMIFS('Raw Data'!$V:$V, 'Raw Data'!$AN:$AN,"&lt;=" &amp;DATE(LEFT($AV$3, 4), MONTH("1 " &amp; O$6 &amp; " " &amp; LEFT($AV$3, 4)) + 1, 0 ), 'Raw Data'!$AN:$AN,"&gt;" &amp;DATE(LEFT($AV$3, 4), MONTH("1 " &amp; O$6 &amp; " " &amp; LEFT($AV$3, 4)), 0 ), 'Raw Data'!$J:$J, $A95, 'Raw Data'!$P:$P,""&amp;'Raw Data'!$B$1,'Raw Data'!$D:$D,"&lt;&gt;*ithdr*",'Raw Data'!$D:$D,"&lt;&gt;*ancel*")</f>
        <v>0</v>
      </c>
      <c r="P105" s="117"/>
      <c r="Q105" s="117"/>
      <c r="R105" s="123"/>
      <c r="S105" s="156">
        <f>SUMIFS('Raw Data'!$AA:$AA, 'Raw Data'!$AN:$AN,"&lt;=" &amp;DATE(LEFT($AV$3, 4), MONTH("1 " &amp; S$6 &amp; " " &amp; LEFT($AV$3, 4)) + 1, 0 ), 'Raw Data'!$AN:$AN,"&gt;" &amp;DATE(LEFT($AV$3, 4), MONTH("1 " &amp; S$6 &amp; " " &amp; LEFT($AV$3, 4)), 0 ), 'Raw Data'!$J:$J, $A95, 'Raw Data'!$O:$O,""&amp;'Raw Data'!$B$1,'Raw Data'!$D:$D,"&lt;&gt;*ithdr*",'Raw Data'!$D:$D,"&lt;&gt;*ancel*",'Raw Data'!$P:$P,"--")
+
SUMIFS('Raw Data'!$AA:$AA, 'Raw Data'!$AN:$AN,"&lt;=" &amp;DATE(LEFT($AV$3, 4), MONTH("1 " &amp; S$6 &amp; " " &amp; LEFT($AV$3, 4)) + 1, 0 ), 'Raw Data'!$AN:$AN,"&gt;" &amp;DATE(LEFT($AV$3, 4), MONTH("1 " &amp; S$6 &amp; " " &amp; LEFT($AV$3, 4)), 0 ), 'Raw Data'!$J:$J, $A95, 'Raw Data'!$P:$P,""&amp;'Raw Data'!$B$1,'Raw Data'!$D:$D,"&lt;&gt;*ithdr*",'Raw Data'!$D:$D,"&lt;&gt;*ancel*")
+
SUMIFS('Raw Data'!$X:$X, 'Raw Data'!$AN:$AN,"&lt;=" &amp;DATE(LEFT($AV$3, 4), MONTH("1 " &amp; S$6 &amp; " " &amp; LEFT($AV$3, 4)) + 1, 0 ), 'Raw Data'!$AN:$AN,"&gt;" &amp;DATE(LEFT($AV$3, 4), MONTH("1 " &amp; S$6 &amp; " " &amp; LEFT($AV$3, 4)), 0 ), 'Raw Data'!$J:$J, $A95, 'Raw Data'!$O:$O,""&amp;'Raw Data'!$B$1,'Raw Data'!$D:$D,"&lt;&gt;*ithdr*",'Raw Data'!$D:$D,"&lt;&gt;*ancel*",'Raw Data'!$P:$P,"--")
+
SUMIFS('Raw Data'!$X:$X, 'Raw Data'!$AN:$AN,"&lt;=" &amp;DATE(LEFT($AV$3, 4), MONTH("1 " &amp; S$6 &amp; " " &amp; LEFT($AV$3, 4)) + 1, 0 ), 'Raw Data'!$AN:$AN,"&gt;" &amp;DATE(LEFT($AV$3, 4), MONTH("1 " &amp; S$6 &amp; " " &amp; LEFT($AV$3, 4)), 0 ), 'Raw Data'!$J:$J, $A95, 'Raw Data'!$P:$P,""&amp;'Raw Data'!$B$1,'Raw Data'!$D:$D,"&lt;&gt;*ithdr*",'Raw Data'!$D:$D,"&lt;&gt;*ancel*")
+
SUMIFS('Raw Data'!$V:$V, 'Raw Data'!$AN:$AN,"&lt;=" &amp;DATE(LEFT($AV$3, 4), MONTH("1 " &amp; S$6 &amp; " " &amp; LEFT($AV$3, 4)) + 1, 0 ), 'Raw Data'!$AN:$AN,"&gt;" &amp;DATE(LEFT($AV$3, 4), MONTH("1 " &amp; S$6 &amp; " " &amp; LEFT($AV$3, 4)), 0 ), 'Raw Data'!$J:$J, $A95, 'Raw Data'!$O:$O,""&amp;'Raw Data'!$B$1,'Raw Data'!$D:$D,"&lt;&gt;*ithdr*",'Raw Data'!$D:$D,"&lt;&gt;*ancel*",'Raw Data'!$P:$P,"--")
+
SUMIFS('Raw Data'!$V:$V, 'Raw Data'!$AN:$AN,"&lt;=" &amp;DATE(LEFT($AV$3, 4), MONTH("1 " &amp; S$6 &amp; " " &amp; LEFT($AV$3, 4)) + 1, 0 ), 'Raw Data'!$AN:$AN,"&gt;" &amp;DATE(LEFT($AV$3, 4), MONTH("1 " &amp; S$6 &amp; " " &amp; LEFT($AV$3, 4)), 0 ), 'Raw Data'!$J:$J, $A95, 'Raw Data'!$P:$P,""&amp;'Raw Data'!$B$1,'Raw Data'!$D:$D,"&lt;&gt;*ithdr*",'Raw Data'!$D:$D,"&lt;&gt;*ancel*")</f>
        <v>0</v>
      </c>
      <c r="T105" s="117"/>
      <c r="U105" s="117"/>
      <c r="V105" s="123"/>
      <c r="W105" s="156">
        <f>SUMIFS('Raw Data'!$AA:$AA, 'Raw Data'!$AN:$AN,"&lt;=" &amp;DATE(LEFT($AV$3, 4), MONTH("1 " &amp; W$6 &amp; " " &amp; LEFT($AV$3, 4)) + 1, 0 ), 'Raw Data'!$AN:$AN,"&gt;" &amp;DATE(LEFT($AV$3, 4), MONTH("1 " &amp; W$6 &amp; " " &amp; LEFT($AV$3, 4)), 0 ), 'Raw Data'!$J:$J, $A95, 'Raw Data'!$O:$O,""&amp;'Raw Data'!$B$1,'Raw Data'!$D:$D,"&lt;&gt;*ithdr*",'Raw Data'!$D:$D,"&lt;&gt;*ancel*",'Raw Data'!$P:$P,"--")
+
SUMIFS('Raw Data'!$AA:$AA, 'Raw Data'!$AN:$AN,"&lt;=" &amp;DATE(LEFT($AV$3, 4), MONTH("1 " &amp; W$6 &amp; " " &amp; LEFT($AV$3, 4)) + 1, 0 ), 'Raw Data'!$AN:$AN,"&gt;" &amp;DATE(LEFT($AV$3, 4), MONTH("1 " &amp; W$6 &amp; " " &amp; LEFT($AV$3, 4)), 0 ), 'Raw Data'!$J:$J, $A95, 'Raw Data'!$P:$P,""&amp;'Raw Data'!$B$1,'Raw Data'!$D:$D,"&lt;&gt;*ithdr*",'Raw Data'!$D:$D,"&lt;&gt;*ancel*")
+
SUMIFS('Raw Data'!$X:$X, 'Raw Data'!$AN:$AN,"&lt;=" &amp;DATE(LEFT($AV$3, 4), MONTH("1 " &amp; W$6 &amp; " " &amp; LEFT($AV$3, 4)) + 1, 0 ), 'Raw Data'!$AN:$AN,"&gt;" &amp;DATE(LEFT($AV$3, 4), MONTH("1 " &amp; W$6 &amp; " " &amp; LEFT($AV$3, 4)), 0 ), 'Raw Data'!$J:$J, $A95, 'Raw Data'!$O:$O,""&amp;'Raw Data'!$B$1,'Raw Data'!$D:$D,"&lt;&gt;*ithdr*",'Raw Data'!$D:$D,"&lt;&gt;*ancel*",'Raw Data'!$P:$P,"--")
+
SUMIFS('Raw Data'!$X:$X, 'Raw Data'!$AN:$AN,"&lt;=" &amp;DATE(LEFT($AV$3, 4), MONTH("1 " &amp; W$6 &amp; " " &amp; LEFT($AV$3, 4)) + 1, 0 ), 'Raw Data'!$AN:$AN,"&gt;" &amp;DATE(LEFT($AV$3, 4), MONTH("1 " &amp; W$6 &amp; " " &amp; LEFT($AV$3, 4)), 0 ), 'Raw Data'!$J:$J, $A95, 'Raw Data'!$P:$P,""&amp;'Raw Data'!$B$1,'Raw Data'!$D:$D,"&lt;&gt;*ithdr*",'Raw Data'!$D:$D,"&lt;&gt;*ancel*")
+
SUMIFS('Raw Data'!$V:$V, 'Raw Data'!$AN:$AN,"&lt;=" &amp;DATE(LEFT($AV$3, 4), MONTH("1 " &amp; W$6 &amp; " " &amp; LEFT($AV$3, 4)) + 1, 0 ), 'Raw Data'!$AN:$AN,"&gt;" &amp;DATE(LEFT($AV$3, 4), MONTH("1 " &amp; W$6 &amp; " " &amp; LEFT($AV$3, 4)), 0 ), 'Raw Data'!$J:$J, $A95, 'Raw Data'!$O:$O,""&amp;'Raw Data'!$B$1,'Raw Data'!$D:$D,"&lt;&gt;*ithdr*",'Raw Data'!$D:$D,"&lt;&gt;*ancel*",'Raw Data'!$P:$P,"--")
+
SUMIFS('Raw Data'!$V:$V, 'Raw Data'!$AN:$AN,"&lt;=" &amp;DATE(LEFT($AV$3, 4), MONTH("1 " &amp; W$6 &amp; " " &amp; LEFT($AV$3, 4)) + 1, 0 ), 'Raw Data'!$AN:$AN,"&gt;" &amp;DATE(LEFT($AV$3, 4), MONTH("1 " &amp; W$6 &amp; " " &amp; LEFT($AV$3, 4)), 0 ), 'Raw Data'!$J:$J, $A95, 'Raw Data'!$P:$P,""&amp;'Raw Data'!$B$1,'Raw Data'!$D:$D,"&lt;&gt;*ithdr*",'Raw Data'!$D:$D,"&lt;&gt;*ancel*")</f>
        <v>0</v>
      </c>
      <c r="X105" s="117"/>
      <c r="Y105" s="117"/>
      <c r="Z105" s="123"/>
      <c r="AA105" s="156">
        <f>SUMIFS('Raw Data'!$AA:$AA, 'Raw Data'!$AN:$AN,"&lt;=" &amp;DATE(LEFT($AV$3, 4), MONTH("1 " &amp; AA$6 &amp; " " &amp; LEFT($AV$3, 4)) + 1, 0 ), 'Raw Data'!$AN:$AN,"&gt;" &amp;DATE(LEFT($AV$3, 4), MONTH("1 " &amp; AA$6 &amp; " " &amp; LEFT($AV$3, 4)), 0 ), 'Raw Data'!$J:$J, $A95, 'Raw Data'!$O:$O,""&amp;'Raw Data'!$B$1,'Raw Data'!$D:$D,"&lt;&gt;*ithdr*",'Raw Data'!$D:$D,"&lt;&gt;*ancel*",'Raw Data'!$P:$P,"--")
+
SUMIFS('Raw Data'!$AA:$AA, 'Raw Data'!$AN:$AN,"&lt;=" &amp;DATE(LEFT($AV$3, 4), MONTH("1 " &amp; AA$6 &amp; " " &amp; LEFT($AV$3, 4)) + 1, 0 ), 'Raw Data'!$AN:$AN,"&gt;" &amp;DATE(LEFT($AV$3, 4), MONTH("1 " &amp; AA$6 &amp; " " &amp; LEFT($AV$3, 4)), 0 ), 'Raw Data'!$J:$J, $A95, 'Raw Data'!$P:$P,""&amp;'Raw Data'!$B$1,'Raw Data'!$D:$D,"&lt;&gt;*ithdr*",'Raw Data'!$D:$D,"&lt;&gt;*ancel*")
+
SUMIFS('Raw Data'!$X:$X, 'Raw Data'!$AN:$AN,"&lt;=" &amp;DATE(LEFT($AV$3, 4), MONTH("1 " &amp; AA$6 &amp; " " &amp; LEFT($AV$3, 4)) + 1, 0 ), 'Raw Data'!$AN:$AN,"&gt;" &amp;DATE(LEFT($AV$3, 4), MONTH("1 " &amp; AA$6 &amp; " " &amp; LEFT($AV$3, 4)), 0 ), 'Raw Data'!$J:$J, $A95, 'Raw Data'!$O:$O,""&amp;'Raw Data'!$B$1,'Raw Data'!$D:$D,"&lt;&gt;*ithdr*",'Raw Data'!$D:$D,"&lt;&gt;*ancel*",'Raw Data'!$P:$P,"--")
+
SUMIFS('Raw Data'!$X:$X, 'Raw Data'!$AN:$AN,"&lt;=" &amp;DATE(LEFT($AV$3, 4), MONTH("1 " &amp; AA$6 &amp; " " &amp; LEFT($AV$3, 4)) + 1, 0 ), 'Raw Data'!$AN:$AN,"&gt;" &amp;DATE(LEFT($AV$3, 4), MONTH("1 " &amp; AA$6 &amp; " " &amp; LEFT($AV$3, 4)), 0 ), 'Raw Data'!$J:$J, $A95, 'Raw Data'!$P:$P,""&amp;'Raw Data'!$B$1,'Raw Data'!$D:$D,"&lt;&gt;*ithdr*",'Raw Data'!$D:$D,"&lt;&gt;*ancel*")
+
SUMIFS('Raw Data'!$V:$V, 'Raw Data'!$AN:$AN,"&lt;=" &amp;DATE(LEFT($AV$3, 4), MONTH("1 " &amp; AA$6 &amp; " " &amp; LEFT($AV$3, 4)) + 1, 0 ), 'Raw Data'!$AN:$AN,"&gt;" &amp;DATE(LEFT($AV$3, 4), MONTH("1 " &amp; AA$6 &amp; " " &amp; LEFT($AV$3, 4)), 0 ), 'Raw Data'!$J:$J, $A95, 'Raw Data'!$O:$O,""&amp;'Raw Data'!$B$1,'Raw Data'!$D:$D,"&lt;&gt;*ithdr*",'Raw Data'!$D:$D,"&lt;&gt;*ancel*",'Raw Data'!$P:$P,"--")
+
SUMIFS('Raw Data'!$V:$V, 'Raw Data'!$AN:$AN,"&lt;=" &amp;DATE(LEFT($AV$3, 4), MONTH("1 " &amp; AA$6 &amp; " " &amp; LEFT($AV$3, 4)) + 1, 0 ), 'Raw Data'!$AN:$AN,"&gt;" &amp;DATE(LEFT($AV$3, 4), MONTH("1 " &amp; AA$6 &amp; " " &amp; LEFT($AV$3, 4)), 0 ), 'Raw Data'!$J:$J, $A95, 'Raw Data'!$P:$P,""&amp;'Raw Data'!$B$1,'Raw Data'!$D:$D,"&lt;&gt;*ithdr*",'Raw Data'!$D:$D,"&lt;&gt;*ancel*")</f>
        <v>0</v>
      </c>
      <c r="AB105" s="117"/>
      <c r="AC105" s="117"/>
      <c r="AD105" s="123"/>
      <c r="AE105" s="156">
        <f>SUMIFS('Raw Data'!$AA:$AA, 'Raw Data'!$AN:$AN,"&lt;=" &amp;DATE(LEFT($AV$3, 4), MONTH("1 " &amp; AE$6 &amp; " " &amp; LEFT($AV$3, 4)) + 1, 0 ), 'Raw Data'!$AN:$AN,"&gt;" &amp;DATE(LEFT($AV$3, 4), MONTH("1 " &amp; AE$6 &amp; " " &amp; LEFT($AV$3, 4)), 0 ), 'Raw Data'!$J:$J, $A95, 'Raw Data'!$O:$O,""&amp;'Raw Data'!$B$1,'Raw Data'!$D:$D,"&lt;&gt;*ithdr*",'Raw Data'!$D:$D,"&lt;&gt;*ancel*",'Raw Data'!$P:$P,"--")
+
SUMIFS('Raw Data'!$AA:$AA, 'Raw Data'!$AN:$AN,"&lt;=" &amp;DATE(LEFT($AV$3, 4), MONTH("1 " &amp; AE$6 &amp; " " &amp; LEFT($AV$3, 4)) + 1, 0 ), 'Raw Data'!$AN:$AN,"&gt;" &amp;DATE(LEFT($AV$3, 4), MONTH("1 " &amp; AE$6 &amp; " " &amp; LEFT($AV$3, 4)), 0 ), 'Raw Data'!$J:$J, $A95, 'Raw Data'!$P:$P,""&amp;'Raw Data'!$B$1,'Raw Data'!$D:$D,"&lt;&gt;*ithdr*",'Raw Data'!$D:$D,"&lt;&gt;*ancel*")
+
SUMIFS('Raw Data'!$X:$X, 'Raw Data'!$AN:$AN,"&lt;=" &amp;DATE(LEFT($AV$3, 4), MONTH("1 " &amp; AE$6 &amp; " " &amp; LEFT($AV$3, 4)) + 1, 0 ), 'Raw Data'!$AN:$AN,"&gt;" &amp;DATE(LEFT($AV$3, 4), MONTH("1 " &amp; AE$6 &amp; " " &amp; LEFT($AV$3, 4)), 0 ), 'Raw Data'!$J:$J, $A95, 'Raw Data'!$O:$O,""&amp;'Raw Data'!$B$1,'Raw Data'!$D:$D,"&lt;&gt;*ithdr*",'Raw Data'!$D:$D,"&lt;&gt;*ancel*",'Raw Data'!$P:$P,"--")
+
SUMIFS('Raw Data'!$X:$X, 'Raw Data'!$AN:$AN,"&lt;=" &amp;DATE(LEFT($AV$3, 4), MONTH("1 " &amp; AE$6 &amp; " " &amp; LEFT($AV$3, 4)) + 1, 0 ), 'Raw Data'!$AN:$AN,"&gt;" &amp;DATE(LEFT($AV$3, 4), MONTH("1 " &amp; AE$6 &amp; " " &amp; LEFT($AV$3, 4)), 0 ), 'Raw Data'!$J:$J, $A95, 'Raw Data'!$P:$P,""&amp;'Raw Data'!$B$1,'Raw Data'!$D:$D,"&lt;&gt;*ithdr*",'Raw Data'!$D:$D,"&lt;&gt;*ancel*")
+
SUMIFS('Raw Data'!$V:$V, 'Raw Data'!$AN:$AN,"&lt;=" &amp;DATE(LEFT($AV$3, 4), MONTH("1 " &amp; AE$6 &amp; " " &amp; LEFT($AV$3, 4)) + 1, 0 ), 'Raw Data'!$AN:$AN,"&gt;" &amp;DATE(LEFT($AV$3, 4), MONTH("1 " &amp; AE$6 &amp; " " &amp; LEFT($AV$3, 4)), 0 ), 'Raw Data'!$J:$J, $A95, 'Raw Data'!$O:$O,""&amp;'Raw Data'!$B$1,'Raw Data'!$D:$D,"&lt;&gt;*ithdr*",'Raw Data'!$D:$D,"&lt;&gt;*ancel*",'Raw Data'!$P:$P,"--")
+
SUMIFS('Raw Data'!$V:$V, 'Raw Data'!$AN:$AN,"&lt;=" &amp;DATE(LEFT($AV$3, 4), MONTH("1 " &amp; AE$6 &amp; " " &amp; LEFT($AV$3, 4)) + 1, 0 ), 'Raw Data'!$AN:$AN,"&gt;" &amp;DATE(LEFT($AV$3, 4), MONTH("1 " &amp; AE$6 &amp; " " &amp; LEFT($AV$3, 4)), 0 ), 'Raw Data'!$J:$J, $A95, 'Raw Data'!$P:$P,""&amp;'Raw Data'!$B$1,'Raw Data'!$D:$D,"&lt;&gt;*ithdr*",'Raw Data'!$D:$D,"&lt;&gt;*ancel*")</f>
        <v>0</v>
      </c>
      <c r="AF105" s="117"/>
      <c r="AG105" s="117"/>
      <c r="AH105" s="123"/>
      <c r="AI105" s="156">
        <f>SUMIFS('Raw Data'!$AA:$AA, 'Raw Data'!$AN:$AN,"&lt;=" &amp;DATE(LEFT($AV$3, 4), MONTH("1 " &amp; AI$6 &amp; " " &amp; LEFT($AV$3, 4)) + 1, 0 ), 'Raw Data'!$AN:$AN,"&gt;" &amp;DATE(LEFT($AV$3, 4), MONTH("1 " &amp; AI$6 &amp; " " &amp; LEFT($AV$3, 4)), 0 ), 'Raw Data'!$J:$J, $A95, 'Raw Data'!$O:$O,""&amp;'Raw Data'!$B$1,'Raw Data'!$D:$D,"&lt;&gt;*ithdr*",'Raw Data'!$D:$D,"&lt;&gt;*ancel*",'Raw Data'!$P:$P,"--")
+
SUMIFS('Raw Data'!$AA:$AA, 'Raw Data'!$AN:$AN,"&lt;=" &amp;DATE(LEFT($AV$3, 4), MONTH("1 " &amp; AI$6 &amp; " " &amp; LEFT($AV$3, 4)) + 1, 0 ), 'Raw Data'!$AN:$AN,"&gt;" &amp;DATE(LEFT($AV$3, 4), MONTH("1 " &amp; AI$6 &amp; " " &amp; LEFT($AV$3, 4)), 0 ), 'Raw Data'!$J:$J, $A95, 'Raw Data'!$P:$P,""&amp;'Raw Data'!$B$1,'Raw Data'!$D:$D,"&lt;&gt;*ithdr*",'Raw Data'!$D:$D,"&lt;&gt;*ancel*")
+
SUMIFS('Raw Data'!$X:$X, 'Raw Data'!$AN:$AN,"&lt;=" &amp;DATE(LEFT($AV$3, 4), MONTH("1 " &amp; AI$6 &amp; " " &amp; LEFT($AV$3, 4)) + 1, 0 ), 'Raw Data'!$AN:$AN,"&gt;" &amp;DATE(LEFT($AV$3, 4), MONTH("1 " &amp; AI$6 &amp; " " &amp; LEFT($AV$3, 4)), 0 ), 'Raw Data'!$J:$J, $A95, 'Raw Data'!$O:$O,""&amp;'Raw Data'!$B$1,'Raw Data'!$D:$D,"&lt;&gt;*ithdr*",'Raw Data'!$D:$D,"&lt;&gt;*ancel*",'Raw Data'!$P:$P,"--")
+
SUMIFS('Raw Data'!$X:$X, 'Raw Data'!$AN:$AN,"&lt;=" &amp;DATE(LEFT($AV$3, 4), MONTH("1 " &amp; AI$6 &amp; " " &amp; LEFT($AV$3, 4)) + 1, 0 ), 'Raw Data'!$AN:$AN,"&gt;" &amp;DATE(LEFT($AV$3, 4), MONTH("1 " &amp; AI$6 &amp; " " &amp; LEFT($AV$3, 4)), 0 ), 'Raw Data'!$J:$J, $A95, 'Raw Data'!$P:$P,""&amp;'Raw Data'!$B$1,'Raw Data'!$D:$D,"&lt;&gt;*ithdr*",'Raw Data'!$D:$D,"&lt;&gt;*ancel*")
+
SUMIFS('Raw Data'!$V:$V, 'Raw Data'!$AN:$AN,"&lt;=" &amp;DATE(LEFT($AV$3, 4), MONTH("1 " &amp; AI$6 &amp; " " &amp; LEFT($AV$3, 4)) + 1, 0 ), 'Raw Data'!$AN:$AN,"&gt;" &amp;DATE(LEFT($AV$3, 4), MONTH("1 " &amp; AI$6 &amp; " " &amp; LEFT($AV$3, 4)), 0 ), 'Raw Data'!$J:$J, $A95, 'Raw Data'!$O:$O,""&amp;'Raw Data'!$B$1,'Raw Data'!$D:$D,"&lt;&gt;*ithdr*",'Raw Data'!$D:$D,"&lt;&gt;*ancel*",'Raw Data'!$P:$P,"--")
+
SUMIFS('Raw Data'!$V:$V, 'Raw Data'!$AN:$AN,"&lt;=" &amp;DATE(LEFT($AV$3, 4), MONTH("1 " &amp; AI$6 &amp; " " &amp; LEFT($AV$3, 4)) + 1, 0 ), 'Raw Data'!$AN:$AN,"&gt;" &amp;DATE(LEFT($AV$3, 4), MONTH("1 " &amp; AI$6 &amp; " " &amp; LEFT($AV$3, 4)), 0 ), 'Raw Data'!$J:$J, $A95, 'Raw Data'!$P:$P,""&amp;'Raw Data'!$B$1,'Raw Data'!$D:$D,"&lt;&gt;*ithdr*",'Raw Data'!$D:$D,"&lt;&gt;*ancel*")</f>
        <v>0</v>
      </c>
      <c r="AJ105" s="117"/>
      <c r="AK105" s="117"/>
      <c r="AL105" s="123"/>
      <c r="AM105" s="156">
        <f>SUMIFS('Raw Data'!$AA:$AA, 'Raw Data'!$AN:$AN,"&lt;=" &amp;DATE(LEFT($AV$3, 4), MONTH("1 " &amp; AM$6 &amp; " " &amp; LEFT($AV$3, 4)) + 1, 0 ), 'Raw Data'!$AN:$AN,"&gt;" &amp;DATE(LEFT($AV$3, 4), MONTH("1 " &amp; AM$6 &amp; " " &amp; LEFT($AV$3, 4)), 0 ), 'Raw Data'!$J:$J, $A95, 'Raw Data'!$O:$O,""&amp;'Raw Data'!$B$1,'Raw Data'!$D:$D,"&lt;&gt;*ithdr*",'Raw Data'!$D:$D,"&lt;&gt;*ancel*",'Raw Data'!$P:$P,"--")
+
SUMIFS('Raw Data'!$AA:$AA, 'Raw Data'!$AN:$AN,"&lt;=" &amp;DATE(LEFT($AV$3, 4), MONTH("1 " &amp; AM$6 &amp; " " &amp; LEFT($AV$3, 4)) + 1, 0 ), 'Raw Data'!$AN:$AN,"&gt;" &amp;DATE(LEFT($AV$3, 4), MONTH("1 " &amp; AM$6 &amp; " " &amp; LEFT($AV$3, 4)), 0 ), 'Raw Data'!$J:$J, $A95, 'Raw Data'!$P:$P,""&amp;'Raw Data'!$B$1,'Raw Data'!$D:$D,"&lt;&gt;*ithdr*",'Raw Data'!$D:$D,"&lt;&gt;*ancel*")
+
SUMIFS('Raw Data'!$X:$X, 'Raw Data'!$AN:$AN,"&lt;=" &amp;DATE(LEFT($AV$3, 4), MONTH("1 " &amp; AM$6 &amp; " " &amp; LEFT($AV$3, 4)) + 1, 0 ), 'Raw Data'!$AN:$AN,"&gt;" &amp;DATE(LEFT($AV$3, 4), MONTH("1 " &amp; AM$6 &amp; " " &amp; LEFT($AV$3, 4)), 0 ), 'Raw Data'!$J:$J, $A95, 'Raw Data'!$O:$O,""&amp;'Raw Data'!$B$1,'Raw Data'!$D:$D,"&lt;&gt;*ithdr*",'Raw Data'!$D:$D,"&lt;&gt;*ancel*",'Raw Data'!$P:$P,"--")
+
SUMIFS('Raw Data'!$X:$X, 'Raw Data'!$AN:$AN,"&lt;=" &amp;DATE(LEFT($AV$3, 4), MONTH("1 " &amp; AM$6 &amp; " " &amp; LEFT($AV$3, 4)) + 1, 0 ), 'Raw Data'!$AN:$AN,"&gt;" &amp;DATE(LEFT($AV$3, 4), MONTH("1 " &amp; AM$6 &amp; " " &amp; LEFT($AV$3, 4)), 0 ), 'Raw Data'!$J:$J, $A95, 'Raw Data'!$P:$P,""&amp;'Raw Data'!$B$1,'Raw Data'!$D:$D,"&lt;&gt;*ithdr*",'Raw Data'!$D:$D,"&lt;&gt;*ancel*")
+
SUMIFS('Raw Data'!$V:$V, 'Raw Data'!$AN:$AN,"&lt;=" &amp;DATE(LEFT($AV$3, 4), MONTH("1 " &amp; AM$6 &amp; " " &amp; LEFT($AV$3, 4)) + 1, 0 ), 'Raw Data'!$AN:$AN,"&gt;" &amp;DATE(LEFT($AV$3, 4), MONTH("1 " &amp; AM$6 &amp; " " &amp; LEFT($AV$3, 4)), 0 ), 'Raw Data'!$J:$J, $A95, 'Raw Data'!$O:$O,""&amp;'Raw Data'!$B$1,'Raw Data'!$D:$D,"&lt;&gt;*ithdr*",'Raw Data'!$D:$D,"&lt;&gt;*ancel*",'Raw Data'!$P:$P,"--")
+
SUMIFS('Raw Data'!$V:$V, 'Raw Data'!$AN:$AN,"&lt;=" &amp;DATE(LEFT($AV$3, 4), MONTH("1 " &amp; AM$6 &amp; " " &amp; LEFT($AV$3, 4)) + 1, 0 ), 'Raw Data'!$AN:$AN,"&gt;" &amp;DATE(LEFT($AV$3, 4), MONTH("1 " &amp; AM$6 &amp; " " &amp; LEFT($AV$3, 4)), 0 ), 'Raw Data'!$J:$J, $A95, 'Raw Data'!$P:$P,""&amp;'Raw Data'!$B$1,'Raw Data'!$D:$D,"&lt;&gt;*ithdr*",'Raw Data'!$D:$D,"&lt;&gt;*ancel*")</f>
        <v>0</v>
      </c>
      <c r="AN105" s="117"/>
      <c r="AO105" s="117"/>
      <c r="AP105" s="123"/>
      <c r="AQ105" s="156">
        <f>SUMIFS('Raw Data'!$AA:$AA, 'Raw Data'!$AN:$AN,"&lt;=" &amp;DATE(LEFT($AV$3, 4), MONTH("1 " &amp; AQ$6 &amp; " " &amp; LEFT($AV$3, 4)) + 1, 0 ), 'Raw Data'!$AN:$AN,"&gt;" &amp;DATE(LEFT($AV$3, 4), MONTH("1 " &amp; AQ$6 &amp; " " &amp; LEFT($AV$3, 4)), 0 ), 'Raw Data'!$J:$J, $A95, 'Raw Data'!$O:$O,""&amp;'Raw Data'!$B$1,'Raw Data'!$D:$D,"&lt;&gt;*ithdr*",'Raw Data'!$D:$D,"&lt;&gt;*ancel*",'Raw Data'!$P:$P,"--")
+
SUMIFS('Raw Data'!$AA:$AA, 'Raw Data'!$AN:$AN,"&lt;=" &amp;DATE(LEFT($AV$3, 4), MONTH("1 " &amp; AQ$6 &amp; " " &amp; LEFT($AV$3, 4)) + 1, 0 ), 'Raw Data'!$AN:$AN,"&gt;" &amp;DATE(LEFT($AV$3, 4), MONTH("1 " &amp; AQ$6 &amp; " " &amp; LEFT($AV$3, 4)), 0 ), 'Raw Data'!$J:$J, $A95, 'Raw Data'!$P:$P,""&amp;'Raw Data'!$B$1,'Raw Data'!$D:$D,"&lt;&gt;*ithdr*",'Raw Data'!$D:$D,"&lt;&gt;*ancel*")
+
SUMIFS('Raw Data'!$X:$X, 'Raw Data'!$AN:$AN,"&lt;=" &amp;DATE(LEFT($AV$3, 4), MONTH("1 " &amp; AQ$6 &amp; " " &amp; LEFT($AV$3, 4)) + 1, 0 ), 'Raw Data'!$AN:$AN,"&gt;" &amp;DATE(LEFT($AV$3, 4), MONTH("1 " &amp; AQ$6 &amp; " " &amp; LEFT($AV$3, 4)), 0 ), 'Raw Data'!$J:$J, $A95, 'Raw Data'!$O:$O,""&amp;'Raw Data'!$B$1,'Raw Data'!$D:$D,"&lt;&gt;*ithdr*",'Raw Data'!$D:$D,"&lt;&gt;*ancel*",'Raw Data'!$P:$P,"--")
+
SUMIFS('Raw Data'!$X:$X, 'Raw Data'!$AN:$AN,"&lt;=" &amp;DATE(LEFT($AV$3, 4), MONTH("1 " &amp; AQ$6 &amp; " " &amp; LEFT($AV$3, 4)) + 1, 0 ), 'Raw Data'!$AN:$AN,"&gt;" &amp;DATE(LEFT($AV$3, 4), MONTH("1 " &amp; AQ$6 &amp; " " &amp; LEFT($AV$3, 4)), 0 ), 'Raw Data'!$J:$J, $A95, 'Raw Data'!$P:$P,""&amp;'Raw Data'!$B$1,'Raw Data'!$D:$D,"&lt;&gt;*ithdr*",'Raw Data'!$D:$D,"&lt;&gt;*ancel*")
+
SUMIFS('Raw Data'!$V:$V, 'Raw Data'!$AN:$AN,"&lt;=" &amp;DATE(LEFT($AV$3, 4), MONTH("1 " &amp; AQ$6 &amp; " " &amp; LEFT($AV$3, 4)) + 1, 0 ), 'Raw Data'!$AN:$AN,"&gt;" &amp;DATE(LEFT($AV$3, 4), MONTH("1 " &amp; AQ$6 &amp; " " &amp; LEFT($AV$3, 4)), 0 ), 'Raw Data'!$J:$J, $A95, 'Raw Data'!$O:$O,""&amp;'Raw Data'!$B$1,'Raw Data'!$D:$D,"&lt;&gt;*ithdr*",'Raw Data'!$D:$D,"&lt;&gt;*ancel*",'Raw Data'!$P:$P,"--")
+
SUMIFS('Raw Data'!$V:$V, 'Raw Data'!$AN:$AN,"&lt;=" &amp;DATE(LEFT($AV$3, 4), MONTH("1 " &amp; AQ$6 &amp; " " &amp; LEFT($AV$3, 4)) + 1, 0 ), 'Raw Data'!$AN:$AN,"&gt;" &amp;DATE(LEFT($AV$3, 4), MONTH("1 " &amp; AQ$6 &amp; " " &amp; LEFT($AV$3, 4)), 0 ), 'Raw Data'!$J:$J, $A95, 'Raw Data'!$P:$P,""&amp;'Raw Data'!$B$1,'Raw Data'!$D:$D,"&lt;&gt;*ithdr*",'Raw Data'!$D:$D,"&lt;&gt;*ancel*")</f>
        <v>0</v>
      </c>
      <c r="AR105" s="117"/>
      <c r="AS105" s="117"/>
      <c r="AT105" s="123"/>
      <c r="AU105" s="156">
        <f>SUMIFS('Raw Data'!$AA:$AA, 'Raw Data'!$AN:$AN,"&lt;=" &amp;DATE(MID($AV$3, 15, 4), MONTH("1 " &amp; AU$6 &amp; " " &amp; MID($AV$3, 15, 4)) + 1, 0 ), 'Raw Data'!$AN:$AN,"&gt;" &amp;DATE(MID($AV$3, 15, 4), MONTH("1 " &amp; AU$6 &amp; " " &amp; MID($AV$3, 15, 4)), 0 ), 'Raw Data'!$J:$J, $A95, 'Raw Data'!$O:$O,""&amp;'Raw Data'!$B$1,'Raw Data'!$D:$D,"&lt;&gt;*ithdr*",'Raw Data'!$D:$D,"&lt;&gt;*ancel*",'Raw Data'!$P:$P,"--")
+
SUMIFS('Raw Data'!$AA:$AA, 'Raw Data'!$AN:$AN,"&lt;=" &amp;DATE(MID($AV$3, 15, 4), MONTH("1 " &amp; AU$6 &amp; " " &amp; MID($AV$3, 15, 4)) + 1, 0 ), 'Raw Data'!$AN:$AN,"&gt;" &amp;DATE(MID($AV$3, 15, 4), MONTH("1 " &amp; AU$6 &amp; " " &amp; MID($AV$3, 15, 4)), 0 ), 'Raw Data'!$J:$J, $A95, 'Raw Data'!$P:$P,""&amp;'Raw Data'!$B$1,'Raw Data'!$D:$D,"&lt;&gt;*ithdr*",'Raw Data'!$D:$D,"&lt;&gt;*ancel*")
+
SUMIFS('Raw Data'!$X:$X, 'Raw Data'!$AN:$AN,"&lt;=" &amp;DATE(MID($AV$3, 15, 4), MONTH("1 " &amp; AU$6 &amp; " " &amp; MID($AV$3, 15, 4)) + 1, 0 ), 'Raw Data'!$AN:$AN,"&gt;" &amp;DATE(MID($AV$3, 15, 4), MONTH("1 " &amp; AU$6 &amp; " " &amp; MID($AV$3, 15, 4)), 0 ), 'Raw Data'!$J:$J, $A95, 'Raw Data'!$O:$O,""&amp;'Raw Data'!$B$1,'Raw Data'!$D:$D,"&lt;&gt;*ithdr*",'Raw Data'!$D:$D,"&lt;&gt;*ancel*",'Raw Data'!$P:$P,"--")
+
SUMIFS('Raw Data'!$X:$X, 'Raw Data'!$AN:$AN,"&lt;=" &amp;DATE(MID($AV$3, 15, 4), MONTH("1 " &amp; AU$6 &amp; " " &amp; MID($AV$3, 15, 4)) + 1, 0 ), 'Raw Data'!$AN:$AN,"&gt;" &amp;DATE(MID($AV$3, 15, 4), MONTH("1 " &amp; AU$6 &amp; " " &amp; MID($AV$3, 15, 4)), 0 ), 'Raw Data'!$J:$J, $A95, 'Raw Data'!$P:$P,""&amp;'Raw Data'!$B$1,'Raw Data'!$D:$D,"&lt;&gt;*ithdr*",'Raw Data'!$D:$D,"&lt;&gt;*ancel*")
+
SUMIFS('Raw Data'!$V:$V, 'Raw Data'!$AN:$AN,"&lt;=" &amp;DATE(MID($AV$3, 15, 4), MONTH("1 " &amp; AU$6 &amp; " " &amp; MID($AV$3, 15, 4)) + 1, 0 ), 'Raw Data'!$AN:$AN,"&gt;" &amp;DATE(MID($AV$3, 15, 4), MONTH("1 " &amp; AU$6 &amp; " " &amp; MID($AV$3, 15, 4)), 0 ), 'Raw Data'!$J:$J, $A95, 'Raw Data'!$O:$O,""&amp;'Raw Data'!$B$1,'Raw Data'!$D:$D,"&lt;&gt;*ithdr*",'Raw Data'!$D:$D,"&lt;&gt;*ancel*",'Raw Data'!$P:$P,"--")
+
SUMIFS('Raw Data'!$V:$V, 'Raw Data'!$AN:$AN,"&lt;=" &amp;DATE(MID($AV$3, 15, 4), MONTH("1 " &amp; AU$6 &amp; " " &amp; MID($AV$3, 15, 4)) + 1, 0 ), 'Raw Data'!$AN:$AN,"&gt;" &amp;DATE(MID($AV$3, 15, 4), MONTH("1 " &amp; AU$6 &amp; " " &amp; MID($AV$3, 15, 4)), 0 ), 'Raw Data'!$J:$J, $A95, 'Raw Data'!$P:$P,""&amp;'Raw Data'!$B$1,'Raw Data'!$D:$D,"&lt;&gt;*ithdr*",'Raw Data'!$D:$D,"&lt;&gt;*ancel*")</f>
        <v>0</v>
      </c>
      <c r="AV105" s="117"/>
      <c r="AW105" s="117"/>
      <c r="AX105" s="123"/>
      <c r="AY105" s="156">
        <f>SUMIFS('Raw Data'!$AA:$AA, 'Raw Data'!$AN:$AN,"&lt;=" &amp;DATE(MID($AV$3, 15, 4), MONTH("1 " &amp; AY$6 &amp; " " &amp; MID($AV$3, 15, 4)) + 1, 0 ), 'Raw Data'!$AN:$AN,"&gt;" &amp;DATE(MID($AV$3, 15, 4), MONTH("1 " &amp; AY$6 &amp; " " &amp; MID($AV$3, 15, 4)), 0 ), 'Raw Data'!$J:$J, $A95, 'Raw Data'!$O:$O,""&amp;'Raw Data'!$B$1,'Raw Data'!$D:$D,"&lt;&gt;*ithdr*",'Raw Data'!$D:$D,"&lt;&gt;*ancel*",'Raw Data'!$P:$P,"--")
+
SUMIFS('Raw Data'!$AA:$AA, 'Raw Data'!$AN:$AN,"&lt;=" &amp;DATE(MID($AV$3, 15, 4), MONTH("1 " &amp; AY$6 &amp; " " &amp; MID($AV$3, 15, 4)) + 1, 0 ), 'Raw Data'!$AN:$AN,"&gt;" &amp;DATE(MID($AV$3, 15, 4), MONTH("1 " &amp; AY$6 &amp; " " &amp; MID($AV$3, 15, 4)), 0 ), 'Raw Data'!$J:$J, $A95, 'Raw Data'!$P:$P,""&amp;'Raw Data'!$B$1,'Raw Data'!$D:$D,"&lt;&gt;*ithdr*",'Raw Data'!$D:$D,"&lt;&gt;*ancel*")
+
SUMIFS('Raw Data'!$X:$X, 'Raw Data'!$AN:$AN,"&lt;=" &amp;DATE(MID($AV$3, 15, 4), MONTH("1 " &amp; AY$6 &amp; " " &amp; MID($AV$3, 15, 4)) + 1, 0 ), 'Raw Data'!$AN:$AN,"&gt;" &amp;DATE(MID($AV$3, 15, 4), MONTH("1 " &amp; AY$6 &amp; " " &amp; MID($AV$3, 15, 4)), 0 ), 'Raw Data'!$J:$J, $A95, 'Raw Data'!$O:$O,""&amp;'Raw Data'!$B$1,'Raw Data'!$D:$D,"&lt;&gt;*ithdr*",'Raw Data'!$D:$D,"&lt;&gt;*ancel*",'Raw Data'!$P:$P,"--")
+
SUMIFS('Raw Data'!$X:$X, 'Raw Data'!$AN:$AN,"&lt;=" &amp;DATE(MID($AV$3, 15, 4), MONTH("1 " &amp; AY$6 &amp; " " &amp; MID($AV$3, 15, 4)) + 1, 0 ), 'Raw Data'!$AN:$AN,"&gt;" &amp;DATE(MID($AV$3, 15, 4), MONTH("1 " &amp; AY$6 &amp; " " &amp; MID($AV$3, 15, 4)), 0 ), 'Raw Data'!$J:$J, $A95, 'Raw Data'!$P:$P,""&amp;'Raw Data'!$B$1,'Raw Data'!$D:$D,"&lt;&gt;*ithdr*",'Raw Data'!$D:$D,"&lt;&gt;*ancel*")
+
SUMIFS('Raw Data'!$V:$V, 'Raw Data'!$AN:$AN,"&lt;=" &amp;DATE(MID($AV$3, 15, 4), MONTH("1 " &amp; AY$6 &amp; " " &amp; MID($AV$3, 15, 4)) + 1, 0 ), 'Raw Data'!$AN:$AN,"&gt;" &amp;DATE(MID($AV$3, 15, 4), MONTH("1 " &amp; AY$6 &amp; " " &amp; MID($AV$3, 15, 4)), 0 ), 'Raw Data'!$J:$J, $A95, 'Raw Data'!$O:$O,""&amp;'Raw Data'!$B$1,'Raw Data'!$D:$D,"&lt;&gt;*ithdr*",'Raw Data'!$D:$D,"&lt;&gt;*ancel*",'Raw Data'!$P:$P,"--")
+
SUMIFS('Raw Data'!$V:$V, 'Raw Data'!$AN:$AN,"&lt;=" &amp;DATE(MID($AV$3, 15, 4), MONTH("1 " &amp; AY$6 &amp; " " &amp; MID($AV$3, 15, 4)) + 1, 0 ), 'Raw Data'!$AN:$AN,"&gt;" &amp;DATE(MID($AV$3, 15, 4), MONTH("1 " &amp; AY$6 &amp; " " &amp; MID($AV$3, 15, 4)), 0 ), 'Raw Data'!$J:$J, $A95, 'Raw Data'!$P:$P,""&amp;'Raw Data'!$B$1,'Raw Data'!$D:$D,"&lt;&gt;*ithdr*",'Raw Data'!$D:$D,"&lt;&gt;*ancel*")</f>
        <v>0</v>
      </c>
      <c r="AZ105" s="117"/>
      <c r="BA105" s="117"/>
      <c r="BB105" s="123"/>
      <c r="BC105" s="156">
        <f>SUMIFS('Raw Data'!$AA:$AA, 'Raw Data'!$AN:$AN,"&lt;=" &amp;DATE(MID($AV$3, 15, 4), MONTH("1 " &amp; BC$6 &amp; " " &amp; MID($AV$3, 15, 4)) + 1, 0 ), 'Raw Data'!$AN:$AN,"&gt;" &amp;DATE(MID($AV$3, 15, 4), MONTH("1 " &amp; BC$6 &amp; " " &amp; MID($AV$3, 15, 4)), 0 ), 'Raw Data'!$J:$J, $A95, 'Raw Data'!$O:$O,""&amp;'Raw Data'!$B$1,'Raw Data'!$D:$D,"&lt;&gt;*ithdr*",'Raw Data'!$D:$D,"&lt;&gt;*ancel*",'Raw Data'!$P:$P,"--")
+
SUMIFS('Raw Data'!$AA:$AA, 'Raw Data'!$AN:$AN,"&lt;=" &amp;DATE(MID($AV$3, 15, 4), MONTH("1 " &amp; BC$6 &amp; " " &amp; MID($AV$3, 15, 4)) + 1, 0 ), 'Raw Data'!$AN:$AN,"&gt;" &amp;DATE(MID($AV$3, 15, 4), MONTH("1 " &amp; BC$6 &amp; " " &amp; MID($AV$3, 15, 4)), 0 ), 'Raw Data'!$J:$J, $A95, 'Raw Data'!$P:$P,""&amp;'Raw Data'!$B$1,'Raw Data'!$D:$D,"&lt;&gt;*ithdr*",'Raw Data'!$D:$D,"&lt;&gt;*ancel*")
+
SUMIFS('Raw Data'!$X:$X, 'Raw Data'!$AN:$AN,"&lt;=" &amp;DATE(MID($AV$3, 15, 4), MONTH("1 " &amp; BC$6 &amp; " " &amp; MID($AV$3, 15, 4)) + 1, 0 ), 'Raw Data'!$AN:$AN,"&gt;" &amp;DATE(MID($AV$3, 15, 4), MONTH("1 " &amp; BC$6 &amp; " " &amp; MID($AV$3, 15, 4)), 0 ), 'Raw Data'!$J:$J, $A95, 'Raw Data'!$O:$O,""&amp;'Raw Data'!$B$1,'Raw Data'!$D:$D,"&lt;&gt;*ithdr*",'Raw Data'!$D:$D,"&lt;&gt;*ancel*",'Raw Data'!$P:$P,"--")
+
SUMIFS('Raw Data'!$X:$X, 'Raw Data'!$AN:$AN,"&lt;=" &amp;DATE(MID($AV$3, 15, 4), MONTH("1 " &amp; BC$6 &amp; " " &amp; MID($AV$3, 15, 4)) + 1, 0 ), 'Raw Data'!$AN:$AN,"&gt;" &amp;DATE(MID($AV$3, 15, 4), MONTH("1 " &amp; BC$6 &amp; " " &amp; MID($AV$3, 15, 4)), 0 ), 'Raw Data'!$J:$J, $A95, 'Raw Data'!$P:$P,""&amp;'Raw Data'!$B$1,'Raw Data'!$D:$D,"&lt;&gt;*ithdr*",'Raw Data'!$D:$D,"&lt;&gt;*ancel*")
+
SUMIFS('Raw Data'!$V:$V, 'Raw Data'!$AN:$AN,"&lt;=" &amp;DATE(MID($AV$3, 15, 4), MONTH("1 " &amp; BC$6 &amp; " " &amp; MID($AV$3, 15, 4)) + 1, 0 ), 'Raw Data'!$AN:$AN,"&gt;" &amp;DATE(MID($AV$3, 15, 4), MONTH("1 " &amp; BC$6 &amp; " " &amp; MID($AV$3, 15, 4)), 0 ), 'Raw Data'!$J:$J, $A95, 'Raw Data'!$O:$O,""&amp;'Raw Data'!$B$1,'Raw Data'!$D:$D,"&lt;&gt;*ithdr*",'Raw Data'!$D:$D,"&lt;&gt;*ancel*",'Raw Data'!$P:$P,"--")
+
SUMIFS('Raw Data'!$V:$V, 'Raw Data'!$AN:$AN,"&lt;=" &amp;DATE(MID($AV$3, 15, 4), MONTH("1 " &amp; BC$6 &amp; " " &amp; MID($AV$3, 15, 4)) + 1, 0 ), 'Raw Data'!$AN:$AN,"&gt;" &amp;DATE(MID($AV$3, 15, 4), MONTH("1 " &amp; BC$6 &amp; " " &amp; MID($AV$3, 15, 4)), 0 ), 'Raw Data'!$J:$J, $A95, 'Raw Data'!$P:$P,""&amp;'Raw Data'!$B$1,'Raw Data'!$D:$D,"&lt;&gt;*ithdr*",'Raw Data'!$D:$D,"&lt;&gt;*ancel*")</f>
        <v>0</v>
      </c>
      <c r="BD105" s="117"/>
      <c r="BE105" s="117"/>
      <c r="BF105" s="123"/>
    </row>
    <row r="106" spans="1:58" ht="12.75" customHeight="1" x14ac:dyDescent="0.2">
      <c r="A106" s="120" t="s">
        <v>734</v>
      </c>
      <c r="B106" s="117"/>
      <c r="C106" s="117"/>
      <c r="D106" s="117"/>
      <c r="E106" s="117"/>
      <c r="F106" s="117"/>
      <c r="G106" s="117"/>
      <c r="H106" s="117"/>
      <c r="I106" s="117"/>
      <c r="J106" s="123"/>
      <c r="K106" s="140">
        <f>SUMIFS('Raw Data'!$AI:$AI, 'Raw Data'!$AN:$AN,"&lt;=" &amp;DATE(LEFT($AV$3, 4), MONTH("1 " &amp; K$6 &amp; " " &amp; LEFT($AV$3, 4)) + 1, 0 ), 'Raw Data'!$AN:$AN,"&gt;" &amp;DATE(LEFT($AV$3, 4), MONTH("1 " &amp; K$6 &amp; " " &amp; LEFT($AV$3, 4)), 0 ), 'Raw Data'!$J:$J, $A95, 'Raw Data'!$O:$O,""&amp;'Raw Data'!$B$1,'Raw Data'!$D:$D,"&lt;&gt;*ithdr*",'Raw Data'!$D:$D,"&lt;&gt;*ancel*",'Raw Data'!$P:$P,"--")
+
SUMIFS('Raw Data'!$AI:$AI, 'Raw Data'!$AN:$AN,"&lt;=" &amp;DATE(LEFT($AV$3, 4), MONTH("1 " &amp; K$6 &amp; " " &amp; LEFT($AV$3, 4)) + 1, 0 ), 'Raw Data'!$AN:$AN,"&gt;" &amp;DATE(LEFT($AV$3, 4), MONTH("1 " &amp; K$6 &amp; " " &amp; LEFT($AV$3, 4)), 0 ), 'Raw Data'!$J:$J, $A95, 'Raw Data'!$P:$P,""&amp;'Raw Data'!$B$1,'Raw Data'!$D:$D,"&lt;&gt;*ithdr*",'Raw Data'!$D:$D,"&lt;&gt;*ancel*")</f>
        <v>0</v>
      </c>
      <c r="L106" s="117"/>
      <c r="M106" s="117"/>
      <c r="N106" s="123"/>
      <c r="O106" s="140">
        <f>SUMIFS('Raw Data'!$AI:$AI, 'Raw Data'!$AN:$AN,"&lt;=" &amp;DATE(LEFT($AV$3, 4), MONTH("1 " &amp; O$6 &amp; " " &amp; LEFT($AV$3, 4)) + 1, 0 ), 'Raw Data'!$AN:$AN,"&gt;" &amp;DATE(LEFT($AV$3, 4), MONTH("1 " &amp; O$6 &amp; " " &amp; LEFT($AV$3, 4)), 0 ), 'Raw Data'!$J:$J, $A95, 'Raw Data'!$O:$O,""&amp;'Raw Data'!$B$1,'Raw Data'!$D:$D,"&lt;&gt;*ithdr*",'Raw Data'!$D:$D,"&lt;&gt;*ancel*",'Raw Data'!$P:$P,"--")
+
SUMIFS('Raw Data'!$AI:$AI, 'Raw Data'!$AN:$AN,"&lt;=" &amp;DATE(LEFT($AV$3, 4), MONTH("1 " &amp; O$6 &amp; " " &amp; LEFT($AV$3, 4)) + 1, 0 ), 'Raw Data'!$AN:$AN,"&gt;" &amp;DATE(LEFT($AV$3, 4), MONTH("1 " &amp; O$6 &amp; " " &amp; LEFT($AV$3, 4)), 0 ), 'Raw Data'!$J:$J, $A95, 'Raw Data'!$P:$P,""&amp;'Raw Data'!$B$1,'Raw Data'!$D:$D,"&lt;&gt;*ithdr*",'Raw Data'!$D:$D,"&lt;&gt;*ancel*")</f>
        <v>0</v>
      </c>
      <c r="P106" s="117"/>
      <c r="Q106" s="117"/>
      <c r="R106" s="123"/>
      <c r="S106" s="140">
        <f>SUMIFS('Raw Data'!$AI:$AI, 'Raw Data'!$AN:$AN,"&lt;=" &amp;DATE(LEFT($AV$3, 4), MONTH("1 " &amp; S$6 &amp; " " &amp; LEFT($AV$3, 4)) + 1, 0 ), 'Raw Data'!$AN:$AN,"&gt;" &amp;DATE(LEFT($AV$3, 4), MONTH("1 " &amp; S$6 &amp; " " &amp; LEFT($AV$3, 4)), 0 ), 'Raw Data'!$J:$J, $A95, 'Raw Data'!$O:$O,""&amp;'Raw Data'!$B$1,'Raw Data'!$D:$D,"&lt;&gt;*ithdr*",'Raw Data'!$D:$D,"&lt;&gt;*ancel*",'Raw Data'!$P:$P,"--")
+
SUMIFS('Raw Data'!$AI:$AI, 'Raw Data'!$AN:$AN,"&lt;=" &amp;DATE(LEFT($AV$3, 4), MONTH("1 " &amp; S$6 &amp; " " &amp; LEFT($AV$3, 4)) + 1, 0 ), 'Raw Data'!$AN:$AN,"&gt;" &amp;DATE(LEFT($AV$3, 4), MONTH("1 " &amp; S$6 &amp; " " &amp; LEFT($AV$3, 4)), 0 ), 'Raw Data'!$J:$J, $A95, 'Raw Data'!$P:$P,""&amp;'Raw Data'!$B$1,'Raw Data'!$D:$D,"&lt;&gt;*ithdr*",'Raw Data'!$D:$D,"&lt;&gt;*ancel*")</f>
        <v>0</v>
      </c>
      <c r="T106" s="117"/>
      <c r="U106" s="117"/>
      <c r="V106" s="123"/>
      <c r="W106" s="140">
        <f>SUMIFS('Raw Data'!$AI:$AI, 'Raw Data'!$AN:$AN,"&lt;=" &amp;DATE(LEFT($AV$3, 4), MONTH("1 " &amp; W$6 &amp; " " &amp; LEFT($AV$3, 4)) + 1, 0 ), 'Raw Data'!$AN:$AN,"&gt;" &amp;DATE(LEFT($AV$3, 4), MONTH("1 " &amp; W$6 &amp; " " &amp; LEFT($AV$3, 4)), 0 ), 'Raw Data'!$J:$J, $A95, 'Raw Data'!$O:$O,""&amp;'Raw Data'!$B$1,'Raw Data'!$D:$D,"&lt;&gt;*ithdr*",'Raw Data'!$D:$D,"&lt;&gt;*ancel*",'Raw Data'!$P:$P,"--")
+
SUMIFS('Raw Data'!$AI:$AI, 'Raw Data'!$AN:$AN,"&lt;=" &amp;DATE(LEFT($AV$3, 4), MONTH("1 " &amp; W$6 &amp; " " &amp; LEFT($AV$3, 4)) + 1, 0 ), 'Raw Data'!$AN:$AN,"&gt;" &amp;DATE(LEFT($AV$3, 4), MONTH("1 " &amp; W$6 &amp; " " &amp; LEFT($AV$3, 4)), 0 ), 'Raw Data'!$J:$J, $A95, 'Raw Data'!$P:$P,""&amp;'Raw Data'!$B$1,'Raw Data'!$D:$D,"&lt;&gt;*ithdr*",'Raw Data'!$D:$D,"&lt;&gt;*ancel*")</f>
        <v>0</v>
      </c>
      <c r="X106" s="117"/>
      <c r="Y106" s="117"/>
      <c r="Z106" s="123"/>
      <c r="AA106" s="140">
        <f>SUMIFS('Raw Data'!$AI:$AI, 'Raw Data'!$AN:$AN,"&lt;=" &amp;DATE(LEFT($AV$3, 4), MONTH("1 " &amp; AA$6 &amp; " " &amp; LEFT($AV$3, 4)) + 1, 0 ), 'Raw Data'!$AN:$AN,"&gt;" &amp;DATE(LEFT($AV$3, 4), MONTH("1 " &amp; AA$6 &amp; " " &amp; LEFT($AV$3, 4)), 0 ), 'Raw Data'!$J:$J, $A95, 'Raw Data'!$O:$O,""&amp;'Raw Data'!$B$1,'Raw Data'!$D:$D,"&lt;&gt;*ithdr*",'Raw Data'!$D:$D,"&lt;&gt;*ancel*",'Raw Data'!$P:$P,"--")
+
SUMIFS('Raw Data'!$AI:$AI, 'Raw Data'!$AN:$AN,"&lt;=" &amp;DATE(LEFT($AV$3, 4), MONTH("1 " &amp; AA$6 &amp; " " &amp; LEFT($AV$3, 4)) + 1, 0 ), 'Raw Data'!$AN:$AN,"&gt;" &amp;DATE(LEFT($AV$3, 4), MONTH("1 " &amp; AA$6 &amp; " " &amp; LEFT($AV$3, 4)), 0 ), 'Raw Data'!$J:$J, $A95, 'Raw Data'!$P:$P,""&amp;'Raw Data'!$B$1,'Raw Data'!$D:$D,"&lt;&gt;*ithdr*",'Raw Data'!$D:$D,"&lt;&gt;*ancel*")</f>
        <v>0</v>
      </c>
      <c r="AB106" s="117"/>
      <c r="AC106" s="117"/>
      <c r="AD106" s="123"/>
      <c r="AE106" s="140">
        <f>SUMIFS('Raw Data'!$AI:$AI, 'Raw Data'!$AN:$AN,"&lt;=" &amp;DATE(LEFT($AV$3, 4), MONTH("1 " &amp; AE$6 &amp; " " &amp; LEFT($AV$3, 4)) + 1, 0 ), 'Raw Data'!$AN:$AN,"&gt;" &amp;DATE(LEFT($AV$3, 4), MONTH("1 " &amp; AE$6 &amp; " " &amp; LEFT($AV$3, 4)), 0 ), 'Raw Data'!$J:$J, $A95, 'Raw Data'!$O:$O,""&amp;'Raw Data'!$B$1,'Raw Data'!$D:$D,"&lt;&gt;*ithdr*",'Raw Data'!$D:$D,"&lt;&gt;*ancel*",'Raw Data'!$P:$P,"--")
+
SUMIFS('Raw Data'!$AI:$AI, 'Raw Data'!$AN:$AN,"&lt;=" &amp;DATE(LEFT($AV$3, 4), MONTH("1 " &amp; AE$6 &amp; " " &amp; LEFT($AV$3, 4)) + 1, 0 ), 'Raw Data'!$AN:$AN,"&gt;" &amp;DATE(LEFT($AV$3, 4), MONTH("1 " &amp; AE$6 &amp; " " &amp; LEFT($AV$3, 4)), 0 ), 'Raw Data'!$J:$J, $A95, 'Raw Data'!$P:$P,""&amp;'Raw Data'!$B$1,'Raw Data'!$D:$D,"&lt;&gt;*ithdr*",'Raw Data'!$D:$D,"&lt;&gt;*ancel*")</f>
        <v>0</v>
      </c>
      <c r="AF106" s="117"/>
      <c r="AG106" s="117"/>
      <c r="AH106" s="123"/>
      <c r="AI106" s="140">
        <f>SUMIFS('Raw Data'!$AI:$AI, 'Raw Data'!$AN:$AN,"&lt;=" &amp;DATE(LEFT($AV$3, 4), MONTH("1 " &amp; AI$6 &amp; " " &amp; LEFT($AV$3, 4)) + 1, 0 ), 'Raw Data'!$AN:$AN,"&gt;" &amp;DATE(LEFT($AV$3, 4), MONTH("1 " &amp; AI$6 &amp; " " &amp; LEFT($AV$3, 4)), 0 ), 'Raw Data'!$J:$J, $A95, 'Raw Data'!$O:$O,""&amp;'Raw Data'!$B$1,'Raw Data'!$D:$D,"&lt;&gt;*ithdr*",'Raw Data'!$D:$D,"&lt;&gt;*ancel*",'Raw Data'!$P:$P,"--")
+
SUMIFS('Raw Data'!$AI:$AI, 'Raw Data'!$AN:$AN,"&lt;=" &amp;DATE(LEFT($AV$3, 4), MONTH("1 " &amp; AI$6 &amp; " " &amp; LEFT($AV$3, 4)) + 1, 0 ), 'Raw Data'!$AN:$AN,"&gt;" &amp;DATE(LEFT($AV$3, 4), MONTH("1 " &amp; AI$6 &amp; " " &amp; LEFT($AV$3, 4)), 0 ), 'Raw Data'!$J:$J, $A95, 'Raw Data'!$P:$P,""&amp;'Raw Data'!$B$1,'Raw Data'!$D:$D,"&lt;&gt;*ithdr*",'Raw Data'!$D:$D,"&lt;&gt;*ancel*")</f>
        <v>0</v>
      </c>
      <c r="AJ106" s="117"/>
      <c r="AK106" s="117"/>
      <c r="AL106" s="123"/>
      <c r="AM106" s="140">
        <f>SUMIFS('Raw Data'!$AI:$AI, 'Raw Data'!$AN:$AN,"&lt;=" &amp;DATE(LEFT($AV$3, 4), MONTH("1 " &amp; AM$6 &amp; " " &amp; LEFT($AV$3, 4)) + 1, 0 ), 'Raw Data'!$AN:$AN,"&gt;" &amp;DATE(LEFT($AV$3, 4), MONTH("1 " &amp; AM$6 &amp; " " &amp; LEFT($AV$3, 4)), 0 ), 'Raw Data'!$J:$J, $A95, 'Raw Data'!$O:$O,""&amp;'Raw Data'!$B$1,'Raw Data'!$D:$D,"&lt;&gt;*ithdr*",'Raw Data'!$D:$D,"&lt;&gt;*ancel*",'Raw Data'!$P:$P,"--")
+
SUMIFS('Raw Data'!$AI:$AI, 'Raw Data'!$AN:$AN,"&lt;=" &amp;DATE(LEFT($AV$3, 4), MONTH("1 " &amp; AM$6 &amp; " " &amp; LEFT($AV$3, 4)) + 1, 0 ), 'Raw Data'!$AN:$AN,"&gt;" &amp;DATE(LEFT($AV$3, 4), MONTH("1 " &amp; AM$6 &amp; " " &amp; LEFT($AV$3, 4)), 0 ), 'Raw Data'!$J:$J, $A95, 'Raw Data'!$P:$P,""&amp;'Raw Data'!$B$1,'Raw Data'!$D:$D,"&lt;&gt;*ithdr*",'Raw Data'!$D:$D,"&lt;&gt;*ancel*")</f>
        <v>0</v>
      </c>
      <c r="AN106" s="117"/>
      <c r="AO106" s="117"/>
      <c r="AP106" s="123"/>
      <c r="AQ106" s="140">
        <f>SUMIFS('Raw Data'!$AI:$AI, 'Raw Data'!$AN:$AN,"&lt;=" &amp;DATE(LEFT($AV$3, 4), MONTH("1 " &amp; AQ$6 &amp; " " &amp; LEFT($AV$3, 4)) + 1, 0 ), 'Raw Data'!$AN:$AN,"&gt;" &amp;DATE(LEFT($AV$3, 4), MONTH("1 " &amp; AQ$6 &amp; " " &amp; LEFT($AV$3, 4)), 0 ), 'Raw Data'!$J:$J, $A95, 'Raw Data'!$O:$O,""&amp;'Raw Data'!$B$1,'Raw Data'!$D:$D,"&lt;&gt;*ithdr*",'Raw Data'!$D:$D,"&lt;&gt;*ancel*",'Raw Data'!$P:$P,"--")
+
SUMIFS('Raw Data'!$AI:$AI, 'Raw Data'!$AN:$AN,"&lt;=" &amp;DATE(LEFT($AV$3, 4), MONTH("1 " &amp; AQ$6 &amp; " " &amp; LEFT($AV$3, 4)) + 1, 0 ), 'Raw Data'!$AN:$AN,"&gt;" &amp;DATE(LEFT($AV$3, 4), MONTH("1 " &amp; AQ$6 &amp; " " &amp; LEFT($AV$3, 4)), 0 ), 'Raw Data'!$J:$J, $A95, 'Raw Data'!$P:$P,""&amp;'Raw Data'!$B$1,'Raw Data'!$D:$D,"&lt;&gt;*ithdr*",'Raw Data'!$D:$D,"&lt;&gt;*ancel*")</f>
        <v>0</v>
      </c>
      <c r="AR106" s="117"/>
      <c r="AS106" s="117"/>
      <c r="AT106" s="123"/>
      <c r="AU106" s="140">
        <f>SUMIFS('Raw Data'!$AI:$AI, 'Raw Data'!$AN:$AN,"&lt;=" &amp;DATE(MID($AV$3, 15, 4), MONTH("1 " &amp; AU$6 &amp; " " &amp; MID($AV$3, 15, 4)) + 1, 0 ), 'Raw Data'!$AN:$AN,"&gt;" &amp;DATE(MID($AV$3, 15, 4), MONTH("1 " &amp; AU$6 &amp; " " &amp; MID($AV$3, 15, 4)), 0 ), 'Raw Data'!$J:$J, $A95, 'Raw Data'!$O:$O,""&amp;'Raw Data'!$B$1,'Raw Data'!$D:$D,"&lt;&gt;*ithdr*",'Raw Data'!$D:$D,"&lt;&gt;*ancel*",'Raw Data'!$P:$P,"--")
+
SUMIFS('Raw Data'!$AI:$AI, 'Raw Data'!$AN:$AN,"&lt;=" &amp;DATE(MID($AV$3, 15, 4), MONTH("1 " &amp; AU$6 &amp; " " &amp; MID($AV$3, 15, 4)) + 1, 0 ), 'Raw Data'!$AN:$AN,"&gt;" &amp;DATE(MID($AV$3, 15, 4), MONTH("1 " &amp; AU$6 &amp; " " &amp; MID($AV$3, 15, 4)), 0 ), 'Raw Data'!$J:$J, $A95, 'Raw Data'!$P:$P,""&amp;'Raw Data'!$B$1,'Raw Data'!$D:$D,"&lt;&gt;*ithdr*",'Raw Data'!$D:$D,"&lt;&gt;*ancel*")</f>
        <v>0</v>
      </c>
      <c r="AV106" s="117"/>
      <c r="AW106" s="117"/>
      <c r="AX106" s="123"/>
      <c r="AY106" s="140">
        <f>SUMIFS('Raw Data'!$AI:$AI, 'Raw Data'!$AN:$AN,"&lt;=" &amp;DATE(MID($AV$3, 15, 4), MONTH("1 " &amp; AY$6 &amp; " " &amp; MID($AV$3, 15, 4)) + 1, 0 ), 'Raw Data'!$AN:$AN,"&gt;" &amp;DATE(MID($AV$3, 15, 4), MONTH("1 " &amp; AY$6 &amp; " " &amp; MID($AV$3, 15, 4)), 0 ), 'Raw Data'!$J:$J, $A95, 'Raw Data'!$O:$O,""&amp;'Raw Data'!$B$1,'Raw Data'!$D:$D,"&lt;&gt;*ithdr*",'Raw Data'!$D:$D,"&lt;&gt;*ancel*",'Raw Data'!$P:$P,"--")
+
SUMIFS('Raw Data'!$AI:$AI, 'Raw Data'!$AN:$AN,"&lt;=" &amp;DATE(MID($AV$3, 15, 4), MONTH("1 " &amp; AY$6 &amp; " " &amp; MID($AV$3, 15, 4)) + 1, 0 ), 'Raw Data'!$AN:$AN,"&gt;" &amp;DATE(MID($AV$3, 15, 4), MONTH("1 " &amp; AY$6 &amp; " " &amp; MID($AV$3, 15, 4)), 0 ), 'Raw Data'!$J:$J, $A95, 'Raw Data'!$P:$P,""&amp;'Raw Data'!$B$1,'Raw Data'!$D:$D,"&lt;&gt;*ithdr*",'Raw Data'!$D:$D,"&lt;&gt;*ancel*")</f>
        <v>0</v>
      </c>
      <c r="AZ106" s="117"/>
      <c r="BA106" s="117"/>
      <c r="BB106" s="123"/>
      <c r="BC106" s="140">
        <f>SUMIFS('Raw Data'!$AI:$AI, 'Raw Data'!$AN:$AN,"&lt;=" &amp;DATE(MID($AV$3, 15, 4), MONTH("1 " &amp; BC$6 &amp; " " &amp; MID($AV$3, 15, 4)) + 1, 0 ), 'Raw Data'!$AN:$AN,"&gt;" &amp;DATE(MID($AV$3, 15, 4), MONTH("1 " &amp; BC$6 &amp; " " &amp; MID($AV$3, 15, 4)), 0 ), 'Raw Data'!$J:$J, $A95, 'Raw Data'!$O:$O,""&amp;'Raw Data'!$B$1,'Raw Data'!$D:$D,"&lt;&gt;*ithdr*",'Raw Data'!$D:$D,"&lt;&gt;*ancel*",'Raw Data'!$P:$P,"--")
+
SUMIFS('Raw Data'!$AI:$AI, 'Raw Data'!$AN:$AN,"&lt;=" &amp;DATE(MID($AV$3, 15, 4), MONTH("1 " &amp; BC$6 &amp; " " &amp; MID($AV$3, 15, 4)) + 1, 0 ), 'Raw Data'!$AN:$AN,"&gt;" &amp;DATE(MID($AV$3, 15, 4), MONTH("1 " &amp; BC$6 &amp; " " &amp; MID($AV$3, 15, 4)), 0 ), 'Raw Data'!$J:$J, $A95, 'Raw Data'!$P:$P,""&amp;'Raw Data'!$B$1,'Raw Data'!$D:$D,"&lt;&gt;*ithdr*",'Raw Data'!$D:$D,"&lt;&gt;*ancel*")</f>
        <v>0</v>
      </c>
      <c r="BD106" s="117"/>
      <c r="BE106" s="117"/>
      <c r="BF106" s="123"/>
    </row>
    <row r="107" spans="1:58" ht="12.75" customHeight="1" x14ac:dyDescent="0.2">
      <c r="A107" s="157" t="s">
        <v>735</v>
      </c>
      <c r="B107" s="117"/>
      <c r="C107" s="117"/>
      <c r="D107" s="117"/>
      <c r="E107" s="117"/>
      <c r="F107" s="117"/>
      <c r="G107" s="117"/>
      <c r="H107" s="117"/>
      <c r="I107" s="117"/>
      <c r="J107" s="123"/>
      <c r="K107" s="140">
        <f>SUMIFS('Raw Data'!$AI:$AI, 'Raw Data'!$AN:$AN,"&lt;=" &amp;DATE(LEFT($AV$3, 4), MONTH("1 " &amp; K$6 &amp; " " &amp; LEFT($AV$3, 4)) + 1, 0 ), 'Raw Data'!$AN:$AN,"&gt;" &amp;DATE(LEFT($AV$3, 4), MONTH("1 " &amp; K$6 &amp; " " &amp; LEFT($AV$3, 4)), 0 ), 'Raw Data'!$J:$J, $A95, 'Raw Data'!$H:$H, "Ear*", 'Raw Data'!$O:$O,""&amp;'Raw Data'!$B$1,'Raw Data'!$D:$D,"&lt;&gt;*ithdr*",'Raw Data'!$D:$D,"&lt;&gt;*ancel*",'Raw Data'!$P:$P,"--")
+
SUMIFS('Raw Data'!$AI:$AI, 'Raw Data'!$AN:$AN,"&lt;=" &amp;DATE(LEFT($AV$3, 4), MONTH("1 " &amp; K$6 &amp; " " &amp; LEFT($AV$3, 4)) + 1, 0 ), 'Raw Data'!$AN:$AN,"&gt;" &amp;DATE(LEFT($AV$3, 4), MONTH("1 " &amp; K$6 &amp; " " &amp; LEFT($AV$3, 4)), 0 ), 'Raw Data'!$J:$J, $A95, 'Raw Data'!$H:$H, "Ear*", 'Raw Data'!$P:$P,""&amp;'Raw Data'!$B$1,'Raw Data'!$D:$D,"&lt;&gt;*ithdr*",'Raw Data'!$D:$D,"&lt;&gt;*ancel*")</f>
        <v>0</v>
      </c>
      <c r="L107" s="117"/>
      <c r="M107" s="117"/>
      <c r="N107" s="123"/>
      <c r="O107" s="140">
        <f>SUMIFS('Raw Data'!$AI:$AI, 'Raw Data'!$AN:$AN,"&lt;=" &amp;DATE(LEFT($AV$3, 4), MONTH("1 " &amp; O$6 &amp; " " &amp; LEFT($AV$3, 4)) + 1, 0 ), 'Raw Data'!$AN:$AN,"&gt;" &amp;DATE(LEFT($AV$3, 4), MONTH("1 " &amp; O$6 &amp; " " &amp; LEFT($AV$3, 4)), 0 ), 'Raw Data'!$J:$J, $A95, 'Raw Data'!$H:$H, "Ear*", 'Raw Data'!$O:$O,""&amp;'Raw Data'!$B$1,'Raw Data'!$D:$D,"&lt;&gt;*ithdr*",'Raw Data'!$D:$D,"&lt;&gt;*ancel*",'Raw Data'!$P:$P,"--")
+
SUMIFS('Raw Data'!$AI:$AI, 'Raw Data'!$AN:$AN,"&lt;=" &amp;DATE(LEFT($AV$3, 4), MONTH("1 " &amp; O$6 &amp; " " &amp; LEFT($AV$3, 4)) + 1, 0 ), 'Raw Data'!$AN:$AN,"&gt;" &amp;DATE(LEFT($AV$3, 4), MONTH("1 " &amp; O$6 &amp; " " &amp; LEFT($AV$3, 4)), 0 ), 'Raw Data'!$J:$J, $A95, 'Raw Data'!$H:$H, "Ear*", 'Raw Data'!$P:$P,""&amp;'Raw Data'!$B$1,'Raw Data'!$D:$D,"&lt;&gt;*ithdr*",'Raw Data'!$D:$D,"&lt;&gt;*ancel*")</f>
        <v>0</v>
      </c>
      <c r="P107" s="117"/>
      <c r="Q107" s="117"/>
      <c r="R107" s="123"/>
      <c r="S107" s="140">
        <f>SUMIFS('Raw Data'!$AI:$AI, 'Raw Data'!$AN:$AN,"&lt;=" &amp;DATE(LEFT($AV$3, 4), MONTH("1 " &amp; S$6 &amp; " " &amp; LEFT($AV$3, 4)) + 1, 0 ), 'Raw Data'!$AN:$AN,"&gt;" &amp;DATE(LEFT($AV$3, 4), MONTH("1 " &amp; S$6 &amp; " " &amp; LEFT($AV$3, 4)), 0 ), 'Raw Data'!$J:$J, $A95, 'Raw Data'!$H:$H, "Ear*", 'Raw Data'!$O:$O,""&amp;'Raw Data'!$B$1,'Raw Data'!$D:$D,"&lt;&gt;*ithdr*",'Raw Data'!$D:$D,"&lt;&gt;*ancel*",'Raw Data'!$P:$P,"--")
+
SUMIFS('Raw Data'!$AI:$AI, 'Raw Data'!$AN:$AN,"&lt;=" &amp;DATE(LEFT($AV$3, 4), MONTH("1 " &amp; S$6 &amp; " " &amp; LEFT($AV$3, 4)) + 1, 0 ), 'Raw Data'!$AN:$AN,"&gt;" &amp;DATE(LEFT($AV$3, 4), MONTH("1 " &amp; S$6 &amp; " " &amp; LEFT($AV$3, 4)), 0 ), 'Raw Data'!$J:$J, $A95, 'Raw Data'!$H:$H, "Ear*", 'Raw Data'!$P:$P,""&amp;'Raw Data'!$B$1,'Raw Data'!$D:$D,"&lt;&gt;*ithdr*",'Raw Data'!$D:$D,"&lt;&gt;*ancel*")</f>
        <v>0</v>
      </c>
      <c r="T107" s="117"/>
      <c r="U107" s="117"/>
      <c r="V107" s="123"/>
      <c r="W107" s="140">
        <f>SUMIFS('Raw Data'!$AI:$AI, 'Raw Data'!$AN:$AN,"&lt;=" &amp;DATE(LEFT($AV$3, 4), MONTH("1 " &amp; W$6 &amp; " " &amp; LEFT($AV$3, 4)) + 1, 0 ), 'Raw Data'!$AN:$AN,"&gt;" &amp;DATE(LEFT($AV$3, 4), MONTH("1 " &amp; W$6 &amp; " " &amp; LEFT($AV$3, 4)), 0 ), 'Raw Data'!$J:$J, $A95, 'Raw Data'!$H:$H, "Ear*", 'Raw Data'!$O:$O,""&amp;'Raw Data'!$B$1,'Raw Data'!$D:$D,"&lt;&gt;*ithdr*",'Raw Data'!$D:$D,"&lt;&gt;*ancel*",'Raw Data'!$P:$P,"--")
+
SUMIFS('Raw Data'!$AI:$AI, 'Raw Data'!$AN:$AN,"&lt;=" &amp;DATE(LEFT($AV$3, 4), MONTH("1 " &amp; W$6 &amp; " " &amp; LEFT($AV$3, 4)) + 1, 0 ), 'Raw Data'!$AN:$AN,"&gt;" &amp;DATE(LEFT($AV$3, 4), MONTH("1 " &amp; W$6 &amp; " " &amp; LEFT($AV$3, 4)), 0 ), 'Raw Data'!$J:$J, $A95, 'Raw Data'!$H:$H, "Ear*", 'Raw Data'!$P:$P,""&amp;'Raw Data'!$B$1,'Raw Data'!$D:$D,"&lt;&gt;*ithdr*",'Raw Data'!$D:$D,"&lt;&gt;*ancel*")</f>
        <v>0</v>
      </c>
      <c r="X107" s="117"/>
      <c r="Y107" s="117"/>
      <c r="Z107" s="123"/>
      <c r="AA107" s="140">
        <f>SUMIFS('Raw Data'!$AI:$AI, 'Raw Data'!$AN:$AN,"&lt;=" &amp;DATE(LEFT($AV$3, 4), MONTH("1 " &amp; AA$6 &amp; " " &amp; LEFT($AV$3, 4)) + 1, 0 ), 'Raw Data'!$AN:$AN,"&gt;" &amp;DATE(LEFT($AV$3, 4), MONTH("1 " &amp; AA$6 &amp; " " &amp; LEFT($AV$3, 4)), 0 ), 'Raw Data'!$J:$J, $A95, 'Raw Data'!$H:$H, "Ear*", 'Raw Data'!$O:$O,""&amp;'Raw Data'!$B$1,'Raw Data'!$D:$D,"&lt;&gt;*ithdr*",'Raw Data'!$D:$D,"&lt;&gt;*ancel*",'Raw Data'!$P:$P,"--")
+
SUMIFS('Raw Data'!$AI:$AI, 'Raw Data'!$AN:$AN,"&lt;=" &amp;DATE(LEFT($AV$3, 4), MONTH("1 " &amp; AA$6 &amp; " " &amp; LEFT($AV$3, 4)) + 1, 0 ), 'Raw Data'!$AN:$AN,"&gt;" &amp;DATE(LEFT($AV$3, 4), MONTH("1 " &amp; AA$6 &amp; " " &amp; LEFT($AV$3, 4)), 0 ), 'Raw Data'!$J:$J, $A95, 'Raw Data'!$H:$H, "Ear*", 'Raw Data'!$P:$P,""&amp;'Raw Data'!$B$1,'Raw Data'!$D:$D,"&lt;&gt;*ithdr*",'Raw Data'!$D:$D,"&lt;&gt;*ancel*")</f>
        <v>0</v>
      </c>
      <c r="AB107" s="117"/>
      <c r="AC107" s="117"/>
      <c r="AD107" s="123"/>
      <c r="AE107" s="140">
        <f>SUMIFS('Raw Data'!$AI:$AI, 'Raw Data'!$AN:$AN,"&lt;=" &amp;DATE(LEFT($AV$3, 4), MONTH("1 " &amp; AE$6 &amp; " " &amp; LEFT($AV$3, 4)) + 1, 0 ), 'Raw Data'!$AN:$AN,"&gt;" &amp;DATE(LEFT($AV$3, 4), MONTH("1 " &amp; AE$6 &amp; " " &amp; LEFT($AV$3, 4)), 0 ), 'Raw Data'!$J:$J, $A95, 'Raw Data'!$H:$H, "Ear*", 'Raw Data'!$O:$O,""&amp;'Raw Data'!$B$1,'Raw Data'!$D:$D,"&lt;&gt;*ithdr*",'Raw Data'!$D:$D,"&lt;&gt;*ancel*",'Raw Data'!$P:$P,"--")
+
SUMIFS('Raw Data'!$AI:$AI, 'Raw Data'!$AN:$AN,"&lt;=" &amp;DATE(LEFT($AV$3, 4), MONTH("1 " &amp; AE$6 &amp; " " &amp; LEFT($AV$3, 4)) + 1, 0 ), 'Raw Data'!$AN:$AN,"&gt;" &amp;DATE(LEFT($AV$3, 4), MONTH("1 " &amp; AE$6 &amp; " " &amp; LEFT($AV$3, 4)), 0 ), 'Raw Data'!$J:$J, $A95, 'Raw Data'!$H:$H, "Ear*", 'Raw Data'!$P:$P,""&amp;'Raw Data'!$B$1,'Raw Data'!$D:$D,"&lt;&gt;*ithdr*",'Raw Data'!$D:$D,"&lt;&gt;*ancel*")</f>
        <v>0</v>
      </c>
      <c r="AF107" s="117"/>
      <c r="AG107" s="117"/>
      <c r="AH107" s="123"/>
      <c r="AI107" s="140">
        <f>SUMIFS('Raw Data'!$AI:$AI, 'Raw Data'!$AN:$AN,"&lt;=" &amp;DATE(LEFT($AV$3, 4), MONTH("1 " &amp; AI$6 &amp; " " &amp; LEFT($AV$3, 4)) + 1, 0 ), 'Raw Data'!$AN:$AN,"&gt;" &amp;DATE(LEFT($AV$3, 4), MONTH("1 " &amp; AI$6 &amp; " " &amp; LEFT($AV$3, 4)), 0 ), 'Raw Data'!$J:$J, $A95, 'Raw Data'!$H:$H, "Ear*", 'Raw Data'!$O:$O,""&amp;'Raw Data'!$B$1,'Raw Data'!$D:$D,"&lt;&gt;*ithdr*",'Raw Data'!$D:$D,"&lt;&gt;*ancel*",'Raw Data'!$P:$P,"--")
+
SUMIFS('Raw Data'!$AI:$AI, 'Raw Data'!$AN:$AN,"&lt;=" &amp;DATE(LEFT($AV$3, 4), MONTH("1 " &amp; AI$6 &amp; " " &amp; LEFT($AV$3, 4)) + 1, 0 ), 'Raw Data'!$AN:$AN,"&gt;" &amp;DATE(LEFT($AV$3, 4), MONTH("1 " &amp; AI$6 &amp; " " &amp; LEFT($AV$3, 4)), 0 ), 'Raw Data'!$J:$J, $A95, 'Raw Data'!$H:$H, "Ear*", 'Raw Data'!$P:$P,""&amp;'Raw Data'!$B$1,'Raw Data'!$D:$D,"&lt;&gt;*ithdr*",'Raw Data'!$D:$D,"&lt;&gt;*ancel*")</f>
        <v>0</v>
      </c>
      <c r="AJ107" s="117"/>
      <c r="AK107" s="117"/>
      <c r="AL107" s="123"/>
      <c r="AM107" s="140">
        <f>SUMIFS('Raw Data'!$AI:$AI, 'Raw Data'!$AN:$AN,"&lt;=" &amp;DATE(LEFT($AV$3, 4), MONTH("1 " &amp; AM$6 &amp; " " &amp; LEFT($AV$3, 4)) + 1, 0 ), 'Raw Data'!$AN:$AN,"&gt;" &amp;DATE(LEFT($AV$3, 4), MONTH("1 " &amp; AM$6 &amp; " " &amp; LEFT($AV$3, 4)), 0 ), 'Raw Data'!$J:$J, $A95, 'Raw Data'!$H:$H, "Ear*", 'Raw Data'!$O:$O,""&amp;'Raw Data'!$B$1,'Raw Data'!$D:$D,"&lt;&gt;*ithdr*",'Raw Data'!$D:$D,"&lt;&gt;*ancel*",'Raw Data'!$P:$P,"--")
+
SUMIFS('Raw Data'!$AI:$AI, 'Raw Data'!$AN:$AN,"&lt;=" &amp;DATE(LEFT($AV$3, 4), MONTH("1 " &amp; AM$6 &amp; " " &amp; LEFT($AV$3, 4)) + 1, 0 ), 'Raw Data'!$AN:$AN,"&gt;" &amp;DATE(LEFT($AV$3, 4), MONTH("1 " &amp; AM$6 &amp; " " &amp; LEFT($AV$3, 4)), 0 ), 'Raw Data'!$J:$J, $A95, 'Raw Data'!$H:$H, "Ear*", 'Raw Data'!$P:$P,""&amp;'Raw Data'!$B$1,'Raw Data'!$D:$D,"&lt;&gt;*ithdr*",'Raw Data'!$D:$D,"&lt;&gt;*ancel*")</f>
        <v>0</v>
      </c>
      <c r="AN107" s="117"/>
      <c r="AO107" s="117"/>
      <c r="AP107" s="123"/>
      <c r="AQ107" s="140">
        <f>SUMIFS('Raw Data'!$AI:$AI, 'Raw Data'!$AN:$AN,"&lt;=" &amp;DATE(LEFT($AV$3, 4), MONTH("1 " &amp; AQ$6 &amp; " " &amp; LEFT($AV$3, 4)) + 1, 0 ), 'Raw Data'!$AN:$AN,"&gt;" &amp;DATE(LEFT($AV$3, 4), MONTH("1 " &amp; AQ$6 &amp; " " &amp; LEFT($AV$3, 4)), 0 ), 'Raw Data'!$J:$J, $A95, 'Raw Data'!$H:$H, "Ear*", 'Raw Data'!$O:$O,""&amp;'Raw Data'!$B$1,'Raw Data'!$D:$D,"&lt;&gt;*ithdr*",'Raw Data'!$D:$D,"&lt;&gt;*ancel*",'Raw Data'!$P:$P,"--")
+
SUMIFS('Raw Data'!$AI:$AI, 'Raw Data'!$AN:$AN,"&lt;=" &amp;DATE(LEFT($AV$3, 4), MONTH("1 " &amp; AQ$6 &amp; " " &amp; LEFT($AV$3, 4)) + 1, 0 ), 'Raw Data'!$AN:$AN,"&gt;" &amp;DATE(LEFT($AV$3, 4), MONTH("1 " &amp; AQ$6 &amp; " " &amp; LEFT($AV$3, 4)), 0 ), 'Raw Data'!$J:$J, $A95, 'Raw Data'!$H:$H, "Ear*", 'Raw Data'!$P:$P,""&amp;'Raw Data'!$B$1,'Raw Data'!$D:$D,"&lt;&gt;*ithdr*",'Raw Data'!$D:$D,"&lt;&gt;*ancel*")</f>
        <v>0</v>
      </c>
      <c r="AR107" s="117"/>
      <c r="AS107" s="117"/>
      <c r="AT107" s="123"/>
      <c r="AU107" s="140">
        <f>SUMIFS('Raw Data'!$AI:$AI, 'Raw Data'!$AN:$AN,"&lt;=" &amp;DATE(MID($AV$3, 15, 4), MONTH("1 " &amp; AU$6 &amp; " " &amp; MID($AV$3, 15, 4)) + 1, 0 ), 'Raw Data'!$AN:$AN,"&gt;" &amp;DATE(MID($AV$3, 15, 4), MONTH("1 " &amp; AU$6 &amp; " " &amp; MID($AV$3, 15, 4)), 0 ), 'Raw Data'!$J:$J, $A95, 'Raw Data'!$H:$H, "Ear*", 'Raw Data'!$O:$O,""&amp;'Raw Data'!$B$1,'Raw Data'!$D:$D,"&lt;&gt;*ithdr*",'Raw Data'!$D:$D,"&lt;&gt;*ancel*",'Raw Data'!$P:$P,"--")
+
SUMIFS('Raw Data'!$AI:$AI, 'Raw Data'!$AN:$AN,"&lt;=" &amp;DATE(MID($AV$3, 15, 4), MONTH("1 " &amp; AU$6 &amp; " " &amp; MID($AV$3, 15, 4)) + 1, 0 ), 'Raw Data'!$AN:$AN,"&gt;" &amp;DATE(MID($AV$3, 15, 4), MONTH("1 " &amp; AU$6 &amp; " " &amp; MID($AV$3, 15, 4)), 0 ), 'Raw Data'!$J:$J, $A95, 'Raw Data'!$H:$H, "Ear*", 'Raw Data'!$P:$P,""&amp;'Raw Data'!$B$1,'Raw Data'!$D:$D,"&lt;&gt;*ithdr*",'Raw Data'!$D:$D,"&lt;&gt;*ancel*")</f>
        <v>0</v>
      </c>
      <c r="AV107" s="117"/>
      <c r="AW107" s="117"/>
      <c r="AX107" s="123"/>
      <c r="AY107" s="140">
        <f>SUMIFS('Raw Data'!$AI:$AI, 'Raw Data'!$AN:$AN,"&lt;=" &amp;DATE(MID($AV$3, 15, 4), MONTH("1 " &amp; AY$6 &amp; " " &amp; MID($AV$3, 15, 4)) + 1, 0 ), 'Raw Data'!$AN:$AN,"&gt;" &amp;DATE(MID($AV$3, 15, 4), MONTH("1 " &amp; AY$6 &amp; " " &amp; MID($AV$3, 15, 4)), 0 ), 'Raw Data'!$J:$J, $A95, 'Raw Data'!$H:$H, "Ear*", 'Raw Data'!$O:$O,""&amp;'Raw Data'!$B$1,'Raw Data'!$D:$D,"&lt;&gt;*ithdr*",'Raw Data'!$D:$D,"&lt;&gt;*ancel*",'Raw Data'!$P:$P,"--")
+
SUMIFS('Raw Data'!$AI:$AI, 'Raw Data'!$AN:$AN,"&lt;=" &amp;DATE(MID($AV$3, 15, 4), MONTH("1 " &amp; AY$6 &amp; " " &amp; MID($AV$3, 15, 4)) + 1, 0 ), 'Raw Data'!$AN:$AN,"&gt;" &amp;DATE(MID($AV$3, 15, 4), MONTH("1 " &amp; AY$6 &amp; " " &amp; MID($AV$3, 15, 4)), 0 ), 'Raw Data'!$J:$J, $A95, 'Raw Data'!$H:$H, "Ear*", 'Raw Data'!$P:$P,""&amp;'Raw Data'!$B$1,'Raw Data'!$D:$D,"&lt;&gt;*ithdr*",'Raw Data'!$D:$D,"&lt;&gt;*ancel*")</f>
        <v>0</v>
      </c>
      <c r="AZ107" s="117"/>
      <c r="BA107" s="117"/>
      <c r="BB107" s="123"/>
      <c r="BC107" s="140">
        <f>SUMIFS('Raw Data'!$AI:$AI, 'Raw Data'!$AN:$AN,"&lt;=" &amp;DATE(MID($AV$3, 15, 4), MONTH("1 " &amp; BC$6 &amp; " " &amp; MID($AV$3, 15, 4)) + 1, 0 ), 'Raw Data'!$AN:$AN,"&gt;" &amp;DATE(MID($AV$3, 15, 4), MONTH("1 " &amp; BC$6 &amp; " " &amp; MID($AV$3, 15, 4)), 0 ), 'Raw Data'!$J:$J, $A95, 'Raw Data'!$H:$H, "Ear*", 'Raw Data'!$O:$O,""&amp;'Raw Data'!$B$1,'Raw Data'!$D:$D,"&lt;&gt;*ithdr*",'Raw Data'!$D:$D,"&lt;&gt;*ancel*",'Raw Data'!$P:$P,"--")
+
SUMIFS('Raw Data'!$AI:$AI, 'Raw Data'!$AN:$AN,"&lt;=" &amp;DATE(MID($AV$3, 15, 4), MONTH("1 " &amp; BC$6 &amp; " " &amp; MID($AV$3, 15, 4)) + 1, 0 ), 'Raw Data'!$AN:$AN,"&gt;" &amp;DATE(MID($AV$3, 15, 4), MONTH("1 " &amp; BC$6 &amp; " " &amp; MID($AV$3, 15, 4)), 0 ), 'Raw Data'!$J:$J, $A95, 'Raw Data'!$H:$H, "Ear*", 'Raw Data'!$P:$P,""&amp;'Raw Data'!$B$1,'Raw Data'!$D:$D,"&lt;&gt;*ithdr*",'Raw Data'!$D:$D,"&lt;&gt;*ancel*")</f>
        <v>0</v>
      </c>
      <c r="BD107" s="117"/>
      <c r="BE107" s="117"/>
      <c r="BF107" s="123"/>
    </row>
    <row r="108" spans="1:58" ht="12.75" customHeight="1" x14ac:dyDescent="0.2">
      <c r="A108" s="157" t="s">
        <v>736</v>
      </c>
      <c r="B108" s="117"/>
      <c r="C108" s="117"/>
      <c r="D108" s="117"/>
      <c r="E108" s="117"/>
      <c r="F108" s="117"/>
      <c r="G108" s="117"/>
      <c r="H108" s="117"/>
      <c r="I108" s="117"/>
      <c r="J108" s="123"/>
      <c r="K108" s="140">
        <f>SUMIFS('Raw Data'!$AI:$AI, 'Raw Data'!$AN:$AN,"&lt;=" &amp;DATE(LEFT($AV$3, 4), MONTH("1 " &amp; K$6 &amp; " " &amp; LEFT($AV$3, 4)) + 1, 0 ), 'Raw Data'!$AN:$AN,"&gt;" &amp;DATE(LEFT($AV$3, 4), MONTH("1 " &amp; K$6 &amp; " " &amp; LEFT($AV$3, 4)), 0 ), 'Raw Data'!$J:$J, $A95, 'Raw Data'!$H:$H, "Non*", 'Raw Data'!$O:$O,""&amp;'Raw Data'!$B$1,'Raw Data'!$D:$D,"&lt;&gt;*ithdr*",'Raw Data'!$D:$D,"&lt;&gt;*ancel*",'Raw Data'!$P:$P,"--")
+
SUMIFS('Raw Data'!$AI:$AI, 'Raw Data'!$AN:$AN,"&lt;=" &amp;DATE(LEFT($AV$3, 4), MONTH("1 " &amp; K$6 &amp; " " &amp; LEFT($AV$3, 4)) + 1, 0 ), 'Raw Data'!$AN:$AN,"&gt;" &amp;DATE(LEFT($AV$3, 4), MONTH("1 " &amp; K$6 &amp; " " &amp; LEFT($AV$3, 4)), 0 ), 'Raw Data'!$J:$J, $A95, 'Raw Data'!$H:$H, "Non*", 'Raw Data'!$P:$P,""&amp;'Raw Data'!$B$1,'Raw Data'!$D:$D,"&lt;&gt;*ithdr*",'Raw Data'!$D:$D,"&lt;&gt;*ancel*")</f>
        <v>0</v>
      </c>
      <c r="L108" s="117"/>
      <c r="M108" s="117"/>
      <c r="N108" s="123"/>
      <c r="O108" s="140">
        <f>SUMIFS('Raw Data'!$AI:$AI, 'Raw Data'!$AN:$AN,"&lt;=" &amp;DATE(LEFT($AV$3, 4), MONTH("1 " &amp; O$6 &amp; " " &amp; LEFT($AV$3, 4)) + 1, 0 ), 'Raw Data'!$AN:$AN,"&gt;" &amp;DATE(LEFT($AV$3, 4), MONTH("1 " &amp; O$6 &amp; " " &amp; LEFT($AV$3, 4)), 0 ), 'Raw Data'!$J:$J, $A95, 'Raw Data'!$H:$H, "Non*", 'Raw Data'!$O:$O,""&amp;'Raw Data'!$B$1,'Raw Data'!$D:$D,"&lt;&gt;*ithdr*",'Raw Data'!$D:$D,"&lt;&gt;*ancel*",'Raw Data'!$P:$P,"--")
+
SUMIFS('Raw Data'!$AI:$AI, 'Raw Data'!$AN:$AN,"&lt;=" &amp;DATE(LEFT($AV$3, 4), MONTH("1 " &amp; O$6 &amp; " " &amp; LEFT($AV$3, 4)) + 1, 0 ), 'Raw Data'!$AN:$AN,"&gt;" &amp;DATE(LEFT($AV$3, 4), MONTH("1 " &amp; O$6 &amp; " " &amp; LEFT($AV$3, 4)), 0 ), 'Raw Data'!$J:$J, $A95, 'Raw Data'!$H:$H, "Non*", 'Raw Data'!$P:$P,""&amp;'Raw Data'!$B$1,'Raw Data'!$D:$D,"&lt;&gt;*ithdr*",'Raw Data'!$D:$D,"&lt;&gt;*ancel*")</f>
        <v>0</v>
      </c>
      <c r="P108" s="117"/>
      <c r="Q108" s="117"/>
      <c r="R108" s="123"/>
      <c r="S108" s="140">
        <f>SUMIFS('Raw Data'!$AI:$AI, 'Raw Data'!$AN:$AN,"&lt;=" &amp;DATE(LEFT($AV$3, 4), MONTH("1 " &amp; S$6 &amp; " " &amp; LEFT($AV$3, 4)) + 1, 0 ), 'Raw Data'!$AN:$AN,"&gt;" &amp;DATE(LEFT($AV$3, 4), MONTH("1 " &amp; S$6 &amp; " " &amp; LEFT($AV$3, 4)), 0 ), 'Raw Data'!$J:$J, $A95, 'Raw Data'!$H:$H, "Non*", 'Raw Data'!$O:$O,""&amp;'Raw Data'!$B$1,'Raw Data'!$D:$D,"&lt;&gt;*ithdr*",'Raw Data'!$D:$D,"&lt;&gt;*ancel*",'Raw Data'!$P:$P,"--")
+
SUMIFS('Raw Data'!$AI:$AI, 'Raw Data'!$AN:$AN,"&lt;=" &amp;DATE(LEFT($AV$3, 4), MONTH("1 " &amp; S$6 &amp; " " &amp; LEFT($AV$3, 4)) + 1, 0 ), 'Raw Data'!$AN:$AN,"&gt;" &amp;DATE(LEFT($AV$3, 4), MONTH("1 " &amp; S$6 &amp; " " &amp; LEFT($AV$3, 4)), 0 ), 'Raw Data'!$J:$J, $A95, 'Raw Data'!$H:$H, "Non*", 'Raw Data'!$P:$P,""&amp;'Raw Data'!$B$1,'Raw Data'!$D:$D,"&lt;&gt;*ithdr*",'Raw Data'!$D:$D,"&lt;&gt;*ancel*")</f>
        <v>0</v>
      </c>
      <c r="T108" s="117"/>
      <c r="U108" s="117"/>
      <c r="V108" s="123"/>
      <c r="W108" s="140">
        <f>SUMIFS('Raw Data'!$AI:$AI, 'Raw Data'!$AN:$AN,"&lt;=" &amp;DATE(LEFT($AV$3, 4), MONTH("1 " &amp; W$6 &amp; " " &amp; LEFT($AV$3, 4)) + 1, 0 ), 'Raw Data'!$AN:$AN,"&gt;" &amp;DATE(LEFT($AV$3, 4), MONTH("1 " &amp; W$6 &amp; " " &amp; LEFT($AV$3, 4)), 0 ), 'Raw Data'!$J:$J, $A95, 'Raw Data'!$H:$H, "Non*", 'Raw Data'!$O:$O,""&amp;'Raw Data'!$B$1,'Raw Data'!$D:$D,"&lt;&gt;*ithdr*",'Raw Data'!$D:$D,"&lt;&gt;*ancel*",'Raw Data'!$P:$P,"--")
+
SUMIFS('Raw Data'!$AI:$AI, 'Raw Data'!$AN:$AN,"&lt;=" &amp;DATE(LEFT($AV$3, 4), MONTH("1 " &amp; W$6 &amp; " " &amp; LEFT($AV$3, 4)) + 1, 0 ), 'Raw Data'!$AN:$AN,"&gt;" &amp;DATE(LEFT($AV$3, 4), MONTH("1 " &amp; W$6 &amp; " " &amp; LEFT($AV$3, 4)), 0 ), 'Raw Data'!$J:$J, $A95, 'Raw Data'!$H:$H, "Non*", 'Raw Data'!$P:$P,""&amp;'Raw Data'!$B$1,'Raw Data'!$D:$D,"&lt;&gt;*ithdr*",'Raw Data'!$D:$D,"&lt;&gt;*ancel*")</f>
        <v>0</v>
      </c>
      <c r="X108" s="117"/>
      <c r="Y108" s="117"/>
      <c r="Z108" s="123"/>
      <c r="AA108" s="140">
        <f>SUMIFS('Raw Data'!$AI:$AI, 'Raw Data'!$AN:$AN,"&lt;=" &amp;DATE(LEFT($AV$3, 4), MONTH("1 " &amp; AA$6 &amp; " " &amp; LEFT($AV$3, 4)) + 1, 0 ), 'Raw Data'!$AN:$AN,"&gt;" &amp;DATE(LEFT($AV$3, 4), MONTH("1 " &amp; AA$6 &amp; " " &amp; LEFT($AV$3, 4)), 0 ), 'Raw Data'!$J:$J, $A95, 'Raw Data'!$H:$H, "Non*", 'Raw Data'!$O:$O,""&amp;'Raw Data'!$B$1,'Raw Data'!$D:$D,"&lt;&gt;*ithdr*",'Raw Data'!$D:$D,"&lt;&gt;*ancel*",'Raw Data'!$P:$P,"--")
+
SUMIFS('Raw Data'!$AI:$AI, 'Raw Data'!$AN:$AN,"&lt;=" &amp;DATE(LEFT($AV$3, 4), MONTH("1 " &amp; AA$6 &amp; " " &amp; LEFT($AV$3, 4)) + 1, 0 ), 'Raw Data'!$AN:$AN,"&gt;" &amp;DATE(LEFT($AV$3, 4), MONTH("1 " &amp; AA$6 &amp; " " &amp; LEFT($AV$3, 4)), 0 ), 'Raw Data'!$J:$J, $A95, 'Raw Data'!$H:$H, "Non*", 'Raw Data'!$P:$P,""&amp;'Raw Data'!$B$1,'Raw Data'!$D:$D,"&lt;&gt;*ithdr*",'Raw Data'!$D:$D,"&lt;&gt;*ancel*")</f>
        <v>0</v>
      </c>
      <c r="AB108" s="117"/>
      <c r="AC108" s="117"/>
      <c r="AD108" s="123"/>
      <c r="AE108" s="140">
        <f>SUMIFS('Raw Data'!$AI:$AI, 'Raw Data'!$AN:$AN,"&lt;=" &amp;DATE(LEFT($AV$3, 4), MONTH("1 " &amp; AE$6 &amp; " " &amp; LEFT($AV$3, 4)) + 1, 0 ), 'Raw Data'!$AN:$AN,"&gt;" &amp;DATE(LEFT($AV$3, 4), MONTH("1 " &amp; AE$6 &amp; " " &amp; LEFT($AV$3, 4)), 0 ), 'Raw Data'!$J:$J, $A95, 'Raw Data'!$H:$H, "Non*", 'Raw Data'!$O:$O,""&amp;'Raw Data'!$B$1,'Raw Data'!$D:$D,"&lt;&gt;*ithdr*",'Raw Data'!$D:$D,"&lt;&gt;*ancel*",'Raw Data'!$P:$P,"--")
+
SUMIFS('Raw Data'!$AI:$AI, 'Raw Data'!$AN:$AN,"&lt;=" &amp;DATE(LEFT($AV$3, 4), MONTH("1 " &amp; AE$6 &amp; " " &amp; LEFT($AV$3, 4)) + 1, 0 ), 'Raw Data'!$AN:$AN,"&gt;" &amp;DATE(LEFT($AV$3, 4), MONTH("1 " &amp; AE$6 &amp; " " &amp; LEFT($AV$3, 4)), 0 ), 'Raw Data'!$J:$J, $A95, 'Raw Data'!$H:$H, "Non*", 'Raw Data'!$P:$P,""&amp;'Raw Data'!$B$1,'Raw Data'!$D:$D,"&lt;&gt;*ithdr*",'Raw Data'!$D:$D,"&lt;&gt;*ancel*")</f>
        <v>0</v>
      </c>
      <c r="AF108" s="117"/>
      <c r="AG108" s="117"/>
      <c r="AH108" s="123"/>
      <c r="AI108" s="140">
        <f>SUMIFS('Raw Data'!$AI:$AI, 'Raw Data'!$AN:$AN,"&lt;=" &amp;DATE(LEFT($AV$3, 4), MONTH("1 " &amp; AI$6 &amp; " " &amp; LEFT($AV$3, 4)) + 1, 0 ), 'Raw Data'!$AN:$AN,"&gt;" &amp;DATE(LEFT($AV$3, 4), MONTH("1 " &amp; AI$6 &amp; " " &amp; LEFT($AV$3, 4)), 0 ), 'Raw Data'!$J:$J, $A95, 'Raw Data'!$H:$H, "Non*", 'Raw Data'!$O:$O,""&amp;'Raw Data'!$B$1,'Raw Data'!$D:$D,"&lt;&gt;*ithdr*",'Raw Data'!$D:$D,"&lt;&gt;*ancel*",'Raw Data'!$P:$P,"--")
+
SUMIFS('Raw Data'!$AI:$AI, 'Raw Data'!$AN:$AN,"&lt;=" &amp;DATE(LEFT($AV$3, 4), MONTH("1 " &amp; AI$6 &amp; " " &amp; LEFT($AV$3, 4)) + 1, 0 ), 'Raw Data'!$AN:$AN,"&gt;" &amp;DATE(LEFT($AV$3, 4), MONTH("1 " &amp; AI$6 &amp; " " &amp; LEFT($AV$3, 4)), 0 ), 'Raw Data'!$J:$J, $A95, 'Raw Data'!$H:$H, "Non*", 'Raw Data'!$P:$P,""&amp;'Raw Data'!$B$1,'Raw Data'!$D:$D,"&lt;&gt;*ithdr*",'Raw Data'!$D:$D,"&lt;&gt;*ancel*")</f>
        <v>0</v>
      </c>
      <c r="AJ108" s="117"/>
      <c r="AK108" s="117"/>
      <c r="AL108" s="123"/>
      <c r="AM108" s="140">
        <f>SUMIFS('Raw Data'!$AI:$AI, 'Raw Data'!$AN:$AN,"&lt;=" &amp;DATE(LEFT($AV$3, 4), MONTH("1 " &amp; AM$6 &amp; " " &amp; LEFT($AV$3, 4)) + 1, 0 ), 'Raw Data'!$AN:$AN,"&gt;" &amp;DATE(LEFT($AV$3, 4), MONTH("1 " &amp; AM$6 &amp; " " &amp; LEFT($AV$3, 4)), 0 ), 'Raw Data'!$J:$J, $A95, 'Raw Data'!$H:$H, "Non*", 'Raw Data'!$O:$O,""&amp;'Raw Data'!$B$1,'Raw Data'!$D:$D,"&lt;&gt;*ithdr*",'Raw Data'!$D:$D,"&lt;&gt;*ancel*",'Raw Data'!$P:$P,"--")
+
SUMIFS('Raw Data'!$AI:$AI, 'Raw Data'!$AN:$AN,"&lt;=" &amp;DATE(LEFT($AV$3, 4), MONTH("1 " &amp; AM$6 &amp; " " &amp; LEFT($AV$3, 4)) + 1, 0 ), 'Raw Data'!$AN:$AN,"&gt;" &amp;DATE(LEFT($AV$3, 4), MONTH("1 " &amp; AM$6 &amp; " " &amp; LEFT($AV$3, 4)), 0 ), 'Raw Data'!$J:$J, $A95, 'Raw Data'!$H:$H, "Non*", 'Raw Data'!$P:$P,""&amp;'Raw Data'!$B$1,'Raw Data'!$D:$D,"&lt;&gt;*ithdr*",'Raw Data'!$D:$D,"&lt;&gt;*ancel*")</f>
        <v>0</v>
      </c>
      <c r="AN108" s="117"/>
      <c r="AO108" s="117"/>
      <c r="AP108" s="123"/>
      <c r="AQ108" s="140">
        <f>SUMIFS('Raw Data'!$AI:$AI, 'Raw Data'!$AN:$AN,"&lt;=" &amp;DATE(LEFT($AV$3, 4), MONTH("1 " &amp; AQ$6 &amp; " " &amp; LEFT($AV$3, 4)) + 1, 0 ), 'Raw Data'!$AN:$AN,"&gt;" &amp;DATE(LEFT($AV$3, 4), MONTH("1 " &amp; AQ$6 &amp; " " &amp; LEFT($AV$3, 4)), 0 ), 'Raw Data'!$J:$J, $A95, 'Raw Data'!$H:$H, "Non*", 'Raw Data'!$O:$O,""&amp;'Raw Data'!$B$1,'Raw Data'!$D:$D,"&lt;&gt;*ithdr*",'Raw Data'!$D:$D,"&lt;&gt;*ancel*",'Raw Data'!$P:$P,"--")
+
SUMIFS('Raw Data'!$AI:$AI, 'Raw Data'!$AN:$AN,"&lt;=" &amp;DATE(LEFT($AV$3, 4), MONTH("1 " &amp; AQ$6 &amp; " " &amp; LEFT($AV$3, 4)) + 1, 0 ), 'Raw Data'!$AN:$AN,"&gt;" &amp;DATE(LEFT($AV$3, 4), MONTH("1 " &amp; AQ$6 &amp; " " &amp; LEFT($AV$3, 4)), 0 ), 'Raw Data'!$J:$J, $A95, 'Raw Data'!$H:$H, "Non*", 'Raw Data'!$P:$P,""&amp;'Raw Data'!$B$1,'Raw Data'!$D:$D,"&lt;&gt;*ithdr*",'Raw Data'!$D:$D,"&lt;&gt;*ancel*")</f>
        <v>0</v>
      </c>
      <c r="AR108" s="117"/>
      <c r="AS108" s="117"/>
      <c r="AT108" s="123"/>
      <c r="AU108" s="140">
        <f>SUMIFS('Raw Data'!$AI:$AI, 'Raw Data'!$AN:$AN,"&lt;=" &amp;DATE(MID($AV$3, 15, 4), MONTH("1 " &amp; AU$6 &amp; " " &amp; MID($AV$3, 15, 4)) + 1, 0 ), 'Raw Data'!$AN:$AN,"&gt;" &amp;DATE(MID($AV$3, 15, 4), MONTH("1 " &amp; AU$6 &amp; " " &amp; MID($AV$3, 15, 4)), 0 ), 'Raw Data'!$J:$J, $A95, 'Raw Data'!$H:$H, "Non*", 'Raw Data'!$O:$O,""&amp;'Raw Data'!$B$1,'Raw Data'!$D:$D,"&lt;&gt;*ithdr*",'Raw Data'!$D:$D,"&lt;&gt;*ancel*",'Raw Data'!$P:$P,"--")
+
SUMIFS('Raw Data'!$AI:$AI, 'Raw Data'!$AN:$AN,"&lt;=" &amp;DATE(MID($AV$3, 15, 4), MONTH("1 " &amp; AU$6 &amp; " " &amp; MID($AV$3, 15, 4)) + 1, 0 ), 'Raw Data'!$AN:$AN,"&gt;" &amp;DATE(MID($AV$3, 15, 4), MONTH("1 " &amp; AU$6 &amp; " " &amp; MID($AV$3, 15, 4)), 0 ), 'Raw Data'!$J:$J, $A95, 'Raw Data'!$H:$H, "Non*", 'Raw Data'!$P:$P,""&amp;'Raw Data'!$B$1,'Raw Data'!$D:$D,"&lt;&gt;*ithdr*",'Raw Data'!$D:$D,"&lt;&gt;*ancel*")</f>
        <v>0</v>
      </c>
      <c r="AV108" s="117"/>
      <c r="AW108" s="117"/>
      <c r="AX108" s="123"/>
      <c r="AY108" s="140">
        <f>SUMIFS('Raw Data'!$AI:$AI, 'Raw Data'!$AN:$AN,"&lt;=" &amp;DATE(MID($AV$3, 15, 4), MONTH("1 " &amp; AY$6 &amp; " " &amp; MID($AV$3, 15, 4)) + 1, 0 ), 'Raw Data'!$AN:$AN,"&gt;" &amp;DATE(MID($AV$3, 15, 4), MONTH("1 " &amp; AY$6 &amp; " " &amp; MID($AV$3, 15, 4)), 0 ), 'Raw Data'!$J:$J, $A95, 'Raw Data'!$H:$H, "Non*", 'Raw Data'!$O:$O,""&amp;'Raw Data'!$B$1,'Raw Data'!$D:$D,"&lt;&gt;*ithdr*",'Raw Data'!$D:$D,"&lt;&gt;*ancel*",'Raw Data'!$P:$P,"--")
+
SUMIFS('Raw Data'!$AI:$AI, 'Raw Data'!$AN:$AN,"&lt;=" &amp;DATE(MID($AV$3, 15, 4), MONTH("1 " &amp; AY$6 &amp; " " &amp; MID($AV$3, 15, 4)) + 1, 0 ), 'Raw Data'!$AN:$AN,"&gt;" &amp;DATE(MID($AV$3, 15, 4), MONTH("1 " &amp; AY$6 &amp; " " &amp; MID($AV$3, 15, 4)), 0 ), 'Raw Data'!$J:$J, $A95, 'Raw Data'!$H:$H, "Non*", 'Raw Data'!$P:$P,""&amp;'Raw Data'!$B$1,'Raw Data'!$D:$D,"&lt;&gt;*ithdr*",'Raw Data'!$D:$D,"&lt;&gt;*ancel*")</f>
        <v>0</v>
      </c>
      <c r="AZ108" s="117"/>
      <c r="BA108" s="117"/>
      <c r="BB108" s="123"/>
      <c r="BC108" s="140">
        <f>SUMIFS('Raw Data'!$AI:$AI, 'Raw Data'!$AN:$AN,"&lt;=" &amp;DATE(MID($AV$3, 15, 4), MONTH("1 " &amp; BC$6 &amp; " " &amp; MID($AV$3, 15, 4)) + 1, 0 ), 'Raw Data'!$AN:$AN,"&gt;" &amp;DATE(MID($AV$3, 15, 4), MONTH("1 " &amp; BC$6 &amp; " " &amp; MID($AV$3, 15, 4)), 0 ), 'Raw Data'!$J:$J, $A95, 'Raw Data'!$H:$H, "Non*", 'Raw Data'!$O:$O,""&amp;'Raw Data'!$B$1,'Raw Data'!$D:$D,"&lt;&gt;*ithdr*",'Raw Data'!$D:$D,"&lt;&gt;*ancel*",'Raw Data'!$P:$P,"--")
+
SUMIFS('Raw Data'!$AI:$AI, 'Raw Data'!$AN:$AN,"&lt;=" &amp;DATE(MID($AV$3, 15, 4), MONTH("1 " &amp; BC$6 &amp; " " &amp; MID($AV$3, 15, 4)) + 1, 0 ), 'Raw Data'!$AN:$AN,"&gt;" &amp;DATE(MID($AV$3, 15, 4), MONTH("1 " &amp; BC$6 &amp; " " &amp; MID($AV$3, 15, 4)), 0 ), 'Raw Data'!$J:$J, $A95, 'Raw Data'!$H:$H, "Non*", 'Raw Data'!$P:$P,""&amp;'Raw Data'!$B$1,'Raw Data'!$D:$D,"&lt;&gt;*ithdr*",'Raw Data'!$D:$D,"&lt;&gt;*ancel*")</f>
        <v>0</v>
      </c>
      <c r="BD108" s="117"/>
      <c r="BE108" s="117"/>
      <c r="BF108" s="123"/>
    </row>
    <row r="109" spans="1:58" ht="12.75" customHeight="1" x14ac:dyDescent="0.2">
      <c r="A109" s="120" t="s">
        <v>737</v>
      </c>
      <c r="B109" s="117"/>
      <c r="C109" s="117"/>
      <c r="D109" s="117"/>
      <c r="E109" s="117"/>
      <c r="F109" s="117"/>
      <c r="G109" s="117"/>
      <c r="H109" s="117"/>
      <c r="I109" s="117"/>
      <c r="J109" s="123"/>
      <c r="K109" s="156">
        <f>COUNTIFS( 'Raw Data'!$AM:$AM,"&lt;=" &amp;DATE(LEFT($AV$3, 4), MONTH("1 " &amp; K$6 &amp; " " &amp; LEFT($AV$3, 4)) + 1, 0 ), 'Raw Data'!$AM:$AM,"&gt;" &amp;DATE(LEFT($AV$3, 4), MONTH("1 " &amp; K$6 &amp; " " &amp; LEFT($AV$3, 4)), 0 ), 'Raw Data'!$J:$J, $A95, 'Raw Data'!$O:$O,""&amp;'Raw Data'!$B$1,'Raw Data'!$D:$D,"&lt;&gt;*ithdr*",'Raw Data'!$D:$D,"&lt;&gt;*ancel*",'Raw Data'!$P:$P,"--")
+
COUNTIFS( 'Raw Data'!$AM:$AM,"&lt;=" &amp;DATE(LEFT($AV$3, 4), MONTH("1 " &amp; K$6 &amp; " " &amp; LEFT($AV$3, 4)) + 1, 0 ), 'Raw Data'!$AM:$AM,"&gt;" &amp;DATE(LEFT($AV$3, 4), MONTH("1 " &amp; K$6 &amp; " " &amp; LEFT($AV$3, 4)), 0 ), 'Raw Data'!$J:$J, $A95, 'Raw Data'!$P:$P,""&amp;'Raw Data'!$B$1,'Raw Data'!$D:$D,"&lt;&gt;*ithdr*",'Raw Data'!$D:$D,"&lt;&gt;*ancel*")</f>
        <v>0</v>
      </c>
      <c r="L109" s="117"/>
      <c r="M109" s="117"/>
      <c r="N109" s="123"/>
      <c r="O109" s="156">
        <f>COUNTIFS( 'Raw Data'!$AM:$AM,"&lt;=" &amp;DATE(LEFT($AV$3, 4), MONTH("1 " &amp; O$6 &amp; " " &amp; LEFT($AV$3, 4)) + 1, 0 ), 'Raw Data'!$AM:$AM,"&gt;" &amp;DATE(LEFT($AV$3, 4), MONTH("1 " &amp; O$6 &amp; " " &amp; LEFT($AV$3, 4)), 0 ), 'Raw Data'!$J:$J, $A95, 'Raw Data'!$O:$O,""&amp;'Raw Data'!$B$1,'Raw Data'!$D:$D,"&lt;&gt;*ithdr*",'Raw Data'!$D:$D,"&lt;&gt;*ancel*",'Raw Data'!$P:$P,"--")
+
COUNTIFS( 'Raw Data'!$AM:$AM,"&lt;=" &amp;DATE(LEFT($AV$3, 4), MONTH("1 " &amp; O$6 &amp; " " &amp; LEFT($AV$3, 4)) + 1, 0 ), 'Raw Data'!$AM:$AM,"&gt;" &amp;DATE(LEFT($AV$3, 4), MONTH("1 " &amp; O$6 &amp; " " &amp; LEFT($AV$3, 4)), 0 ), 'Raw Data'!$J:$J, $A95, 'Raw Data'!$P:$P,""&amp;'Raw Data'!$B$1,'Raw Data'!$D:$D,"&lt;&gt;*ithdr*",'Raw Data'!$D:$D,"&lt;&gt;*ancel*")</f>
        <v>0</v>
      </c>
      <c r="P109" s="117"/>
      <c r="Q109" s="117"/>
      <c r="R109" s="123"/>
      <c r="S109" s="156">
        <f>COUNTIFS( 'Raw Data'!$AM:$AM,"&lt;=" &amp;DATE(LEFT($AV$3, 4), MONTH("1 " &amp; S$6 &amp; " " &amp; LEFT($AV$3, 4)) + 1, 0 ), 'Raw Data'!$AM:$AM,"&gt;" &amp;DATE(LEFT($AV$3, 4), MONTH("1 " &amp; S$6 &amp; " " &amp; LEFT($AV$3, 4)), 0 ), 'Raw Data'!$J:$J, $A95, 'Raw Data'!$O:$O,""&amp;'Raw Data'!$B$1,'Raw Data'!$D:$D,"&lt;&gt;*ithdr*",'Raw Data'!$D:$D,"&lt;&gt;*ancel*",'Raw Data'!$P:$P,"--")
+
COUNTIFS( 'Raw Data'!$AM:$AM,"&lt;=" &amp;DATE(LEFT($AV$3, 4), MONTH("1 " &amp; S$6 &amp; " " &amp; LEFT($AV$3, 4)) + 1, 0 ), 'Raw Data'!$AM:$AM,"&gt;" &amp;DATE(LEFT($AV$3, 4), MONTH("1 " &amp; S$6 &amp; " " &amp; LEFT($AV$3, 4)), 0 ), 'Raw Data'!$J:$J, $A95, 'Raw Data'!$P:$P,""&amp;'Raw Data'!$B$1,'Raw Data'!$D:$D,"&lt;&gt;*ithdr*",'Raw Data'!$D:$D,"&lt;&gt;*ancel*")</f>
        <v>0</v>
      </c>
      <c r="T109" s="117"/>
      <c r="U109" s="117"/>
      <c r="V109" s="123"/>
      <c r="W109" s="156">
        <f>COUNTIFS( 'Raw Data'!$AM:$AM,"&lt;=" &amp;DATE(LEFT($AV$3, 4), MONTH("1 " &amp; W$6 &amp; " " &amp; LEFT($AV$3, 4)) + 1, 0 ), 'Raw Data'!$AM:$AM,"&gt;" &amp;DATE(LEFT($AV$3, 4), MONTH("1 " &amp; W$6 &amp; " " &amp; LEFT($AV$3, 4)), 0 ), 'Raw Data'!$J:$J, $A95, 'Raw Data'!$O:$O,""&amp;'Raw Data'!$B$1,'Raw Data'!$D:$D,"&lt;&gt;*ithdr*",'Raw Data'!$D:$D,"&lt;&gt;*ancel*",'Raw Data'!$P:$P,"--")
+
COUNTIFS( 'Raw Data'!$AM:$AM,"&lt;=" &amp;DATE(LEFT($AV$3, 4), MONTH("1 " &amp; W$6 &amp; " " &amp; LEFT($AV$3, 4)) + 1, 0 ), 'Raw Data'!$AM:$AM,"&gt;" &amp;DATE(LEFT($AV$3, 4), MONTH("1 " &amp; W$6 &amp; " " &amp; LEFT($AV$3, 4)), 0 ), 'Raw Data'!$J:$J, $A95, 'Raw Data'!$P:$P,""&amp;'Raw Data'!$B$1,'Raw Data'!$D:$D,"&lt;&gt;*ithdr*",'Raw Data'!$D:$D,"&lt;&gt;*ancel*")</f>
        <v>0</v>
      </c>
      <c r="X109" s="117"/>
      <c r="Y109" s="117"/>
      <c r="Z109" s="123"/>
      <c r="AA109" s="156">
        <f>COUNTIFS( 'Raw Data'!$AM:$AM,"&lt;=" &amp;DATE(LEFT($AV$3, 4), MONTH("1 " &amp; AA$6 &amp; " " &amp; LEFT($AV$3, 4)) + 1, 0 ), 'Raw Data'!$AM:$AM,"&gt;" &amp;DATE(LEFT($AV$3, 4), MONTH("1 " &amp; AA$6 &amp; " " &amp; LEFT($AV$3, 4)), 0 ), 'Raw Data'!$J:$J, $A95, 'Raw Data'!$O:$O,""&amp;'Raw Data'!$B$1,'Raw Data'!$D:$D,"&lt;&gt;*ithdr*",'Raw Data'!$D:$D,"&lt;&gt;*ancel*",'Raw Data'!$P:$P,"--")
+
COUNTIFS( 'Raw Data'!$AM:$AM,"&lt;=" &amp;DATE(LEFT($AV$3, 4), MONTH("1 " &amp; AA$6 &amp; " " &amp; LEFT($AV$3, 4)) + 1, 0 ), 'Raw Data'!$AM:$AM,"&gt;" &amp;DATE(LEFT($AV$3, 4), MONTH("1 " &amp; AA$6 &amp; " " &amp; LEFT($AV$3, 4)), 0 ), 'Raw Data'!$J:$J, $A95, 'Raw Data'!$P:$P,""&amp;'Raw Data'!$B$1,'Raw Data'!$D:$D,"&lt;&gt;*ithdr*",'Raw Data'!$D:$D,"&lt;&gt;*ancel*")</f>
        <v>0</v>
      </c>
      <c r="AB109" s="117"/>
      <c r="AC109" s="117"/>
      <c r="AD109" s="123"/>
      <c r="AE109" s="156">
        <f>COUNTIFS( 'Raw Data'!$AM:$AM,"&lt;=" &amp;DATE(LEFT($AV$3, 4), MONTH("1 " &amp; AE$6 &amp; " " &amp; LEFT($AV$3, 4)) + 1, 0 ), 'Raw Data'!$AM:$AM,"&gt;" &amp;DATE(LEFT($AV$3, 4), MONTH("1 " &amp; AE$6 &amp; " " &amp; LEFT($AV$3, 4)), 0 ), 'Raw Data'!$J:$J, $A95, 'Raw Data'!$O:$O,""&amp;'Raw Data'!$B$1,'Raw Data'!$D:$D,"&lt;&gt;*ithdr*",'Raw Data'!$D:$D,"&lt;&gt;*ancel*",'Raw Data'!$P:$P,"--")
+
COUNTIFS( 'Raw Data'!$AM:$AM,"&lt;=" &amp;DATE(LEFT($AV$3, 4), MONTH("1 " &amp; AE$6 &amp; " " &amp; LEFT($AV$3, 4)) + 1, 0 ), 'Raw Data'!$AM:$AM,"&gt;" &amp;DATE(LEFT($AV$3, 4), MONTH("1 " &amp; AE$6 &amp; " " &amp; LEFT($AV$3, 4)), 0 ), 'Raw Data'!$J:$J, $A95, 'Raw Data'!$P:$P,""&amp;'Raw Data'!$B$1,'Raw Data'!$D:$D,"&lt;&gt;*ithdr*",'Raw Data'!$D:$D,"&lt;&gt;*ancel*")</f>
        <v>0</v>
      </c>
      <c r="AF109" s="117"/>
      <c r="AG109" s="117"/>
      <c r="AH109" s="123"/>
      <c r="AI109" s="156">
        <f>COUNTIFS( 'Raw Data'!$AM:$AM,"&lt;=" &amp;DATE(LEFT($AV$3, 4), MONTH("1 " &amp; AI$6 &amp; " " &amp; LEFT($AV$3, 4)) + 1, 0 ), 'Raw Data'!$AM:$AM,"&gt;" &amp;DATE(LEFT($AV$3, 4), MONTH("1 " &amp; AI$6 &amp; " " &amp; LEFT($AV$3, 4)), 0 ), 'Raw Data'!$J:$J, $A95, 'Raw Data'!$O:$O,""&amp;'Raw Data'!$B$1,'Raw Data'!$D:$D,"&lt;&gt;*ithdr*",'Raw Data'!$D:$D,"&lt;&gt;*ancel*",'Raw Data'!$P:$P,"--")
+
COUNTIFS( 'Raw Data'!$AM:$AM,"&lt;=" &amp;DATE(LEFT($AV$3, 4), MONTH("1 " &amp; AI$6 &amp; " " &amp; LEFT($AV$3, 4)) + 1, 0 ), 'Raw Data'!$AM:$AM,"&gt;" &amp;DATE(LEFT($AV$3, 4), MONTH("1 " &amp; AI$6 &amp; " " &amp; LEFT($AV$3, 4)), 0 ), 'Raw Data'!$J:$J, $A95, 'Raw Data'!$P:$P,""&amp;'Raw Data'!$B$1,'Raw Data'!$D:$D,"&lt;&gt;*ithdr*",'Raw Data'!$D:$D,"&lt;&gt;*ancel*")</f>
        <v>0</v>
      </c>
      <c r="AJ109" s="117"/>
      <c r="AK109" s="117"/>
      <c r="AL109" s="123"/>
      <c r="AM109" s="156">
        <f>COUNTIFS( 'Raw Data'!$AM:$AM,"&lt;=" &amp;DATE(LEFT($AV$3, 4), MONTH("1 " &amp; AM$6 &amp; " " &amp; LEFT($AV$3, 4)) + 1, 0 ), 'Raw Data'!$AM:$AM,"&gt;" &amp;DATE(LEFT($AV$3, 4), MONTH("1 " &amp; AM$6 &amp; " " &amp; LEFT($AV$3, 4)), 0 ), 'Raw Data'!$J:$J, $A95, 'Raw Data'!$O:$O,""&amp;'Raw Data'!$B$1,'Raw Data'!$D:$D,"&lt;&gt;*ithdr*",'Raw Data'!$D:$D,"&lt;&gt;*ancel*",'Raw Data'!$P:$P,"--")
+
COUNTIFS( 'Raw Data'!$AM:$AM,"&lt;=" &amp;DATE(LEFT($AV$3, 4), MONTH("1 " &amp; AM$6 &amp; " " &amp; LEFT($AV$3, 4)) + 1, 0 ), 'Raw Data'!$AM:$AM,"&gt;" &amp;DATE(LEFT($AV$3, 4), MONTH("1 " &amp; AM$6 &amp; " " &amp; LEFT($AV$3, 4)), 0 ), 'Raw Data'!$J:$J, $A95, 'Raw Data'!$P:$P,""&amp;'Raw Data'!$B$1,'Raw Data'!$D:$D,"&lt;&gt;*ithdr*",'Raw Data'!$D:$D,"&lt;&gt;*ancel*")</f>
        <v>0</v>
      </c>
      <c r="AN109" s="117"/>
      <c r="AO109" s="117"/>
      <c r="AP109" s="123"/>
      <c r="AQ109" s="156">
        <f>COUNTIFS( 'Raw Data'!$AM:$AM,"&lt;=" &amp;DATE(LEFT($AV$3, 4), MONTH("1 " &amp; AQ$6 &amp; " " &amp; LEFT($AV$3, 4)) + 1, 0 ), 'Raw Data'!$AM:$AM,"&gt;" &amp;DATE(LEFT($AV$3, 4), MONTH("1 " &amp; AQ$6 &amp; " " &amp; LEFT($AV$3, 4)), 0 ), 'Raw Data'!$J:$J, $A95, 'Raw Data'!$O:$O,""&amp;'Raw Data'!$B$1,'Raw Data'!$D:$D,"&lt;&gt;*ithdr*",'Raw Data'!$D:$D,"&lt;&gt;*ancel*",'Raw Data'!$P:$P,"--")
+
COUNTIFS( 'Raw Data'!$AM:$AM,"&lt;=" &amp;DATE(LEFT($AV$3, 4), MONTH("1 " &amp; AQ$6 &amp; " " &amp; LEFT($AV$3, 4)) + 1, 0 ), 'Raw Data'!$AM:$AM,"&gt;" &amp;DATE(LEFT($AV$3, 4), MONTH("1 " &amp; AQ$6 &amp; " " &amp; LEFT($AV$3, 4)), 0 ), 'Raw Data'!$J:$J, $A95, 'Raw Data'!$P:$P,""&amp;'Raw Data'!$B$1,'Raw Data'!$D:$D,"&lt;&gt;*ithdr*",'Raw Data'!$D:$D,"&lt;&gt;*ancel*")</f>
        <v>0</v>
      </c>
      <c r="AR109" s="117"/>
      <c r="AS109" s="117"/>
      <c r="AT109" s="123"/>
      <c r="AU109" s="156">
        <f>COUNTIFS( 'Raw Data'!$AM:$AM,"&lt;=" &amp;DATE(MID($AV$3, 15, 4), MONTH("1 " &amp; AU$6 &amp; " " &amp; MID($AV$3, 15, 4)) + 1, 0 ), 'Raw Data'!$AN:$AN,"&gt;" &amp;DATE(MID($AV$3, 15, 4), MONTH("1 " &amp; AU$6 &amp; " " &amp; MID($AV$3, 15, 4)), 0 ), 'Raw Data'!$J:$J, $A95, 'Raw Data'!$O:$O,""&amp;'Raw Data'!$B$1,'Raw Data'!$D:$D,"&lt;&gt;*ithdr*",'Raw Data'!$D:$D,"&lt;&gt;*ancel*",'Raw Data'!$P:$P,"--")
+
COUNTIFS( 'Raw Data'!$AM:$AM,"&lt;=" &amp;DATE(MID($AV$3, 15, 4), MONTH("1 " &amp; AU$6 &amp; " " &amp; MID($AV$3, 15, 4)) + 1, 0 ), 'Raw Data'!$AN:$AN,"&gt;" &amp;DATE(MID($AV$3, 15, 4), MONTH("1 " &amp; AU$6 &amp; " " &amp; MID($AV$3, 15, 4)), 0 ), 'Raw Data'!$J:$J, $A95, 'Raw Data'!$P:$P,""&amp;'Raw Data'!$B$1,'Raw Data'!$D:$D,"&lt;&gt;*ithdr*",'Raw Data'!$D:$D,"&lt;&gt;*ancel*")</f>
        <v>0</v>
      </c>
      <c r="AV109" s="117"/>
      <c r="AW109" s="117"/>
      <c r="AX109" s="123"/>
      <c r="AY109" s="156">
        <f>COUNTIFS( 'Raw Data'!$AM:$AM,"&lt;=" &amp;DATE(MID($AV$3, 15, 4), MONTH("1 " &amp; AY$6 &amp; " " &amp; MID($AV$3, 15, 4)) + 1, 0 ), 'Raw Data'!$AN:$AN,"&gt;" &amp;DATE(MID($AV$3, 15, 4), MONTH("1 " &amp; AY$6 &amp; " " &amp; MID($AV$3, 15, 4)), 0 ), 'Raw Data'!$J:$J, $A95, 'Raw Data'!$O:$O,""&amp;'Raw Data'!$B$1,'Raw Data'!$D:$D,"&lt;&gt;*ithdr*",'Raw Data'!$D:$D,"&lt;&gt;*ancel*",'Raw Data'!$P:$P,"--")
+
COUNTIFS( 'Raw Data'!$AM:$AM,"&lt;=" &amp;DATE(MID($AV$3, 15, 4), MONTH("1 " &amp; AY$6 &amp; " " &amp; MID($AV$3, 15, 4)) + 1, 0 ), 'Raw Data'!$AN:$AN,"&gt;" &amp;DATE(MID($AV$3, 15, 4), MONTH("1 " &amp; AY$6 &amp; " " &amp; MID($AV$3, 15, 4)), 0 ), 'Raw Data'!$J:$J, $A95, 'Raw Data'!$P:$P,""&amp;'Raw Data'!$B$1,'Raw Data'!$D:$D,"&lt;&gt;*ithdr*",'Raw Data'!$D:$D,"&lt;&gt;*ancel*")</f>
        <v>0</v>
      </c>
      <c r="AZ109" s="117"/>
      <c r="BA109" s="117"/>
      <c r="BB109" s="123"/>
      <c r="BC109" s="156">
        <f>COUNTIFS( 'Raw Data'!$AM:$AM,"&lt;=" &amp;DATE(MID($AV$3, 15, 4), MONTH("1 " &amp; BC$6 &amp; " " &amp; MID($AV$3, 15, 4)) + 1, 0 ), 'Raw Data'!$AN:$AN,"&gt;" &amp;DATE(MID($AV$3, 15, 4), MONTH("1 " &amp; BC$6 &amp; " " &amp; MID($AV$3, 15, 4)), 0 ), 'Raw Data'!$J:$J, $A95, 'Raw Data'!$O:$O,""&amp;'Raw Data'!$B$1,'Raw Data'!$D:$D,"&lt;&gt;*ithdr*",'Raw Data'!$D:$D,"&lt;&gt;*ancel*",'Raw Data'!$P:$P,"--")
+
COUNTIFS( 'Raw Data'!$AM:$AM,"&lt;=" &amp;DATE(MID($AV$3, 15, 4), MONTH("1 " &amp; BC$6 &amp; " " &amp; MID($AV$3, 15, 4)) + 1, 0 ), 'Raw Data'!$AN:$AN,"&gt;" &amp;DATE(MID($AV$3, 15, 4), MONTH("1 " &amp; BC$6 &amp; " " &amp; MID($AV$3, 15, 4)), 0 ), 'Raw Data'!$J:$J, $A95, 'Raw Data'!$P:$P,""&amp;'Raw Data'!$B$1,'Raw Data'!$D:$D,"&lt;&gt;*ithdr*",'Raw Data'!$D:$D,"&lt;&gt;*ancel*")</f>
        <v>0</v>
      </c>
      <c r="BD109" s="117"/>
      <c r="BE109" s="117"/>
      <c r="BF109" s="123"/>
    </row>
    <row r="110" spans="1:58" ht="12.75" customHeight="1" x14ac:dyDescent="0.2">
      <c r="A110" s="157" t="s">
        <v>738</v>
      </c>
      <c r="B110" s="117"/>
      <c r="C110" s="117"/>
      <c r="D110" s="117"/>
      <c r="E110" s="117"/>
      <c r="F110" s="117"/>
      <c r="G110" s="117"/>
      <c r="H110" s="117"/>
      <c r="I110" s="117"/>
      <c r="J110" s="123"/>
      <c r="K110" s="156">
        <f>COUNTIFS('Raw Data'!$AM:$AM,"&lt;=" &amp;DATE(LEFT($AV$3, 4), MONTH("1 " &amp; K$6 &amp; " " &amp; LEFT($AV$3, 4)) + 1, 0 ), 'Raw Data'!$AM:$AM,"&gt;" &amp;DATE(LEFT($AV$3, 4), MONTH("1 " &amp; K$6 &amp; " " &amp; LEFT($AV$3, 4)), 0 ), 'Raw Data'!$J:$J, $A95, 'Raw Data'!$H:$H, "Ear*", 'Raw Data'!$O:$O,""&amp;'Raw Data'!$B$1,'Raw Data'!$D:$D,"&lt;&gt;*ithdr*",'Raw Data'!$D:$D,"&lt;&gt;*ancel*",'Raw Data'!$P:$P,"--")
+
COUNTIFS( 'Raw Data'!$AM:$AM,"&lt;=" &amp;DATE(LEFT($AV$3, 4), MONTH("1 " &amp; K$6 &amp; " " &amp; LEFT($AV$3, 4)) + 1, 0 ), 'Raw Data'!$AM:$AM,"&gt;" &amp;DATE(LEFT($AV$3, 4), MONTH("1 " &amp; K$6 &amp; " " &amp; LEFT($AV$3, 4)), 0 ), 'Raw Data'!$J:$J, $A95, 'Raw Data'!$H:$H, "Ear*", 'Raw Data'!$P:$P,""&amp;'Raw Data'!$B$1,'Raw Data'!$D:$D,"&lt;&gt;*ithdr*",'Raw Data'!$D:$D,"&lt;&gt;*ancel*")</f>
        <v>0</v>
      </c>
      <c r="L110" s="117"/>
      <c r="M110" s="117"/>
      <c r="N110" s="123"/>
      <c r="O110" s="156">
        <f>COUNTIFS('Raw Data'!$AM:$AM,"&lt;=" &amp;DATE(LEFT($AV$3, 4), MONTH("1 " &amp; O$6 &amp; " " &amp; LEFT($AV$3, 4)) + 1, 0 ), 'Raw Data'!$AM:$AM,"&gt;" &amp;DATE(LEFT($AV$3, 4), MONTH("1 " &amp; O$6 &amp; " " &amp; LEFT($AV$3, 4)), 0 ), 'Raw Data'!$J:$J, $A95, 'Raw Data'!$H:$H, "Ear*", 'Raw Data'!$O:$O,""&amp;'Raw Data'!$B$1,'Raw Data'!$D:$D,"&lt;&gt;*ithdr*",'Raw Data'!$D:$D,"&lt;&gt;*ancel*",'Raw Data'!$P:$P,"--")
+
COUNTIFS( 'Raw Data'!$AM:$AM,"&lt;=" &amp;DATE(LEFT($AV$3, 4), MONTH("1 " &amp; O$6 &amp; " " &amp; LEFT($AV$3, 4)) + 1, 0 ), 'Raw Data'!$AM:$AM,"&gt;" &amp;DATE(LEFT($AV$3, 4), MONTH("1 " &amp; O$6 &amp; " " &amp; LEFT($AV$3, 4)), 0 ), 'Raw Data'!$J:$J, $A95, 'Raw Data'!$H:$H, "Ear*", 'Raw Data'!$P:$P,""&amp;'Raw Data'!$B$1,'Raw Data'!$D:$D,"&lt;&gt;*ithdr*",'Raw Data'!$D:$D,"&lt;&gt;*ancel*")</f>
        <v>0</v>
      </c>
      <c r="P110" s="117"/>
      <c r="Q110" s="117"/>
      <c r="R110" s="123"/>
      <c r="S110" s="156">
        <f>COUNTIFS('Raw Data'!$AM:$AM,"&lt;=" &amp;DATE(LEFT($AV$3, 4), MONTH("1 " &amp; S$6 &amp; " " &amp; LEFT($AV$3, 4)) + 1, 0 ), 'Raw Data'!$AM:$AM,"&gt;" &amp;DATE(LEFT($AV$3, 4), MONTH("1 " &amp; S$6 &amp; " " &amp; LEFT($AV$3, 4)), 0 ), 'Raw Data'!$J:$J, $A95, 'Raw Data'!$H:$H, "Ear*", 'Raw Data'!$O:$O,""&amp;'Raw Data'!$B$1,'Raw Data'!$D:$D,"&lt;&gt;*ithdr*",'Raw Data'!$D:$D,"&lt;&gt;*ancel*",'Raw Data'!$P:$P,"--")
+
COUNTIFS( 'Raw Data'!$AM:$AM,"&lt;=" &amp;DATE(LEFT($AV$3, 4), MONTH("1 " &amp; S$6 &amp; " " &amp; LEFT($AV$3, 4)) + 1, 0 ), 'Raw Data'!$AM:$AM,"&gt;" &amp;DATE(LEFT($AV$3, 4), MONTH("1 " &amp; S$6 &amp; " " &amp; LEFT($AV$3, 4)), 0 ), 'Raw Data'!$J:$J, $A95, 'Raw Data'!$H:$H, "Ear*", 'Raw Data'!$P:$P,""&amp;'Raw Data'!$B$1,'Raw Data'!$D:$D,"&lt;&gt;*ithdr*",'Raw Data'!$D:$D,"&lt;&gt;*ancel*")</f>
        <v>0</v>
      </c>
      <c r="T110" s="117"/>
      <c r="U110" s="117"/>
      <c r="V110" s="123"/>
      <c r="W110" s="156">
        <f>COUNTIFS('Raw Data'!$AM:$AM,"&lt;=" &amp;DATE(LEFT($AV$3, 4), MONTH("1 " &amp; W$6 &amp; " " &amp; LEFT($AV$3, 4)) + 1, 0 ), 'Raw Data'!$AM:$AM,"&gt;" &amp;DATE(LEFT($AV$3, 4), MONTH("1 " &amp; W$6 &amp; " " &amp; LEFT($AV$3, 4)), 0 ), 'Raw Data'!$J:$J, $A95, 'Raw Data'!$H:$H, "Ear*", 'Raw Data'!$O:$O,""&amp;'Raw Data'!$B$1,'Raw Data'!$D:$D,"&lt;&gt;*ithdr*",'Raw Data'!$D:$D,"&lt;&gt;*ancel*",'Raw Data'!$P:$P,"--")
+
COUNTIFS( 'Raw Data'!$AM:$AM,"&lt;=" &amp;DATE(LEFT($AV$3, 4), MONTH("1 " &amp; W$6 &amp; " " &amp; LEFT($AV$3, 4)) + 1, 0 ), 'Raw Data'!$AM:$AM,"&gt;" &amp;DATE(LEFT($AV$3, 4), MONTH("1 " &amp; W$6 &amp; " " &amp; LEFT($AV$3, 4)), 0 ), 'Raw Data'!$J:$J, $A95, 'Raw Data'!$H:$H, "Ear*", 'Raw Data'!$P:$P,""&amp;'Raw Data'!$B$1,'Raw Data'!$D:$D,"&lt;&gt;*ithdr*",'Raw Data'!$D:$D,"&lt;&gt;*ancel*")</f>
        <v>0</v>
      </c>
      <c r="X110" s="117"/>
      <c r="Y110" s="117"/>
      <c r="Z110" s="123"/>
      <c r="AA110" s="156">
        <f>COUNTIFS('Raw Data'!$AM:$AM,"&lt;=" &amp;DATE(LEFT($AV$3, 4), MONTH("1 " &amp; AA$6 &amp; " " &amp; LEFT($AV$3, 4)) + 1, 0 ), 'Raw Data'!$AM:$AM,"&gt;" &amp;DATE(LEFT($AV$3, 4), MONTH("1 " &amp; AA$6 &amp; " " &amp; LEFT($AV$3, 4)), 0 ), 'Raw Data'!$J:$J, $A95, 'Raw Data'!$H:$H, "Ear*", 'Raw Data'!$O:$O,""&amp;'Raw Data'!$B$1,'Raw Data'!$D:$D,"&lt;&gt;*ithdr*",'Raw Data'!$D:$D,"&lt;&gt;*ancel*",'Raw Data'!$P:$P,"--")
+
COUNTIFS( 'Raw Data'!$AM:$AM,"&lt;=" &amp;DATE(LEFT($AV$3, 4), MONTH("1 " &amp; AA$6 &amp; " " &amp; LEFT($AV$3, 4)) + 1, 0 ), 'Raw Data'!$AM:$AM,"&gt;" &amp;DATE(LEFT($AV$3, 4), MONTH("1 " &amp; AA$6 &amp; " " &amp; LEFT($AV$3, 4)), 0 ), 'Raw Data'!$J:$J, $A95, 'Raw Data'!$H:$H, "Ear*", 'Raw Data'!$P:$P,""&amp;'Raw Data'!$B$1,'Raw Data'!$D:$D,"&lt;&gt;*ithdr*",'Raw Data'!$D:$D,"&lt;&gt;*ancel*")</f>
        <v>0</v>
      </c>
      <c r="AB110" s="117"/>
      <c r="AC110" s="117"/>
      <c r="AD110" s="123"/>
      <c r="AE110" s="156">
        <f>COUNTIFS('Raw Data'!$AM:$AM,"&lt;=" &amp;DATE(LEFT($AV$3, 4), MONTH("1 " &amp; AE$6 &amp; " " &amp; LEFT($AV$3, 4)) + 1, 0 ), 'Raw Data'!$AM:$AM,"&gt;" &amp;DATE(LEFT($AV$3, 4), MONTH("1 " &amp; AE$6 &amp; " " &amp; LEFT($AV$3, 4)), 0 ), 'Raw Data'!$J:$J, $A95, 'Raw Data'!$H:$H, "Ear*", 'Raw Data'!$O:$O,""&amp;'Raw Data'!$B$1,'Raw Data'!$D:$D,"&lt;&gt;*ithdr*",'Raw Data'!$D:$D,"&lt;&gt;*ancel*",'Raw Data'!$P:$P,"--")
+
COUNTIFS( 'Raw Data'!$AM:$AM,"&lt;=" &amp;DATE(LEFT($AV$3, 4), MONTH("1 " &amp; AE$6 &amp; " " &amp; LEFT($AV$3, 4)) + 1, 0 ), 'Raw Data'!$AM:$AM,"&gt;" &amp;DATE(LEFT($AV$3, 4), MONTH("1 " &amp; AE$6 &amp; " " &amp; LEFT($AV$3, 4)), 0 ), 'Raw Data'!$J:$J, $A95, 'Raw Data'!$H:$H, "Ear*", 'Raw Data'!$P:$P,""&amp;'Raw Data'!$B$1,'Raw Data'!$D:$D,"&lt;&gt;*ithdr*",'Raw Data'!$D:$D,"&lt;&gt;*ancel*")</f>
        <v>0</v>
      </c>
      <c r="AF110" s="117"/>
      <c r="AG110" s="117"/>
      <c r="AH110" s="123"/>
      <c r="AI110" s="156">
        <f>COUNTIFS('Raw Data'!$AM:$AM,"&lt;=" &amp;DATE(LEFT($AV$3, 4), MONTH("1 " &amp; AI$6 &amp; " " &amp; LEFT($AV$3, 4)) + 1, 0 ), 'Raw Data'!$AM:$AM,"&gt;" &amp;DATE(LEFT($AV$3, 4), MONTH("1 " &amp; AI$6 &amp; " " &amp; LEFT($AV$3, 4)), 0 ), 'Raw Data'!$J:$J, $A95, 'Raw Data'!$H:$H, "Ear*", 'Raw Data'!$O:$O,""&amp;'Raw Data'!$B$1,'Raw Data'!$D:$D,"&lt;&gt;*ithdr*",'Raw Data'!$D:$D,"&lt;&gt;*ancel*",'Raw Data'!$P:$P,"--")
+
COUNTIFS( 'Raw Data'!$AM:$AM,"&lt;=" &amp;DATE(LEFT($AV$3, 4), MONTH("1 " &amp; AI$6 &amp; " " &amp; LEFT($AV$3, 4)) + 1, 0 ), 'Raw Data'!$AM:$AM,"&gt;" &amp;DATE(LEFT($AV$3, 4), MONTH("1 " &amp; AI$6 &amp; " " &amp; LEFT($AV$3, 4)), 0 ), 'Raw Data'!$J:$J, $A95, 'Raw Data'!$H:$H, "Ear*", 'Raw Data'!$P:$P,""&amp;'Raw Data'!$B$1,'Raw Data'!$D:$D,"&lt;&gt;*ithdr*",'Raw Data'!$D:$D,"&lt;&gt;*ancel*")</f>
        <v>0</v>
      </c>
      <c r="AJ110" s="117"/>
      <c r="AK110" s="117"/>
      <c r="AL110" s="123"/>
      <c r="AM110" s="156">
        <f>COUNTIFS('Raw Data'!$AM:$AM,"&lt;=" &amp;DATE(LEFT($AV$3, 4), MONTH("1 " &amp; AM$6 &amp; " " &amp; LEFT($AV$3, 4)) + 1, 0 ), 'Raw Data'!$AM:$AM,"&gt;" &amp;DATE(LEFT($AV$3, 4), MONTH("1 " &amp; AM$6 &amp; " " &amp; LEFT($AV$3, 4)), 0 ), 'Raw Data'!$J:$J, $A95, 'Raw Data'!$H:$H, "Ear*", 'Raw Data'!$O:$O,""&amp;'Raw Data'!$B$1,'Raw Data'!$D:$D,"&lt;&gt;*ithdr*",'Raw Data'!$D:$D,"&lt;&gt;*ancel*",'Raw Data'!$P:$P,"--")
+
COUNTIFS( 'Raw Data'!$AM:$AM,"&lt;=" &amp;DATE(LEFT($AV$3, 4), MONTH("1 " &amp; AM$6 &amp; " " &amp; LEFT($AV$3, 4)) + 1, 0 ), 'Raw Data'!$AM:$AM,"&gt;" &amp;DATE(LEFT($AV$3, 4), MONTH("1 " &amp; AM$6 &amp; " " &amp; LEFT($AV$3, 4)), 0 ), 'Raw Data'!$J:$J, $A95, 'Raw Data'!$H:$H, "Ear*", 'Raw Data'!$P:$P,""&amp;'Raw Data'!$B$1,'Raw Data'!$D:$D,"&lt;&gt;*ithdr*",'Raw Data'!$D:$D,"&lt;&gt;*ancel*")</f>
        <v>0</v>
      </c>
      <c r="AN110" s="117"/>
      <c r="AO110" s="117"/>
      <c r="AP110" s="123"/>
      <c r="AQ110" s="156">
        <f>COUNTIFS('Raw Data'!$AM:$AM,"&lt;=" &amp;DATE(LEFT($AV$3, 4), MONTH("1 " &amp; AQ$6 &amp; " " &amp; LEFT($AV$3, 4)) + 1, 0 ), 'Raw Data'!$AM:$AM,"&gt;" &amp;DATE(LEFT($AV$3, 4), MONTH("1 " &amp; AQ$6 &amp; " " &amp; LEFT($AV$3, 4)), 0 ), 'Raw Data'!$J:$J, $A95, 'Raw Data'!$H:$H, "Ear*", 'Raw Data'!$O:$O,""&amp;'Raw Data'!$B$1,'Raw Data'!$D:$D,"&lt;&gt;*ithdr*",'Raw Data'!$D:$D,"&lt;&gt;*ancel*",'Raw Data'!$P:$P,"--")
+
COUNTIFS( 'Raw Data'!$AM:$AM,"&lt;=" &amp;DATE(LEFT($AV$3, 4), MONTH("1 " &amp; AQ$6 &amp; " " &amp; LEFT($AV$3, 4)) + 1, 0 ), 'Raw Data'!$AM:$AM,"&gt;" &amp;DATE(LEFT($AV$3, 4), MONTH("1 " &amp; AQ$6 &amp; " " &amp; LEFT($AV$3, 4)), 0 ), 'Raw Data'!$J:$J, $A95, 'Raw Data'!$H:$H, "Ear*", 'Raw Data'!$P:$P,""&amp;'Raw Data'!$B$1,'Raw Data'!$D:$D,"&lt;&gt;*ithdr*",'Raw Data'!$D:$D,"&lt;&gt;*ancel*")</f>
        <v>0</v>
      </c>
      <c r="AR110" s="117"/>
      <c r="AS110" s="117"/>
      <c r="AT110" s="123"/>
      <c r="AU110" s="156">
        <f>COUNTIFS('Raw Data'!$AM:$AM,"&lt;=" &amp;DATE(MID($AV$3, 15, 4), MONTH("1 " &amp; AU$6 &amp; " " &amp; MID($AV$3, 15, 4)) + 1, 0 ), 'Raw Data'!$AN:$AN,"&gt;" &amp;DATE(MID($AV$3, 15, 4), MONTH("1 " &amp; AU$6 &amp; " " &amp; MID($AV$3, 15, 4)), 0 ), 'Raw Data'!$J:$J, $A95, 'Raw Data'!$H:$H, "Ear*", 'Raw Data'!$O:$O,""&amp;'Raw Data'!$B$1,'Raw Data'!$D:$D,"&lt;&gt;*ithdr*",'Raw Data'!$D:$D,"&lt;&gt;*ancel*",'Raw Data'!$P:$P,"--")
+
COUNTIFS( 'Raw Data'!$AM:$AM,"&lt;=" &amp;DATE(MID($AV$3, 15, 4), MONTH("1 " &amp; AU$6 &amp; " " &amp; MID($AV$3, 15, 4)) + 1, 0 ), 'Raw Data'!$AN:$AN,"&gt;" &amp;DATE(MID($AV$3, 15, 4), MONTH("1 " &amp; AU$6 &amp; " " &amp; MID($AV$3, 15, 4)), 0 ), 'Raw Data'!$J:$J, $A95, 'Raw Data'!$H:$H, "Ear*", 'Raw Data'!$P:$P,""&amp;'Raw Data'!$B$1,'Raw Data'!$D:$D,"&lt;&gt;*ithdr*",'Raw Data'!$D:$D,"&lt;&gt;*ancel*")</f>
        <v>0</v>
      </c>
      <c r="AV110" s="117"/>
      <c r="AW110" s="117"/>
      <c r="AX110" s="123"/>
      <c r="AY110" s="156">
        <f>COUNTIFS('Raw Data'!$AM:$AM,"&lt;=" &amp;DATE(MID($AV$3, 15, 4), MONTH("1 " &amp; AY$6 &amp; " " &amp; MID($AV$3, 15, 4)) + 1, 0 ), 'Raw Data'!$AN:$AN,"&gt;" &amp;DATE(MID($AV$3, 15, 4), MONTH("1 " &amp; AY$6 &amp; " " &amp; MID($AV$3, 15, 4)), 0 ), 'Raw Data'!$J:$J, $A95, 'Raw Data'!$H:$H, "Ear*", 'Raw Data'!$O:$O,""&amp;'Raw Data'!$B$1,'Raw Data'!$D:$D,"&lt;&gt;*ithdr*",'Raw Data'!$D:$D,"&lt;&gt;*ancel*",'Raw Data'!$P:$P,"--")
+
COUNTIFS( 'Raw Data'!$AM:$AM,"&lt;=" &amp;DATE(MID($AV$3, 15, 4), MONTH("1 " &amp; AY$6 &amp; " " &amp; MID($AV$3, 15, 4)) + 1, 0 ), 'Raw Data'!$AN:$AN,"&gt;" &amp;DATE(MID($AV$3, 15, 4), MONTH("1 " &amp; AY$6 &amp; " " &amp; MID($AV$3, 15, 4)), 0 ), 'Raw Data'!$J:$J, $A95, 'Raw Data'!$H:$H, "Ear*", 'Raw Data'!$P:$P,""&amp;'Raw Data'!$B$1,'Raw Data'!$D:$D,"&lt;&gt;*ithdr*",'Raw Data'!$D:$D,"&lt;&gt;*ancel*")</f>
        <v>0</v>
      </c>
      <c r="AZ110" s="117"/>
      <c r="BA110" s="117"/>
      <c r="BB110" s="123"/>
      <c r="BC110" s="156">
        <f>COUNTIFS('Raw Data'!$AM:$AM,"&lt;=" &amp;DATE(MID($AV$3, 15, 4), MONTH("1 " &amp; BC$6 &amp; " " &amp; MID($AV$3, 15, 4)) + 1, 0 ), 'Raw Data'!$AN:$AN,"&gt;" &amp;DATE(MID($AV$3, 15, 4), MONTH("1 " &amp; BC$6 &amp; " " &amp; MID($AV$3, 15, 4)), 0 ), 'Raw Data'!$J:$J, $A95, 'Raw Data'!$H:$H, "Ear*", 'Raw Data'!$O:$O,""&amp;'Raw Data'!$B$1,'Raw Data'!$D:$D,"&lt;&gt;*ithdr*",'Raw Data'!$D:$D,"&lt;&gt;*ancel*",'Raw Data'!$P:$P,"--")
+
COUNTIFS( 'Raw Data'!$AM:$AM,"&lt;=" &amp;DATE(MID($AV$3, 15, 4), MONTH("1 " &amp; BC$6 &amp; " " &amp; MID($AV$3, 15, 4)) + 1, 0 ), 'Raw Data'!$AN:$AN,"&gt;" &amp;DATE(MID($AV$3, 15, 4), MONTH("1 " &amp; BC$6 &amp; " " &amp; MID($AV$3, 15, 4)), 0 ), 'Raw Data'!$J:$J, $A95, 'Raw Data'!$H:$H, "Ear*", 'Raw Data'!$P:$P,""&amp;'Raw Data'!$B$1,'Raw Data'!$D:$D,"&lt;&gt;*ithdr*",'Raw Data'!$D:$D,"&lt;&gt;*ancel*")</f>
        <v>0</v>
      </c>
      <c r="BD110" s="117"/>
      <c r="BE110" s="117"/>
      <c r="BF110" s="123"/>
    </row>
    <row r="111" spans="1:58" ht="12.75" customHeight="1" x14ac:dyDescent="0.2">
      <c r="A111" s="157" t="s">
        <v>739</v>
      </c>
      <c r="B111" s="117"/>
      <c r="C111" s="117"/>
      <c r="D111" s="117"/>
      <c r="E111" s="117"/>
      <c r="F111" s="117"/>
      <c r="G111" s="117"/>
      <c r="H111" s="117"/>
      <c r="I111" s="117"/>
      <c r="J111" s="123"/>
      <c r="K111" s="156">
        <f>COUNTIFS('Raw Data'!$AM:$AM,"&lt;=" &amp;DATE(LEFT($AV$3, 4), MONTH("1 " &amp; K$6 &amp; " " &amp; LEFT($AV$3, 4)) + 1, 0 ), 'Raw Data'!$AM:$AM,"&gt;" &amp;DATE(LEFT($AV$3, 4), MONTH("1 " &amp; K$6 &amp; " " &amp; LEFT($AV$3, 4)), 0 ), 'Raw Data'!$J:$J, $A95, 'Raw Data'!$H:$H, "Non*", 'Raw Data'!$O:$O,""&amp;'Raw Data'!$B$1,'Raw Data'!$D:$D,"&lt;&gt;*ithdr*",'Raw Data'!$D:$D,"&lt;&gt;*ancel*",'Raw Data'!$P:$P,"--")
+
COUNTIFS( 'Raw Data'!$AM:$AM,"&lt;=" &amp;DATE(LEFT($AV$3, 4), MONTH("1 " &amp; K$6 &amp; " " &amp; LEFT($AV$3, 4)) + 1, 0 ), 'Raw Data'!$AM:$AM,"&gt;" &amp;DATE(LEFT($AV$3, 4), MONTH("1 " &amp; K$6 &amp; " " &amp; LEFT($AV$3, 4)), 0 ), 'Raw Data'!$J:$J, $A95, 'Raw Data'!$H:$H, "Non*", 'Raw Data'!$P:$P,""&amp;'Raw Data'!$B$1,'Raw Data'!$D:$D,"&lt;&gt;*ithdr*",'Raw Data'!$D:$D,"&lt;&gt;*ancel*")</f>
        <v>0</v>
      </c>
      <c r="L111" s="117"/>
      <c r="M111" s="117"/>
      <c r="N111" s="123"/>
      <c r="O111" s="156">
        <f>COUNTIFS('Raw Data'!$AM:$AM,"&lt;=" &amp;DATE(LEFT($AV$3, 4), MONTH("1 " &amp; O$6 &amp; " " &amp; LEFT($AV$3, 4)) + 1, 0 ), 'Raw Data'!$AM:$AM,"&gt;" &amp;DATE(LEFT($AV$3, 4), MONTH("1 " &amp; O$6 &amp; " " &amp; LEFT($AV$3, 4)), 0 ), 'Raw Data'!$J:$J, $A95, 'Raw Data'!$H:$H, "Non*", 'Raw Data'!$O:$O,""&amp;'Raw Data'!$B$1,'Raw Data'!$D:$D,"&lt;&gt;*ithdr*",'Raw Data'!$D:$D,"&lt;&gt;*ancel*",'Raw Data'!$P:$P,"--")
+
COUNTIFS( 'Raw Data'!$AM:$AM,"&lt;=" &amp;DATE(LEFT($AV$3, 4), MONTH("1 " &amp; O$6 &amp; " " &amp; LEFT($AV$3, 4)) + 1, 0 ), 'Raw Data'!$AM:$AM,"&gt;" &amp;DATE(LEFT($AV$3, 4), MONTH("1 " &amp; O$6 &amp; " " &amp; LEFT($AV$3, 4)), 0 ), 'Raw Data'!$J:$J, $A95, 'Raw Data'!$H:$H, "Non*", 'Raw Data'!$P:$P,""&amp;'Raw Data'!$B$1,'Raw Data'!$D:$D,"&lt;&gt;*ithdr*",'Raw Data'!$D:$D,"&lt;&gt;*ancel*")</f>
        <v>0</v>
      </c>
      <c r="P111" s="117"/>
      <c r="Q111" s="117"/>
      <c r="R111" s="123"/>
      <c r="S111" s="156">
        <f>COUNTIFS('Raw Data'!$AM:$AM,"&lt;=" &amp;DATE(LEFT($AV$3, 4), MONTH("1 " &amp; S$6 &amp; " " &amp; LEFT($AV$3, 4)) + 1, 0 ), 'Raw Data'!$AM:$AM,"&gt;" &amp;DATE(LEFT($AV$3, 4), MONTH("1 " &amp; S$6 &amp; " " &amp; LEFT($AV$3, 4)), 0 ), 'Raw Data'!$J:$J, $A95, 'Raw Data'!$H:$H, "Non*", 'Raw Data'!$O:$O,""&amp;'Raw Data'!$B$1,'Raw Data'!$D:$D,"&lt;&gt;*ithdr*",'Raw Data'!$D:$D,"&lt;&gt;*ancel*",'Raw Data'!$P:$P,"--")
+
COUNTIFS( 'Raw Data'!$AM:$AM,"&lt;=" &amp;DATE(LEFT($AV$3, 4), MONTH("1 " &amp; S$6 &amp; " " &amp; LEFT($AV$3, 4)) + 1, 0 ), 'Raw Data'!$AM:$AM,"&gt;" &amp;DATE(LEFT($AV$3, 4), MONTH("1 " &amp; S$6 &amp; " " &amp; LEFT($AV$3, 4)), 0 ), 'Raw Data'!$J:$J, $A95, 'Raw Data'!$H:$H, "Non*", 'Raw Data'!$P:$P,""&amp;'Raw Data'!$B$1,'Raw Data'!$D:$D,"&lt;&gt;*ithdr*",'Raw Data'!$D:$D,"&lt;&gt;*ancel*")</f>
        <v>0</v>
      </c>
      <c r="T111" s="117"/>
      <c r="U111" s="117"/>
      <c r="V111" s="123"/>
      <c r="W111" s="156">
        <f>COUNTIFS('Raw Data'!$AM:$AM,"&lt;=" &amp;DATE(LEFT($AV$3, 4), MONTH("1 " &amp; W$6 &amp; " " &amp; LEFT($AV$3, 4)) + 1, 0 ), 'Raw Data'!$AM:$AM,"&gt;" &amp;DATE(LEFT($AV$3, 4), MONTH("1 " &amp; W$6 &amp; " " &amp; LEFT($AV$3, 4)), 0 ), 'Raw Data'!$J:$J, $A95, 'Raw Data'!$H:$H, "Non*", 'Raw Data'!$O:$O,""&amp;'Raw Data'!$B$1,'Raw Data'!$D:$D,"&lt;&gt;*ithdr*",'Raw Data'!$D:$D,"&lt;&gt;*ancel*",'Raw Data'!$P:$P,"--")
+
COUNTIFS( 'Raw Data'!$AM:$AM,"&lt;=" &amp;DATE(LEFT($AV$3, 4), MONTH("1 " &amp; W$6 &amp; " " &amp; LEFT($AV$3, 4)) + 1, 0 ), 'Raw Data'!$AM:$AM,"&gt;" &amp;DATE(LEFT($AV$3, 4), MONTH("1 " &amp; W$6 &amp; " " &amp; LEFT($AV$3, 4)), 0 ), 'Raw Data'!$J:$J, $A95, 'Raw Data'!$H:$H, "Non*", 'Raw Data'!$P:$P,""&amp;'Raw Data'!$B$1,'Raw Data'!$D:$D,"&lt;&gt;*ithdr*",'Raw Data'!$D:$D,"&lt;&gt;*ancel*")</f>
        <v>0</v>
      </c>
      <c r="X111" s="117"/>
      <c r="Y111" s="117"/>
      <c r="Z111" s="123"/>
      <c r="AA111" s="156">
        <f>COUNTIFS('Raw Data'!$AM:$AM,"&lt;=" &amp;DATE(LEFT($AV$3, 4), MONTH("1 " &amp; AA$6 &amp; " " &amp; LEFT($AV$3, 4)) + 1, 0 ), 'Raw Data'!$AM:$AM,"&gt;" &amp;DATE(LEFT($AV$3, 4), MONTH("1 " &amp; AA$6 &amp; " " &amp; LEFT($AV$3, 4)), 0 ), 'Raw Data'!$J:$J, $A95, 'Raw Data'!$H:$H, "Non*", 'Raw Data'!$O:$O,""&amp;'Raw Data'!$B$1,'Raw Data'!$D:$D,"&lt;&gt;*ithdr*",'Raw Data'!$D:$D,"&lt;&gt;*ancel*",'Raw Data'!$P:$P,"--")
+
COUNTIFS( 'Raw Data'!$AM:$AM,"&lt;=" &amp;DATE(LEFT($AV$3, 4), MONTH("1 " &amp; AA$6 &amp; " " &amp; LEFT($AV$3, 4)) + 1, 0 ), 'Raw Data'!$AM:$AM,"&gt;" &amp;DATE(LEFT($AV$3, 4), MONTH("1 " &amp; AA$6 &amp; " " &amp; LEFT($AV$3, 4)), 0 ), 'Raw Data'!$J:$J, $A95, 'Raw Data'!$H:$H, "Non*", 'Raw Data'!$P:$P,""&amp;'Raw Data'!$B$1,'Raw Data'!$D:$D,"&lt;&gt;*ithdr*",'Raw Data'!$D:$D,"&lt;&gt;*ancel*")</f>
        <v>0</v>
      </c>
      <c r="AB111" s="117"/>
      <c r="AC111" s="117"/>
      <c r="AD111" s="123"/>
      <c r="AE111" s="156">
        <f>COUNTIFS('Raw Data'!$AM:$AM,"&lt;=" &amp;DATE(LEFT($AV$3, 4), MONTH("1 " &amp; AE$6 &amp; " " &amp; LEFT($AV$3, 4)) + 1, 0 ), 'Raw Data'!$AM:$AM,"&gt;" &amp;DATE(LEFT($AV$3, 4), MONTH("1 " &amp; AE$6 &amp; " " &amp; LEFT($AV$3, 4)), 0 ), 'Raw Data'!$J:$J, $A95, 'Raw Data'!$H:$H, "Non*", 'Raw Data'!$O:$O,""&amp;'Raw Data'!$B$1,'Raw Data'!$D:$D,"&lt;&gt;*ithdr*",'Raw Data'!$D:$D,"&lt;&gt;*ancel*",'Raw Data'!$P:$P,"--")
+
COUNTIFS( 'Raw Data'!$AM:$AM,"&lt;=" &amp;DATE(LEFT($AV$3, 4), MONTH("1 " &amp; AE$6 &amp; " " &amp; LEFT($AV$3, 4)) + 1, 0 ), 'Raw Data'!$AM:$AM,"&gt;" &amp;DATE(LEFT($AV$3, 4), MONTH("1 " &amp; AE$6 &amp; " " &amp; LEFT($AV$3, 4)), 0 ), 'Raw Data'!$J:$J, $A95, 'Raw Data'!$H:$H, "Non*", 'Raw Data'!$P:$P,""&amp;'Raw Data'!$B$1,'Raw Data'!$D:$D,"&lt;&gt;*ithdr*",'Raw Data'!$D:$D,"&lt;&gt;*ancel*")</f>
        <v>0</v>
      </c>
      <c r="AF111" s="117"/>
      <c r="AG111" s="117"/>
      <c r="AH111" s="123"/>
      <c r="AI111" s="156">
        <f>COUNTIFS('Raw Data'!$AM:$AM,"&lt;=" &amp;DATE(LEFT($AV$3, 4), MONTH("1 " &amp; AI$6 &amp; " " &amp; LEFT($AV$3, 4)) + 1, 0 ), 'Raw Data'!$AM:$AM,"&gt;" &amp;DATE(LEFT($AV$3, 4), MONTH("1 " &amp; AI$6 &amp; " " &amp; LEFT($AV$3, 4)), 0 ), 'Raw Data'!$J:$J, $A95, 'Raw Data'!$H:$H, "Non*", 'Raw Data'!$O:$O,""&amp;'Raw Data'!$B$1,'Raw Data'!$D:$D,"&lt;&gt;*ithdr*",'Raw Data'!$D:$D,"&lt;&gt;*ancel*",'Raw Data'!$P:$P,"--")
+
COUNTIFS( 'Raw Data'!$AM:$AM,"&lt;=" &amp;DATE(LEFT($AV$3, 4), MONTH("1 " &amp; AI$6 &amp; " " &amp; LEFT($AV$3, 4)) + 1, 0 ), 'Raw Data'!$AM:$AM,"&gt;" &amp;DATE(LEFT($AV$3, 4), MONTH("1 " &amp; AI$6 &amp; " " &amp; LEFT($AV$3, 4)), 0 ), 'Raw Data'!$J:$J, $A95, 'Raw Data'!$H:$H, "Non*", 'Raw Data'!$P:$P,""&amp;'Raw Data'!$B$1,'Raw Data'!$D:$D,"&lt;&gt;*ithdr*",'Raw Data'!$D:$D,"&lt;&gt;*ancel*")</f>
        <v>0</v>
      </c>
      <c r="AJ111" s="117"/>
      <c r="AK111" s="117"/>
      <c r="AL111" s="123"/>
      <c r="AM111" s="156">
        <f>COUNTIFS('Raw Data'!$AM:$AM,"&lt;=" &amp;DATE(LEFT($AV$3, 4), MONTH("1 " &amp; AM$6 &amp; " " &amp; LEFT($AV$3, 4)) + 1, 0 ), 'Raw Data'!$AM:$AM,"&gt;" &amp;DATE(LEFT($AV$3, 4), MONTH("1 " &amp; AM$6 &amp; " " &amp; LEFT($AV$3, 4)), 0 ), 'Raw Data'!$J:$J, $A95, 'Raw Data'!$H:$H, "Non*", 'Raw Data'!$O:$O,""&amp;'Raw Data'!$B$1,'Raw Data'!$D:$D,"&lt;&gt;*ithdr*",'Raw Data'!$D:$D,"&lt;&gt;*ancel*",'Raw Data'!$P:$P,"--")
+
COUNTIFS( 'Raw Data'!$AM:$AM,"&lt;=" &amp;DATE(LEFT($AV$3, 4), MONTH("1 " &amp; AM$6 &amp; " " &amp; LEFT($AV$3, 4)) + 1, 0 ), 'Raw Data'!$AM:$AM,"&gt;" &amp;DATE(LEFT($AV$3, 4), MONTH("1 " &amp; AM$6 &amp; " " &amp; LEFT($AV$3, 4)), 0 ), 'Raw Data'!$J:$J, $A95, 'Raw Data'!$H:$H, "Non*", 'Raw Data'!$P:$P,""&amp;'Raw Data'!$B$1,'Raw Data'!$D:$D,"&lt;&gt;*ithdr*",'Raw Data'!$D:$D,"&lt;&gt;*ancel*")</f>
        <v>0</v>
      </c>
      <c r="AN111" s="117"/>
      <c r="AO111" s="117"/>
      <c r="AP111" s="123"/>
      <c r="AQ111" s="156">
        <f>COUNTIFS('Raw Data'!$AM:$AM,"&lt;=" &amp;DATE(LEFT($AV$3, 4), MONTH("1 " &amp; AQ$6 &amp; " " &amp; LEFT($AV$3, 4)) + 1, 0 ), 'Raw Data'!$AM:$AM,"&gt;" &amp;DATE(LEFT($AV$3, 4), MONTH("1 " &amp; AQ$6 &amp; " " &amp; LEFT($AV$3, 4)), 0 ), 'Raw Data'!$J:$J, $A95, 'Raw Data'!$H:$H, "Non*", 'Raw Data'!$O:$O,""&amp;'Raw Data'!$B$1,'Raw Data'!$D:$D,"&lt;&gt;*ithdr*",'Raw Data'!$D:$D,"&lt;&gt;*ancel*",'Raw Data'!$P:$P,"--")
+
COUNTIFS( 'Raw Data'!$AM:$AM,"&lt;=" &amp;DATE(LEFT($AV$3, 4), MONTH("1 " &amp; AQ$6 &amp; " " &amp; LEFT($AV$3, 4)) + 1, 0 ), 'Raw Data'!$AM:$AM,"&gt;" &amp;DATE(LEFT($AV$3, 4), MONTH("1 " &amp; AQ$6 &amp; " " &amp; LEFT($AV$3, 4)), 0 ), 'Raw Data'!$J:$J, $A95, 'Raw Data'!$H:$H, "Non*", 'Raw Data'!$P:$P,""&amp;'Raw Data'!$B$1,'Raw Data'!$D:$D,"&lt;&gt;*ithdr*",'Raw Data'!$D:$D,"&lt;&gt;*ancel*")</f>
        <v>0</v>
      </c>
      <c r="AR111" s="117"/>
      <c r="AS111" s="117"/>
      <c r="AT111" s="123"/>
      <c r="AU111" s="156">
        <f>COUNTIFS('Raw Data'!$AM:$AM,"&lt;=" &amp;DATE(MID($AV$3, 15, 4), MONTH("1 " &amp; AU$6 &amp; " " &amp; MID($AV$3, 15, 4)) + 1, 0 ), 'Raw Data'!$AN:$AN,"&gt;" &amp;DATE(MID($AV$3, 15, 4), MONTH("1 " &amp; AU$6 &amp; " " &amp; MID($AV$3, 15, 4)), 0 ), 'Raw Data'!$J:$J, $A95, 'Raw Data'!$H:$H, "Non*", 'Raw Data'!$O:$O,""&amp;'Raw Data'!$B$1,'Raw Data'!$D:$D,"&lt;&gt;*ithdr*",'Raw Data'!$D:$D,"&lt;&gt;*ancel*",'Raw Data'!$P:$P,"--")
+
COUNTIFS( 'Raw Data'!$AM:$AM,"&lt;=" &amp;DATE(MID($AV$3, 15, 4), MONTH("1 " &amp; AU$6 &amp; " " &amp; MID($AV$3, 15, 4)) + 1, 0 ), 'Raw Data'!$AN:$AN,"&gt;" &amp;DATE(MID($AV$3, 15, 4), MONTH("1 " &amp; AU$6 &amp; " " &amp; MID($AV$3, 15, 4)), 0 ), 'Raw Data'!$J:$J, $A95, 'Raw Data'!$H:$H, "Non*", 'Raw Data'!$P:$P,""&amp;'Raw Data'!$B$1,'Raw Data'!$D:$D,"&lt;&gt;*ithdr*",'Raw Data'!$D:$D,"&lt;&gt;*ancel*")</f>
        <v>0</v>
      </c>
      <c r="AV111" s="117"/>
      <c r="AW111" s="117"/>
      <c r="AX111" s="123"/>
      <c r="AY111" s="156">
        <f>COUNTIFS('Raw Data'!$AM:$AM,"&lt;=" &amp;DATE(MID($AV$3, 15, 4), MONTH("1 " &amp; AY$6 &amp; " " &amp; MID($AV$3, 15, 4)) + 1, 0 ), 'Raw Data'!$AN:$AN,"&gt;" &amp;DATE(MID($AV$3, 15, 4), MONTH("1 " &amp; AY$6 &amp; " " &amp; MID($AV$3, 15, 4)), 0 ), 'Raw Data'!$J:$J, $A95, 'Raw Data'!$H:$H, "Non*", 'Raw Data'!$O:$O,""&amp;'Raw Data'!$B$1,'Raw Data'!$D:$D,"&lt;&gt;*ithdr*",'Raw Data'!$D:$D,"&lt;&gt;*ancel*",'Raw Data'!$P:$P,"--")
+
COUNTIFS( 'Raw Data'!$AM:$AM,"&lt;=" &amp;DATE(MID($AV$3, 15, 4), MONTH("1 " &amp; AY$6 &amp; " " &amp; MID($AV$3, 15, 4)) + 1, 0 ), 'Raw Data'!$AN:$AN,"&gt;" &amp;DATE(MID($AV$3, 15, 4), MONTH("1 " &amp; AY$6 &amp; " " &amp; MID($AV$3, 15, 4)), 0 ), 'Raw Data'!$J:$J, $A95, 'Raw Data'!$H:$H, "Non*", 'Raw Data'!$P:$P,""&amp;'Raw Data'!$B$1,'Raw Data'!$D:$D,"&lt;&gt;*ithdr*",'Raw Data'!$D:$D,"&lt;&gt;*ancel*")</f>
        <v>0</v>
      </c>
      <c r="AZ111" s="117"/>
      <c r="BA111" s="117"/>
      <c r="BB111" s="123"/>
      <c r="BC111" s="156">
        <f>COUNTIFS('Raw Data'!$AM:$AM,"&lt;=" &amp;DATE(MID($AV$3, 15, 4), MONTH("1 " &amp; BC$6 &amp; " " &amp; MID($AV$3, 15, 4)) + 1, 0 ), 'Raw Data'!$AN:$AN,"&gt;" &amp;DATE(MID($AV$3, 15, 4), MONTH("1 " &amp; BC$6 &amp; " " &amp; MID($AV$3, 15, 4)), 0 ), 'Raw Data'!$J:$J, $A95, 'Raw Data'!$H:$H, "Non*", 'Raw Data'!$O:$O,""&amp;'Raw Data'!$B$1,'Raw Data'!$D:$D,"&lt;&gt;*ithdr*",'Raw Data'!$D:$D,"&lt;&gt;*ancel*",'Raw Data'!$P:$P,"--")
+
COUNTIFS( 'Raw Data'!$AM:$AM,"&lt;=" &amp;DATE(MID($AV$3, 15, 4), MONTH("1 " &amp; BC$6 &amp; " " &amp; MID($AV$3, 15, 4)) + 1, 0 ), 'Raw Data'!$AN:$AN,"&gt;" &amp;DATE(MID($AV$3, 15, 4), MONTH("1 " &amp; BC$6 &amp; " " &amp; MID($AV$3, 15, 4)), 0 ), 'Raw Data'!$J:$J, $A95, 'Raw Data'!$H:$H, "Non*", 'Raw Data'!$P:$P,""&amp;'Raw Data'!$B$1,'Raw Data'!$D:$D,"&lt;&gt;*ithdr*",'Raw Data'!$D:$D,"&lt;&gt;*ancel*")</f>
        <v>0</v>
      </c>
      <c r="BD111" s="117"/>
      <c r="BE111" s="117"/>
      <c r="BF111" s="123"/>
    </row>
    <row r="112" spans="1:58" ht="12.75" customHeight="1" x14ac:dyDescent="0.2">
      <c r="A112" s="120" t="s">
        <v>740</v>
      </c>
      <c r="B112" s="117"/>
      <c r="C112" s="117"/>
      <c r="D112" s="117"/>
      <c r="E112" s="117"/>
      <c r="F112" s="117"/>
      <c r="G112" s="117"/>
      <c r="H112" s="117"/>
      <c r="I112" s="117"/>
      <c r="J112" s="123"/>
      <c r="K112" s="156">
        <f>COUNTIFS( 'Raw Data'!$AM:$AM,"&lt;=" &amp;DATE(LEFT($AV$3, 4), MONTH("1 " &amp; K$6 &amp; " " &amp; LEFT($AV$3, 4)) + 1, 0 ), 'Raw Data'!$AM:$AM,"&gt;" &amp;DATE(LEFT($AV$3, 4), MONTH("1 " &amp; K$6 &amp; " " &amp; LEFT($AV$3, 4)), 0 ), 'Raw Data'!$J:$J, $A95, 'Raw Data'!$O:$O,""&amp;'Raw Data'!$B$1,'Raw Data'!$D:$D,"&lt;&gt;*ithdr*",'Raw Data'!$D:$D,"&lt;&gt;*ancel*",'Raw Data'!$P:$P,"--",'Raw Data'!$AW:$AW,"*arl*")
+
COUNTIFS( 'Raw Data'!$AM:$AM,"&lt;=" &amp;DATE(LEFT($AV$3, 4), MONTH("1 " &amp; K$6 &amp; " " &amp; LEFT($AV$3, 4)) + 1, 0 ), 'Raw Data'!$AM:$AM,"&gt;" &amp;DATE(LEFT($AV$3, 4), MONTH("1 " &amp; K$6 &amp; " " &amp; LEFT($AV$3, 4)), 0 ), 'Raw Data'!$J:$J, $A95, 'Raw Data'!$P:$P,""&amp;'Raw Data'!$B$1,'Raw Data'!$D:$D,"&lt;&gt;*ithdr*",'Raw Data'!$D:$D,"&lt;&gt;*ancel*",'Raw Data'!$AW:$AW,"*arl*")</f>
        <v>0</v>
      </c>
      <c r="L112" s="117"/>
      <c r="M112" s="117"/>
      <c r="N112" s="123"/>
      <c r="O112" s="156">
        <f>COUNTIFS( 'Raw Data'!$AM:$AM,"&lt;=" &amp;DATE(LEFT($AV$3, 4), MONTH("1 " &amp; O$6 &amp; " " &amp; LEFT($AV$3, 4)) + 1, 0 ), 'Raw Data'!$AM:$AM,"&gt;" &amp;DATE(LEFT($AV$3, 4), MONTH("1 " &amp; O$6 &amp; " " &amp; LEFT($AV$3, 4)), 0 ), 'Raw Data'!$J:$J, $A95, 'Raw Data'!$O:$O,""&amp;'Raw Data'!$B$1,'Raw Data'!$D:$D,"&lt;&gt;*ithdr*",'Raw Data'!$D:$D,"&lt;&gt;*ancel*",'Raw Data'!$P:$P,"--",'Raw Data'!$AW:$AW,"*arl*")
+
COUNTIFS( 'Raw Data'!$AM:$AM,"&lt;=" &amp;DATE(LEFT($AV$3, 4), MONTH("1 " &amp; O$6 &amp; " " &amp; LEFT($AV$3, 4)) + 1, 0 ), 'Raw Data'!$AM:$AM,"&gt;" &amp;DATE(LEFT($AV$3, 4), MONTH("1 " &amp; O$6 &amp; " " &amp; LEFT($AV$3, 4)), 0 ), 'Raw Data'!$J:$J, $A95, 'Raw Data'!$P:$P,""&amp;'Raw Data'!$B$1,'Raw Data'!$D:$D,"&lt;&gt;*ithdr*",'Raw Data'!$D:$D,"&lt;&gt;*ancel*",'Raw Data'!$AW:$AW,"*arl*")</f>
        <v>0</v>
      </c>
      <c r="P112" s="117"/>
      <c r="Q112" s="117"/>
      <c r="R112" s="123"/>
      <c r="S112" s="156">
        <f>COUNTIFS( 'Raw Data'!$AM:$AM,"&lt;=" &amp;DATE(LEFT($AV$3, 4), MONTH("1 " &amp; S$6 &amp; " " &amp; LEFT($AV$3, 4)) + 1, 0 ), 'Raw Data'!$AM:$AM,"&gt;" &amp;DATE(LEFT($AV$3, 4), MONTH("1 " &amp; S$6 &amp; " " &amp; LEFT($AV$3, 4)), 0 ), 'Raw Data'!$J:$J, $A95, 'Raw Data'!$O:$O,""&amp;'Raw Data'!$B$1,'Raw Data'!$D:$D,"&lt;&gt;*ithdr*",'Raw Data'!$D:$D,"&lt;&gt;*ancel*",'Raw Data'!$P:$P,"--",'Raw Data'!$AW:$AW,"*arl*")
+
COUNTIFS( 'Raw Data'!$AM:$AM,"&lt;=" &amp;DATE(LEFT($AV$3, 4), MONTH("1 " &amp; S$6 &amp; " " &amp; LEFT($AV$3, 4)) + 1, 0 ), 'Raw Data'!$AM:$AM,"&gt;" &amp;DATE(LEFT($AV$3, 4), MONTH("1 " &amp; S$6 &amp; " " &amp; LEFT($AV$3, 4)), 0 ), 'Raw Data'!$J:$J, $A95, 'Raw Data'!$P:$P,""&amp;'Raw Data'!$B$1,'Raw Data'!$D:$D,"&lt;&gt;*ithdr*",'Raw Data'!$D:$D,"&lt;&gt;*ancel*",'Raw Data'!$AW:$AW,"*arl*")</f>
        <v>0</v>
      </c>
      <c r="T112" s="117"/>
      <c r="U112" s="117"/>
      <c r="V112" s="123"/>
      <c r="W112" s="156">
        <f>COUNTIFS( 'Raw Data'!$AM:$AM,"&lt;=" &amp;DATE(LEFT($AV$3, 4), MONTH("1 " &amp; W$6 &amp; " " &amp; LEFT($AV$3, 4)) + 1, 0 ), 'Raw Data'!$AM:$AM,"&gt;" &amp;DATE(LEFT($AV$3, 4), MONTH("1 " &amp; W$6 &amp; " " &amp; LEFT($AV$3, 4)), 0 ), 'Raw Data'!$J:$J, $A95, 'Raw Data'!$O:$O,""&amp;'Raw Data'!$B$1,'Raw Data'!$D:$D,"&lt;&gt;*ithdr*",'Raw Data'!$D:$D,"&lt;&gt;*ancel*",'Raw Data'!$P:$P,"--",'Raw Data'!$AW:$AW,"*arl*")
+
COUNTIFS( 'Raw Data'!$AM:$AM,"&lt;=" &amp;DATE(LEFT($AV$3, 4), MONTH("1 " &amp; W$6 &amp; " " &amp; LEFT($AV$3, 4)) + 1, 0 ), 'Raw Data'!$AM:$AM,"&gt;" &amp;DATE(LEFT($AV$3, 4), MONTH("1 " &amp; W$6 &amp; " " &amp; LEFT($AV$3, 4)), 0 ), 'Raw Data'!$J:$J, $A95, 'Raw Data'!$P:$P,""&amp;'Raw Data'!$B$1,'Raw Data'!$D:$D,"&lt;&gt;*ithdr*",'Raw Data'!$D:$D,"&lt;&gt;*ancel*",'Raw Data'!$AW:$AW,"*arl*")</f>
        <v>0</v>
      </c>
      <c r="X112" s="117"/>
      <c r="Y112" s="117"/>
      <c r="Z112" s="123"/>
      <c r="AA112" s="156">
        <f>COUNTIFS( 'Raw Data'!$AM:$AM,"&lt;=" &amp;DATE(LEFT($AV$3, 4), MONTH("1 " &amp; AA$6 &amp; " " &amp; LEFT($AV$3, 4)) + 1, 0 ), 'Raw Data'!$AM:$AM,"&gt;" &amp;DATE(LEFT($AV$3, 4), MONTH("1 " &amp; AA$6 &amp; " " &amp; LEFT($AV$3, 4)), 0 ), 'Raw Data'!$J:$J, $A95, 'Raw Data'!$O:$O,""&amp;'Raw Data'!$B$1,'Raw Data'!$D:$D,"&lt;&gt;*ithdr*",'Raw Data'!$D:$D,"&lt;&gt;*ancel*",'Raw Data'!$P:$P,"--",'Raw Data'!$AW:$AW,"*arl*")
+
COUNTIFS( 'Raw Data'!$AM:$AM,"&lt;=" &amp;DATE(LEFT($AV$3, 4), MONTH("1 " &amp; AA$6 &amp; " " &amp; LEFT($AV$3, 4)) + 1, 0 ), 'Raw Data'!$AM:$AM,"&gt;" &amp;DATE(LEFT($AV$3, 4), MONTH("1 " &amp; AA$6 &amp; " " &amp; LEFT($AV$3, 4)), 0 ), 'Raw Data'!$J:$J, $A95, 'Raw Data'!$P:$P,""&amp;'Raw Data'!$B$1,'Raw Data'!$D:$D,"&lt;&gt;*ithdr*",'Raw Data'!$D:$D,"&lt;&gt;*ancel*",'Raw Data'!$AW:$AW,"*arl*")</f>
        <v>0</v>
      </c>
      <c r="AB112" s="117"/>
      <c r="AC112" s="117"/>
      <c r="AD112" s="123"/>
      <c r="AE112" s="156">
        <f>COUNTIFS( 'Raw Data'!$AM:$AM,"&lt;=" &amp;DATE(LEFT($AV$3, 4), MONTH("1 " &amp; AE$6 &amp; " " &amp; LEFT($AV$3, 4)) + 1, 0 ), 'Raw Data'!$AM:$AM,"&gt;" &amp;DATE(LEFT($AV$3, 4), MONTH("1 " &amp; AE$6 &amp; " " &amp; LEFT($AV$3, 4)), 0 ), 'Raw Data'!$J:$J, $A95, 'Raw Data'!$O:$O,""&amp;'Raw Data'!$B$1,'Raw Data'!$D:$D,"&lt;&gt;*ithdr*",'Raw Data'!$D:$D,"&lt;&gt;*ancel*",'Raw Data'!$P:$P,"--",'Raw Data'!$AW:$AW,"*arl*")
+
COUNTIFS( 'Raw Data'!$AM:$AM,"&lt;=" &amp;DATE(LEFT($AV$3, 4), MONTH("1 " &amp; AE$6 &amp; " " &amp; LEFT($AV$3, 4)) + 1, 0 ), 'Raw Data'!$AM:$AM,"&gt;" &amp;DATE(LEFT($AV$3, 4), MONTH("1 " &amp; AE$6 &amp; " " &amp; LEFT($AV$3, 4)), 0 ), 'Raw Data'!$J:$J, $A95, 'Raw Data'!$P:$P,""&amp;'Raw Data'!$B$1,'Raw Data'!$D:$D,"&lt;&gt;*ithdr*",'Raw Data'!$D:$D,"&lt;&gt;*ancel*",'Raw Data'!$AW:$AW,"*arl*")</f>
        <v>0</v>
      </c>
      <c r="AF112" s="117"/>
      <c r="AG112" s="117"/>
      <c r="AH112" s="123"/>
      <c r="AI112" s="156">
        <f>COUNTIFS( 'Raw Data'!$AM:$AM,"&lt;=" &amp;DATE(LEFT($AV$3, 4), MONTH("1 " &amp; AI$6 &amp; " " &amp; LEFT($AV$3, 4)) + 1, 0 ), 'Raw Data'!$AM:$AM,"&gt;" &amp;DATE(LEFT($AV$3, 4), MONTH("1 " &amp; AI$6 &amp; " " &amp; LEFT($AV$3, 4)), 0 ), 'Raw Data'!$J:$J, $A95, 'Raw Data'!$O:$O,""&amp;'Raw Data'!$B$1,'Raw Data'!$D:$D,"&lt;&gt;*ithdr*",'Raw Data'!$D:$D,"&lt;&gt;*ancel*",'Raw Data'!$P:$P,"--",'Raw Data'!$AW:$AW,"*arl*")
+
COUNTIFS( 'Raw Data'!$AM:$AM,"&lt;=" &amp;DATE(LEFT($AV$3, 4), MONTH("1 " &amp; AI$6 &amp; " " &amp; LEFT($AV$3, 4)) + 1, 0 ), 'Raw Data'!$AM:$AM,"&gt;" &amp;DATE(LEFT($AV$3, 4), MONTH("1 " &amp; AI$6 &amp; " " &amp; LEFT($AV$3, 4)), 0 ), 'Raw Data'!$J:$J, $A95, 'Raw Data'!$P:$P,""&amp;'Raw Data'!$B$1,'Raw Data'!$D:$D,"&lt;&gt;*ithdr*",'Raw Data'!$D:$D,"&lt;&gt;*ancel*",'Raw Data'!$AW:$AW,"*arl*")</f>
        <v>0</v>
      </c>
      <c r="AJ112" s="117"/>
      <c r="AK112" s="117"/>
      <c r="AL112" s="123"/>
      <c r="AM112" s="156">
        <f>COUNTIFS( 'Raw Data'!$AM:$AM,"&lt;=" &amp;DATE(LEFT($AV$3, 4), MONTH("1 " &amp; AM$6 &amp; " " &amp; LEFT($AV$3, 4)) + 1, 0 ), 'Raw Data'!$AM:$AM,"&gt;" &amp;DATE(LEFT($AV$3, 4), MONTH("1 " &amp; AM$6 &amp; " " &amp; LEFT($AV$3, 4)), 0 ), 'Raw Data'!$J:$J, $A95, 'Raw Data'!$O:$O,""&amp;'Raw Data'!$B$1,'Raw Data'!$D:$D,"&lt;&gt;*ithdr*",'Raw Data'!$D:$D,"&lt;&gt;*ancel*",'Raw Data'!$P:$P,"--",'Raw Data'!$AW:$AW,"*arl*")
+
COUNTIFS( 'Raw Data'!$AM:$AM,"&lt;=" &amp;DATE(LEFT($AV$3, 4), MONTH("1 " &amp; AM$6 &amp; " " &amp; LEFT($AV$3, 4)) + 1, 0 ), 'Raw Data'!$AM:$AM,"&gt;" &amp;DATE(LEFT($AV$3, 4), MONTH("1 " &amp; AM$6 &amp; " " &amp; LEFT($AV$3, 4)), 0 ), 'Raw Data'!$J:$J, $A95, 'Raw Data'!$P:$P,""&amp;'Raw Data'!$B$1,'Raw Data'!$D:$D,"&lt;&gt;*ithdr*",'Raw Data'!$D:$D,"&lt;&gt;*ancel*",'Raw Data'!$AW:$AW,"*arl*")</f>
        <v>0</v>
      </c>
      <c r="AN112" s="117"/>
      <c r="AO112" s="117"/>
      <c r="AP112" s="123"/>
      <c r="AQ112" s="156">
        <f>COUNTIFS( 'Raw Data'!$AM:$AM,"&lt;=" &amp;DATE(LEFT($AV$3, 4), MONTH("1 " &amp; AQ$6 &amp; " " &amp; LEFT($AV$3, 4)) + 1, 0 ), 'Raw Data'!$AM:$AM,"&gt;" &amp;DATE(LEFT($AV$3, 4), MONTH("1 " &amp; AQ$6 &amp; " " &amp; LEFT($AV$3, 4)), 0 ), 'Raw Data'!$J:$J, $A95, 'Raw Data'!$O:$O,""&amp;'Raw Data'!$B$1,'Raw Data'!$D:$D,"&lt;&gt;*ithdr*",'Raw Data'!$D:$D,"&lt;&gt;*ancel*",'Raw Data'!$P:$P,"--",'Raw Data'!$AW:$AW,"*arl*")
+
COUNTIFS( 'Raw Data'!$AM:$AM,"&lt;=" &amp;DATE(LEFT($AV$3, 4), MONTH("1 " &amp; AQ$6 &amp; " " &amp; LEFT($AV$3, 4)) + 1, 0 ), 'Raw Data'!$AM:$AM,"&gt;" &amp;DATE(LEFT($AV$3, 4), MONTH("1 " &amp; AQ$6 &amp; " " &amp; LEFT($AV$3, 4)), 0 ), 'Raw Data'!$J:$J, $A95, 'Raw Data'!$P:$P,""&amp;'Raw Data'!$B$1,'Raw Data'!$D:$D,"&lt;&gt;*ithdr*",'Raw Data'!$D:$D,"&lt;&gt;*ancel*",'Raw Data'!$AW:$AW,"*arl*")</f>
        <v>0</v>
      </c>
      <c r="AR112" s="117"/>
      <c r="AS112" s="117"/>
      <c r="AT112" s="123"/>
      <c r="AU112" s="156">
        <f>COUNTIFS( 'Raw Data'!$AM:$AM,"&lt;=" &amp;DATE(MID($AV$3, 15, 4), MONTH("1 " &amp; AU$6 &amp; " " &amp; MID($AV$3, 15, 4)) + 1, 0 ), 'Raw Data'!$AN:$AN,"&gt;" &amp;DATE(MID($AV$3, 15, 4), MONTH("1 " &amp; AU$6 &amp; " " &amp; MID($AV$3, 15, 4)), 0 ), 'Raw Data'!$J:$J, $A95, 'Raw Data'!$O:$O,""&amp;'Raw Data'!$B$1,'Raw Data'!$D:$D,"&lt;&gt;*ithdr*",'Raw Data'!$D:$D,"&lt;&gt;*ancel*",'Raw Data'!$P:$P,"--",'Raw Data'!$AW:$AW,"*arl*")
+
COUNTIFS( 'Raw Data'!$AM:$AM,"&lt;=" &amp;DATE(MID($AV$3, 15, 4), MONTH("1 " &amp; AU$6 &amp; " " &amp; MID($AV$3, 15, 4)) + 1, 0 ), 'Raw Data'!$AN:$AN,"&gt;" &amp;DATE(MID($AV$3, 15, 4), MONTH("1 " &amp; AU$6 &amp; " " &amp; MID($AV$3, 15, 4)), 0 ), 'Raw Data'!$J:$J, $A95, 'Raw Data'!$P:$P,""&amp;'Raw Data'!$B$1,'Raw Data'!$D:$D,"&lt;&gt;*ithdr*",'Raw Data'!$D:$D,"&lt;&gt;*ancel*",'Raw Data'!$AW:$AW,"*arl*")</f>
        <v>0</v>
      </c>
      <c r="AV112" s="117"/>
      <c r="AW112" s="117"/>
      <c r="AX112" s="123"/>
      <c r="AY112" s="156">
        <f>COUNTIFS( 'Raw Data'!$AM:$AM,"&lt;=" &amp;DATE(MID($AV$3, 15, 4), MONTH("1 " &amp; AY$6 &amp; " " &amp; MID($AV$3, 15, 4)) + 1, 0 ), 'Raw Data'!$AN:$AN,"&gt;" &amp;DATE(MID($AV$3, 15, 4), MONTH("1 " &amp; AY$6 &amp; " " &amp; MID($AV$3, 15, 4)), 0 ), 'Raw Data'!$J:$J, $A95, 'Raw Data'!$O:$O,""&amp;'Raw Data'!$B$1,'Raw Data'!$D:$D,"&lt;&gt;*ithdr*",'Raw Data'!$D:$D,"&lt;&gt;*ancel*",'Raw Data'!$P:$P,"--",'Raw Data'!$AW:$AW,"*arl*")
+
COUNTIFS( 'Raw Data'!$AM:$AM,"&lt;=" &amp;DATE(MID($AV$3, 15, 4), MONTH("1 " &amp; AY$6 &amp; " " &amp; MID($AV$3, 15, 4)) + 1, 0 ), 'Raw Data'!$AN:$AN,"&gt;" &amp;DATE(MID($AV$3, 15, 4), MONTH("1 " &amp; AY$6 &amp; " " &amp; MID($AV$3, 15, 4)), 0 ), 'Raw Data'!$J:$J, $A95, 'Raw Data'!$P:$P,""&amp;'Raw Data'!$B$1,'Raw Data'!$D:$D,"&lt;&gt;*ithdr*",'Raw Data'!$D:$D,"&lt;&gt;*ancel*",'Raw Data'!$AW:$AW,"*arl*")</f>
        <v>0</v>
      </c>
      <c r="AZ112" s="117"/>
      <c r="BA112" s="117"/>
      <c r="BB112" s="123"/>
      <c r="BC112" s="156">
        <f>COUNTIFS( 'Raw Data'!$AM:$AM,"&lt;=" &amp;DATE(MID($AV$3, 15, 4), MONTH("1 " &amp; BC$6 &amp; " " &amp; MID($AV$3, 15, 4)) + 1, 0 ), 'Raw Data'!$AN:$AN,"&gt;" &amp;DATE(MID($AV$3, 15, 4), MONTH("1 " &amp; BC$6 &amp; " " &amp; MID($AV$3, 15, 4)), 0 ), 'Raw Data'!$J:$J, $A95, 'Raw Data'!$O:$O,""&amp;'Raw Data'!$B$1,'Raw Data'!$D:$D,"&lt;&gt;*ithdr*",'Raw Data'!$D:$D,"&lt;&gt;*ancel*",'Raw Data'!$P:$P,"--",'Raw Data'!$AW:$AW,"*arl*")
+
COUNTIFS( 'Raw Data'!$AM:$AM,"&lt;=" &amp;DATE(MID($AV$3, 15, 4), MONTH("1 " &amp; BC$6 &amp; " " &amp; MID($AV$3, 15, 4)) + 1, 0 ), 'Raw Data'!$AN:$AN,"&gt;" &amp;DATE(MID($AV$3, 15, 4), MONTH("1 " &amp; BC$6 &amp; " " &amp; MID($AV$3, 15, 4)), 0 ), 'Raw Data'!$J:$J, $A95, 'Raw Data'!$P:$P,""&amp;'Raw Data'!$B$1,'Raw Data'!$D:$D,"&lt;&gt;*ithdr*",'Raw Data'!$D:$D,"&lt;&gt;*ancel*",'Raw Data'!$AW:$AW,"*arl*")</f>
        <v>0</v>
      </c>
      <c r="BD112" s="117"/>
      <c r="BE112" s="117"/>
      <c r="BF112" s="123"/>
    </row>
    <row r="113" spans="1:58" ht="12.75" customHeight="1" x14ac:dyDescent="0.2">
      <c r="A113" s="120" t="s">
        <v>742</v>
      </c>
      <c r="B113" s="117"/>
      <c r="C113" s="117"/>
      <c r="D113" s="117"/>
      <c r="E113" s="117"/>
      <c r="F113" s="117"/>
      <c r="G113" s="117"/>
      <c r="H113" s="117"/>
      <c r="I113" s="117"/>
      <c r="J113" s="123"/>
      <c r="K113" s="150" t="str">
        <f>IFERROR((K112/K109)*100, "---")</f>
        <v>---</v>
      </c>
      <c r="L113" s="117"/>
      <c r="M113" s="117"/>
      <c r="N113" s="123"/>
      <c r="O113" s="150" t="str">
        <f>IFERROR((O112/O109)*100, "---")</f>
        <v>---</v>
      </c>
      <c r="P113" s="117"/>
      <c r="Q113" s="117"/>
      <c r="R113" s="123"/>
      <c r="S113" s="150" t="str">
        <f>IFERROR((S112/S109)*100, "---")</f>
        <v>---</v>
      </c>
      <c r="T113" s="117"/>
      <c r="U113" s="117"/>
      <c r="V113" s="123"/>
      <c r="W113" s="150" t="str">
        <f>IFERROR((W112/W109)*100, "---")</f>
        <v>---</v>
      </c>
      <c r="X113" s="117"/>
      <c r="Y113" s="117"/>
      <c r="Z113" s="123"/>
      <c r="AA113" s="150" t="str">
        <f>IFERROR((AA112/AA109)*100, "---")</f>
        <v>---</v>
      </c>
      <c r="AB113" s="117"/>
      <c r="AC113" s="117"/>
      <c r="AD113" s="123"/>
      <c r="AE113" s="150" t="str">
        <f>IFERROR((AE112/AE109)*100, "---")</f>
        <v>---</v>
      </c>
      <c r="AF113" s="117"/>
      <c r="AG113" s="117"/>
      <c r="AH113" s="123"/>
      <c r="AI113" s="150" t="str">
        <f>IFERROR((AI112/AI109)*100, "---")</f>
        <v>---</v>
      </c>
      <c r="AJ113" s="117"/>
      <c r="AK113" s="117"/>
      <c r="AL113" s="123"/>
      <c r="AM113" s="150" t="str">
        <f>IFERROR((AM112/AM109)*100, "---")</f>
        <v>---</v>
      </c>
      <c r="AN113" s="117"/>
      <c r="AO113" s="117"/>
      <c r="AP113" s="123"/>
      <c r="AQ113" s="150" t="str">
        <f>IFERROR((AQ112/AQ109)*100, "---")</f>
        <v>---</v>
      </c>
      <c r="AR113" s="117"/>
      <c r="AS113" s="117"/>
      <c r="AT113" s="123"/>
      <c r="AU113" s="150" t="str">
        <f>IFERROR((AU112/AU109)*100, "---")</f>
        <v>---</v>
      </c>
      <c r="AV113" s="117"/>
      <c r="AW113" s="117"/>
      <c r="AX113" s="123"/>
      <c r="AY113" s="150" t="str">
        <f>IFERROR((AY112/AY109)*100, "---")</f>
        <v>---</v>
      </c>
      <c r="AZ113" s="117"/>
      <c r="BA113" s="117"/>
      <c r="BB113" s="123"/>
      <c r="BC113" s="150" t="str">
        <f>IFERROR((BC112/BC109)*100, "---")</f>
        <v>---</v>
      </c>
      <c r="BD113" s="117"/>
      <c r="BE113" s="117"/>
      <c r="BF113" s="123"/>
    </row>
    <row r="114" spans="1:58" ht="12.75" customHeight="1" x14ac:dyDescent="0.2">
      <c r="A114" s="120" t="s">
        <v>715</v>
      </c>
      <c r="B114" s="117"/>
      <c r="C114" s="117"/>
      <c r="D114" s="117"/>
      <c r="E114" s="117"/>
      <c r="F114" s="117"/>
      <c r="G114" s="117"/>
      <c r="H114" s="117"/>
      <c r="I114" s="117"/>
      <c r="J114" s="123"/>
      <c r="K114" s="156">
        <f>SUMIFS('Raw Data'!$R:$R, 'Raw Data'!$AN:$AN,"&lt;=" &amp;DATE(LEFT($AV$3, 4), MONTH("1 " &amp; K$6 &amp; " " &amp; LEFT($AV$3, 4)) + 1, 0 ), 'Raw Data'!$AN:$AN,"&gt;" &amp;DATE(LEFT($AV$3, 4), MONTH("1 " &amp; K$6 &amp; " " &amp; LEFT($AV$3, 4)), 0 ), 'Raw Data'!$J:$J, $A95, 'Raw Data'!$O:$O,""&amp;'Raw Data'!$B$1,'Raw Data'!$D:$D,"&lt;&gt;*ithdr*",'Raw Data'!$D:$D,"&lt;&gt;*ancel*",'Raw Data'!$P:$P,"--")
+
SUMIFS('Raw Data'!$R:$R, 'Raw Data'!$AN:$AN,"&lt;=" &amp;DATE(LEFT($AV$3, 4), MONTH("1 " &amp; K$6 &amp; " " &amp; LEFT($AV$3, 4)) + 1, 0 ), 'Raw Data'!$AN:$AN,"&gt;" &amp;DATE(LEFT($AV$3, 4), MONTH("1 " &amp; K$6 &amp; " " &amp; LEFT($AV$3, 4)), 0 ), 'Raw Data'!$J:$J, $A95, 'Raw Data'!$P:$P,""&amp;'Raw Data'!$B$1,'Raw Data'!$D:$D,"&lt;&gt;*ithdr*",'Raw Data'!$D:$D,"&lt;&gt;*ancel*")</f>
        <v>0</v>
      </c>
      <c r="L114" s="117"/>
      <c r="M114" s="117"/>
      <c r="N114" s="123"/>
      <c r="O114" s="156">
        <f>SUMIFS('Raw Data'!$R:$R, 'Raw Data'!$AN:$AN,"&lt;=" &amp;DATE(LEFT($AV$3, 4), MONTH("1 " &amp; O$6 &amp; " " &amp; LEFT($AV$3, 4)) + 1, 0 ), 'Raw Data'!$AN:$AN,"&gt;" &amp;DATE(LEFT($AV$3, 4), MONTH("1 " &amp; O$6 &amp; " " &amp; LEFT($AV$3, 4)), 0 ), 'Raw Data'!$J:$J, $A95, 'Raw Data'!$O:$O,""&amp;'Raw Data'!$B$1,'Raw Data'!$D:$D,"&lt;&gt;*ithdr*",'Raw Data'!$D:$D,"&lt;&gt;*ancel*",'Raw Data'!$P:$P,"--")
+
SUMIFS('Raw Data'!$R:$R, 'Raw Data'!$AN:$AN,"&lt;=" &amp;DATE(LEFT($AV$3, 4), MONTH("1 " &amp; O$6 &amp; " " &amp; LEFT($AV$3, 4)) + 1, 0 ), 'Raw Data'!$AN:$AN,"&gt;" &amp;DATE(LEFT($AV$3, 4), MONTH("1 " &amp; O$6 &amp; " " &amp; LEFT($AV$3, 4)), 0 ), 'Raw Data'!$J:$J, $A95, 'Raw Data'!$P:$P,""&amp;'Raw Data'!$B$1,'Raw Data'!$D:$D,"&lt;&gt;*ithdr*",'Raw Data'!$D:$D,"&lt;&gt;*ancel*")</f>
        <v>0</v>
      </c>
      <c r="P114" s="117"/>
      <c r="Q114" s="117"/>
      <c r="R114" s="123"/>
      <c r="S114" s="156">
        <f>SUMIFS('Raw Data'!$R:$R, 'Raw Data'!$AN:$AN,"&lt;=" &amp;DATE(LEFT($AV$3, 4), MONTH("1 " &amp; S$6 &amp; " " &amp; LEFT($AV$3, 4)) + 1, 0 ), 'Raw Data'!$AN:$AN,"&gt;" &amp;DATE(LEFT($AV$3, 4), MONTH("1 " &amp; S$6 &amp; " " &amp; LEFT($AV$3, 4)), 0 ), 'Raw Data'!$J:$J, $A95, 'Raw Data'!$O:$O,""&amp;'Raw Data'!$B$1,'Raw Data'!$D:$D,"&lt;&gt;*ithdr*",'Raw Data'!$D:$D,"&lt;&gt;*ancel*",'Raw Data'!$P:$P,"--")
+
SUMIFS('Raw Data'!$R:$R, 'Raw Data'!$AN:$AN,"&lt;=" &amp;DATE(LEFT($AV$3, 4), MONTH("1 " &amp; S$6 &amp; " " &amp; LEFT($AV$3, 4)) + 1, 0 ), 'Raw Data'!$AN:$AN,"&gt;" &amp;DATE(LEFT($AV$3, 4), MONTH("1 " &amp; S$6 &amp; " " &amp; LEFT($AV$3, 4)), 0 ), 'Raw Data'!$J:$J, $A95, 'Raw Data'!$P:$P,""&amp;'Raw Data'!$B$1,'Raw Data'!$D:$D,"&lt;&gt;*ithdr*",'Raw Data'!$D:$D,"&lt;&gt;*ancel*")</f>
        <v>0</v>
      </c>
      <c r="T114" s="117"/>
      <c r="U114" s="117"/>
      <c r="V114" s="123"/>
      <c r="W114" s="156">
        <f>SUMIFS('Raw Data'!$R:$R, 'Raw Data'!$AN:$AN,"&lt;=" &amp;DATE(LEFT($AV$3, 4), MONTH("1 " &amp; W$6 &amp; " " &amp; LEFT($AV$3, 4)) + 1, 0 ), 'Raw Data'!$AN:$AN,"&gt;" &amp;DATE(LEFT($AV$3, 4), MONTH("1 " &amp; W$6 &amp; " " &amp; LEFT($AV$3, 4)), 0 ), 'Raw Data'!$J:$J, $A95, 'Raw Data'!$O:$O,""&amp;'Raw Data'!$B$1,'Raw Data'!$D:$D,"&lt;&gt;*ithdr*",'Raw Data'!$D:$D,"&lt;&gt;*ancel*",'Raw Data'!$P:$P,"--")
+
SUMIFS('Raw Data'!$R:$R, 'Raw Data'!$AN:$AN,"&lt;=" &amp;DATE(LEFT($AV$3, 4), MONTH("1 " &amp; W$6 &amp; " " &amp; LEFT($AV$3, 4)) + 1, 0 ), 'Raw Data'!$AN:$AN,"&gt;" &amp;DATE(LEFT($AV$3, 4), MONTH("1 " &amp; W$6 &amp; " " &amp; LEFT($AV$3, 4)), 0 ), 'Raw Data'!$J:$J, $A95, 'Raw Data'!$P:$P,""&amp;'Raw Data'!$B$1,'Raw Data'!$D:$D,"&lt;&gt;*ithdr*",'Raw Data'!$D:$D,"&lt;&gt;*ancel*")</f>
        <v>0</v>
      </c>
      <c r="X114" s="117"/>
      <c r="Y114" s="117"/>
      <c r="Z114" s="123"/>
      <c r="AA114" s="156">
        <f>SUMIFS('Raw Data'!$R:$R, 'Raw Data'!$AN:$AN,"&lt;=" &amp;DATE(LEFT($AV$3, 4), MONTH("1 " &amp; AA$6 &amp; " " &amp; LEFT($AV$3, 4)) + 1, 0 ), 'Raw Data'!$AN:$AN,"&gt;" &amp;DATE(LEFT($AV$3, 4), MONTH("1 " &amp; AA$6 &amp; " " &amp; LEFT($AV$3, 4)), 0 ), 'Raw Data'!$J:$J, $A95, 'Raw Data'!$O:$O,""&amp;'Raw Data'!$B$1,'Raw Data'!$D:$D,"&lt;&gt;*ithdr*",'Raw Data'!$D:$D,"&lt;&gt;*ancel*",'Raw Data'!$P:$P,"--")
+
SUMIFS('Raw Data'!$R:$R, 'Raw Data'!$AN:$AN,"&lt;=" &amp;DATE(LEFT($AV$3, 4), MONTH("1 " &amp; AA$6 &amp; " " &amp; LEFT($AV$3, 4)) + 1, 0 ), 'Raw Data'!$AN:$AN,"&gt;" &amp;DATE(LEFT($AV$3, 4), MONTH("1 " &amp; AA$6 &amp; " " &amp; LEFT($AV$3, 4)), 0 ), 'Raw Data'!$J:$J, $A95, 'Raw Data'!$P:$P,""&amp;'Raw Data'!$B$1,'Raw Data'!$D:$D,"&lt;&gt;*ithdr*",'Raw Data'!$D:$D,"&lt;&gt;*ancel*")</f>
        <v>0</v>
      </c>
      <c r="AB114" s="117"/>
      <c r="AC114" s="117"/>
      <c r="AD114" s="123"/>
      <c r="AE114" s="156">
        <f>SUMIFS('Raw Data'!$R:$R, 'Raw Data'!$AN:$AN,"&lt;=" &amp;DATE(LEFT($AV$3, 4), MONTH("1 " &amp; AE$6 &amp; " " &amp; LEFT($AV$3, 4)) + 1, 0 ), 'Raw Data'!$AN:$AN,"&gt;" &amp;DATE(LEFT($AV$3, 4), MONTH("1 " &amp; AE$6 &amp; " " &amp; LEFT($AV$3, 4)), 0 ), 'Raw Data'!$J:$J, $A95, 'Raw Data'!$O:$O,""&amp;'Raw Data'!$B$1,'Raw Data'!$D:$D,"&lt;&gt;*ithdr*",'Raw Data'!$D:$D,"&lt;&gt;*ancel*",'Raw Data'!$P:$P,"--")
+
SUMIFS('Raw Data'!$R:$R, 'Raw Data'!$AN:$AN,"&lt;=" &amp;DATE(LEFT($AV$3, 4), MONTH("1 " &amp; AE$6 &amp; " " &amp; LEFT($AV$3, 4)) + 1, 0 ), 'Raw Data'!$AN:$AN,"&gt;" &amp;DATE(LEFT($AV$3, 4), MONTH("1 " &amp; AE$6 &amp; " " &amp; LEFT($AV$3, 4)), 0 ), 'Raw Data'!$J:$J, $A95, 'Raw Data'!$P:$P,""&amp;'Raw Data'!$B$1,'Raw Data'!$D:$D,"&lt;&gt;*ithdr*",'Raw Data'!$D:$D,"&lt;&gt;*ancel*")</f>
        <v>0</v>
      </c>
      <c r="AF114" s="117"/>
      <c r="AG114" s="117"/>
      <c r="AH114" s="123"/>
      <c r="AI114" s="156">
        <f>SUMIFS('Raw Data'!$R:$R, 'Raw Data'!$AN:$AN,"&lt;=" &amp;DATE(LEFT($AV$3, 4), MONTH("1 " &amp; AI$6 &amp; " " &amp; LEFT($AV$3, 4)) + 1, 0 ), 'Raw Data'!$AN:$AN,"&gt;" &amp;DATE(LEFT($AV$3, 4), MONTH("1 " &amp; AI$6 &amp; " " &amp; LEFT($AV$3, 4)), 0 ), 'Raw Data'!$J:$J, $A95, 'Raw Data'!$O:$O,""&amp;'Raw Data'!$B$1,'Raw Data'!$D:$D,"&lt;&gt;*ithdr*",'Raw Data'!$D:$D,"&lt;&gt;*ancel*",'Raw Data'!$P:$P,"--")
+
SUMIFS('Raw Data'!$R:$R, 'Raw Data'!$AN:$AN,"&lt;=" &amp;DATE(LEFT($AV$3, 4), MONTH("1 " &amp; AI$6 &amp; " " &amp; LEFT($AV$3, 4)) + 1, 0 ), 'Raw Data'!$AN:$AN,"&gt;" &amp;DATE(LEFT($AV$3, 4), MONTH("1 " &amp; AI$6 &amp; " " &amp; LEFT($AV$3, 4)), 0 ), 'Raw Data'!$J:$J, $A95, 'Raw Data'!$P:$P,""&amp;'Raw Data'!$B$1,'Raw Data'!$D:$D,"&lt;&gt;*ithdr*",'Raw Data'!$D:$D,"&lt;&gt;*ancel*")</f>
        <v>0</v>
      </c>
      <c r="AJ114" s="117"/>
      <c r="AK114" s="117"/>
      <c r="AL114" s="123"/>
      <c r="AM114" s="156">
        <f>SUMIFS('Raw Data'!$R:$R, 'Raw Data'!$AN:$AN,"&lt;=" &amp;DATE(LEFT($AV$3, 4), MONTH("1 " &amp; AM$6 &amp; " " &amp; LEFT($AV$3, 4)) + 1, 0 ), 'Raw Data'!$AN:$AN,"&gt;" &amp;DATE(LEFT($AV$3, 4), MONTH("1 " &amp; AM$6 &amp; " " &amp; LEFT($AV$3, 4)), 0 ), 'Raw Data'!$J:$J, $A95, 'Raw Data'!$O:$O,""&amp;'Raw Data'!$B$1,'Raw Data'!$D:$D,"&lt;&gt;*ithdr*",'Raw Data'!$D:$D,"&lt;&gt;*ancel*",'Raw Data'!$P:$P,"--")
+
SUMIFS('Raw Data'!$R:$R, 'Raw Data'!$AN:$AN,"&lt;=" &amp;DATE(LEFT($AV$3, 4), MONTH("1 " &amp; AM$6 &amp; " " &amp; LEFT($AV$3, 4)) + 1, 0 ), 'Raw Data'!$AN:$AN,"&gt;" &amp;DATE(LEFT($AV$3, 4), MONTH("1 " &amp; AM$6 &amp; " " &amp; LEFT($AV$3, 4)), 0 ), 'Raw Data'!$J:$J, $A95, 'Raw Data'!$P:$P,""&amp;'Raw Data'!$B$1,'Raw Data'!$D:$D,"&lt;&gt;*ithdr*",'Raw Data'!$D:$D,"&lt;&gt;*ancel*")</f>
        <v>0</v>
      </c>
      <c r="AN114" s="117"/>
      <c r="AO114" s="117"/>
      <c r="AP114" s="123"/>
      <c r="AQ114" s="156">
        <f>SUMIFS('Raw Data'!$R:$R, 'Raw Data'!$AN:$AN,"&lt;=" &amp;DATE(LEFT($AV$3, 4), MONTH("1 " &amp; AQ$6 &amp; " " &amp; LEFT($AV$3, 4)) + 1, 0 ), 'Raw Data'!$AN:$AN,"&gt;" &amp;DATE(LEFT($AV$3, 4), MONTH("1 " &amp; AQ$6 &amp; " " &amp; LEFT($AV$3, 4)), 0 ), 'Raw Data'!$J:$J, $A95, 'Raw Data'!$O:$O,""&amp;'Raw Data'!$B$1,'Raw Data'!$D:$D,"&lt;&gt;*ithdr*",'Raw Data'!$D:$D,"&lt;&gt;*ancel*",'Raw Data'!$P:$P,"--")
+
SUMIFS('Raw Data'!$R:$R, 'Raw Data'!$AN:$AN,"&lt;=" &amp;DATE(LEFT($AV$3, 4), MONTH("1 " &amp; AQ$6 &amp; " " &amp; LEFT($AV$3, 4)) + 1, 0 ), 'Raw Data'!$AN:$AN,"&gt;" &amp;DATE(LEFT($AV$3, 4), MONTH("1 " &amp; AQ$6 &amp; " " &amp; LEFT($AV$3, 4)), 0 ), 'Raw Data'!$J:$J, $A95, 'Raw Data'!$P:$P,""&amp;'Raw Data'!$B$1,'Raw Data'!$D:$D,"&lt;&gt;*ithdr*",'Raw Data'!$D:$D,"&lt;&gt;*ancel*")</f>
        <v>0</v>
      </c>
      <c r="AR114" s="117"/>
      <c r="AS114" s="117"/>
      <c r="AT114" s="123"/>
      <c r="AU114" s="156">
        <f>SUMIFS('Raw Data'!$R:$R, 'Raw Data'!$AN:$AN,"&lt;=" &amp;DATE(MID($AV$3, 15, 4), MONTH("1 " &amp; AU$6 &amp; " " &amp; MID($AV$3, 15, 4)) + 1, 0 ), 'Raw Data'!$AN:$AN,"&gt;" &amp;DATE(MID($AV$3, 15, 4), MONTH("1 " &amp; AU$6 &amp; " " &amp; MID($AV$3, 15, 4)), 0 ), 'Raw Data'!$J:$J, $A95, 'Raw Data'!$O:$O,""&amp;'Raw Data'!$B$1,'Raw Data'!$D:$D,"&lt;&gt;*ithdr*",'Raw Data'!$D:$D,"&lt;&gt;*ancel*",'Raw Data'!$P:$P,"--")
+
SUMIFS('Raw Data'!$R:$R, 'Raw Data'!$AN:$AN,"&lt;=" &amp;DATE(MID($AV$3, 15, 4), MONTH("1 " &amp; AU$6 &amp; " " &amp; MID($AV$3, 15, 4)) + 1, 0 ), 'Raw Data'!$AN:$AN,"&gt;" &amp;DATE(MID($AV$3, 15, 4), MONTH("1 " &amp; AU$6 &amp; " " &amp; MID($AV$3, 15, 4)), 0 ), 'Raw Data'!$J:$J, $A95, 'Raw Data'!$P:$P,""&amp;'Raw Data'!$B$1,'Raw Data'!$D:$D,"&lt;&gt;*ithdr*",'Raw Data'!$D:$D,"&lt;&gt;*ancel*")</f>
        <v>0</v>
      </c>
      <c r="AV114" s="117"/>
      <c r="AW114" s="117"/>
      <c r="AX114" s="123"/>
      <c r="AY114" s="156">
        <f>SUMIFS('Raw Data'!$R:$R, 'Raw Data'!$AN:$AN,"&lt;=" &amp;DATE(MID($AV$3, 15, 4), MONTH("1 " &amp; AY$6 &amp; " " &amp; MID($AV$3, 15, 4)) + 1, 0 ), 'Raw Data'!$AN:$AN,"&gt;" &amp;DATE(MID($AV$3, 15, 4), MONTH("1 " &amp; AY$6 &amp; " " &amp; MID($AV$3, 15, 4)), 0 ), 'Raw Data'!$J:$J, $A95, 'Raw Data'!$O:$O,""&amp;'Raw Data'!$B$1,'Raw Data'!$D:$D,"&lt;&gt;*ithdr*",'Raw Data'!$D:$D,"&lt;&gt;*ancel*",'Raw Data'!$P:$P,"--")
+
SUMIFS('Raw Data'!$R:$R, 'Raw Data'!$AN:$AN,"&lt;=" &amp;DATE(MID($AV$3, 15, 4), MONTH("1 " &amp; AY$6 &amp; " " &amp; MID($AV$3, 15, 4)) + 1, 0 ), 'Raw Data'!$AN:$AN,"&gt;" &amp;DATE(MID($AV$3, 15, 4), MONTH("1 " &amp; AY$6 &amp; " " &amp; MID($AV$3, 15, 4)), 0 ), 'Raw Data'!$J:$J, $A95, 'Raw Data'!$P:$P,""&amp;'Raw Data'!$B$1,'Raw Data'!$D:$D,"&lt;&gt;*ithdr*",'Raw Data'!$D:$D,"&lt;&gt;*ancel*")</f>
        <v>0</v>
      </c>
      <c r="AZ114" s="117"/>
      <c r="BA114" s="117"/>
      <c r="BB114" s="123"/>
      <c r="BC114" s="156">
        <f>SUMIFS('Raw Data'!$R:$R, 'Raw Data'!$AN:$AN,"&lt;=" &amp;DATE(MID($AV$3, 15, 4), MONTH("1 " &amp; BC$6 &amp; " " &amp; MID($AV$3, 15, 4)) + 1, 0 ), 'Raw Data'!$AN:$AN,"&gt;" &amp;DATE(MID($AV$3, 15, 4), MONTH("1 " &amp; BC$6 &amp; " " &amp; MID($AV$3, 15, 4)), 0 ), 'Raw Data'!$J:$J, $A95, 'Raw Data'!$O:$O,""&amp;'Raw Data'!$B$1,'Raw Data'!$D:$D,"&lt;&gt;*ithdr*",'Raw Data'!$D:$D,"&lt;&gt;*ancel*",'Raw Data'!$P:$P,"--")
+
SUMIFS('Raw Data'!$R:$R, 'Raw Data'!$AN:$AN,"&lt;=" &amp;DATE(MID($AV$3, 15, 4), MONTH("1 " &amp; BC$6 &amp; " " &amp; MID($AV$3, 15, 4)) + 1, 0 ), 'Raw Data'!$AN:$AN,"&gt;" &amp;DATE(MID($AV$3, 15, 4), MONTH("1 " &amp; BC$6 &amp; " " &amp; MID($AV$3, 15, 4)), 0 ), 'Raw Data'!$J:$J, $A95, 'Raw Data'!$P:$P,""&amp;'Raw Data'!$B$1,'Raw Data'!$D:$D,"&lt;&gt;*ithdr*",'Raw Data'!$D:$D,"&lt;&gt;*ancel*")</f>
        <v>0</v>
      </c>
      <c r="BD114" s="117"/>
      <c r="BE114" s="117"/>
      <c r="BF114" s="123"/>
    </row>
    <row r="115" spans="1:58" ht="12.75" customHeight="1" x14ac:dyDescent="0.2">
      <c r="A115" s="116" t="s">
        <v>379</v>
      </c>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8"/>
    </row>
    <row r="116" spans="1:58" ht="12.75" customHeight="1" x14ac:dyDescent="0.2">
      <c r="A116" s="120" t="s">
        <v>104</v>
      </c>
      <c r="B116" s="117"/>
      <c r="C116" s="117"/>
      <c r="D116" s="117"/>
      <c r="E116" s="117"/>
      <c r="F116" s="117"/>
      <c r="G116" s="117"/>
      <c r="H116" s="117"/>
      <c r="I116" s="117"/>
      <c r="J116" s="123"/>
      <c r="K116" s="156">
        <f>SUMIFS('Raw Data'!$S:$S, 'Raw Data'!$AN:$AN,"&lt;=" &amp;DATE(LEFT($AV$3, 4), MONTH("1 " &amp; K$6 &amp; " " &amp; LEFT($AV$3, 4)) + 1, 0 ), 'Raw Data'!$AN:$AN,"&gt;" &amp;DATE(LEFT($AV$3, 4), MONTH("1 " &amp; K$6 &amp; " " &amp; LEFT($AV$3, 4)), 0 ), 'Raw Data'!$J:$J, $A115, 'Raw Data'!$O:$O,""&amp;'Raw Data'!$B$1,'Raw Data'!$D:$D,"&lt;&gt;*ithdr*",'Raw Data'!$D:$D,"&lt;&gt;*ancel*",'Raw Data'!$P:$P,"--")
+
SUMIFS('Raw Data'!$S:$S, 'Raw Data'!$AN:$AN,"&lt;=" &amp;DATE(LEFT($AV$3, 4), MONTH("1 " &amp; K$6 &amp; " " &amp; LEFT($AV$3, 4)) + 1, 0 ), 'Raw Data'!$AN:$AN,"&gt;" &amp;DATE(LEFT($AV$3, 4), MONTH("1 " &amp; K$6 &amp; " " &amp; LEFT($AV$3, 4)), 0 ), 'Raw Data'!$J:$J, $A115, 'Raw Data'!$P:$P,""&amp;'Raw Data'!$B$1,'Raw Data'!$D:$D,"&lt;&gt;*ithdr*",'Raw Data'!$D:$D,"&lt;&gt;*ancel*")</f>
        <v>0</v>
      </c>
      <c r="L116" s="117"/>
      <c r="M116" s="117"/>
      <c r="N116" s="123"/>
      <c r="O116" s="156">
        <f>SUMIFS('Raw Data'!$S:$S, 'Raw Data'!$AN:$AN,"&lt;=" &amp;DATE(LEFT($AV$3, 4), MONTH("1 " &amp; O$6 &amp; " " &amp; LEFT($AV$3, 4)) + 1, 0 ), 'Raw Data'!$AN:$AN,"&gt;" &amp;DATE(LEFT($AV$3, 4), MONTH("1 " &amp; O$6 &amp; " " &amp; LEFT($AV$3, 4)), 0 ), 'Raw Data'!$J:$J, $A115, 'Raw Data'!$O:$O,""&amp;'Raw Data'!$B$1,'Raw Data'!$D:$D,"&lt;&gt;*ithdr*",'Raw Data'!$D:$D,"&lt;&gt;*ancel*",'Raw Data'!$P:$P,"--")
+
SUMIFS('Raw Data'!$S:$S, 'Raw Data'!$AN:$AN,"&lt;=" &amp;DATE(LEFT($AV$3, 4), MONTH("1 " &amp; O$6 &amp; " " &amp; LEFT($AV$3, 4)) + 1, 0 ), 'Raw Data'!$AN:$AN,"&gt;" &amp;DATE(LEFT($AV$3, 4), MONTH("1 " &amp; O$6 &amp; " " &amp; LEFT($AV$3, 4)), 0 ), 'Raw Data'!$J:$J, $A115, 'Raw Data'!$P:$P,""&amp;'Raw Data'!$B$1,'Raw Data'!$D:$D,"&lt;&gt;*ithdr*",'Raw Data'!$D:$D,"&lt;&gt;*ancel*")</f>
        <v>0</v>
      </c>
      <c r="P116" s="117"/>
      <c r="Q116" s="117"/>
      <c r="R116" s="123"/>
      <c r="S116" s="156">
        <f>SUMIFS('Raw Data'!$S:$S, 'Raw Data'!$AN:$AN,"&lt;=" &amp;DATE(LEFT($AV$3, 4), MONTH("1 " &amp; S$6 &amp; " " &amp; LEFT($AV$3, 4)) + 1, 0 ), 'Raw Data'!$AN:$AN,"&gt;" &amp;DATE(LEFT($AV$3, 4), MONTH("1 " &amp; S$6 &amp; " " &amp; LEFT($AV$3, 4)), 0 ), 'Raw Data'!$J:$J, $A115, 'Raw Data'!$O:$O,""&amp;'Raw Data'!$B$1,'Raw Data'!$D:$D,"&lt;&gt;*ithdr*",'Raw Data'!$D:$D,"&lt;&gt;*ancel*",'Raw Data'!$P:$P,"--")
+
SUMIFS('Raw Data'!$S:$S, 'Raw Data'!$AN:$AN,"&lt;=" &amp;DATE(LEFT($AV$3, 4), MONTH("1 " &amp; S$6 &amp; " " &amp; LEFT($AV$3, 4)) + 1, 0 ), 'Raw Data'!$AN:$AN,"&gt;" &amp;DATE(LEFT($AV$3, 4), MONTH("1 " &amp; S$6 &amp; " " &amp; LEFT($AV$3, 4)), 0 ), 'Raw Data'!$J:$J, $A115, 'Raw Data'!$P:$P,""&amp;'Raw Data'!$B$1,'Raw Data'!$D:$D,"&lt;&gt;*ithdr*",'Raw Data'!$D:$D,"&lt;&gt;*ancel*")</f>
        <v>0</v>
      </c>
      <c r="T116" s="117"/>
      <c r="U116" s="117"/>
      <c r="V116" s="123"/>
      <c r="W116" s="156">
        <f>SUMIFS('Raw Data'!$S:$S, 'Raw Data'!$AN:$AN,"&lt;=" &amp;DATE(LEFT($AV$3, 4), MONTH("1 " &amp; W$6 &amp; " " &amp; LEFT($AV$3, 4)) + 1, 0 ), 'Raw Data'!$AN:$AN,"&gt;" &amp;DATE(LEFT($AV$3, 4), MONTH("1 " &amp; W$6 &amp; " " &amp; LEFT($AV$3, 4)), 0 ), 'Raw Data'!$J:$J, $A115, 'Raw Data'!$O:$O,""&amp;'Raw Data'!$B$1,'Raw Data'!$D:$D,"&lt;&gt;*ithdr*",'Raw Data'!$D:$D,"&lt;&gt;*ancel*",'Raw Data'!$P:$P,"--")
+
SUMIFS('Raw Data'!$S:$S, 'Raw Data'!$AN:$AN,"&lt;=" &amp;DATE(LEFT($AV$3, 4), MONTH("1 " &amp; W$6 &amp; " " &amp; LEFT($AV$3, 4)) + 1, 0 ), 'Raw Data'!$AN:$AN,"&gt;" &amp;DATE(LEFT($AV$3, 4), MONTH("1 " &amp; W$6 &amp; " " &amp; LEFT($AV$3, 4)), 0 ), 'Raw Data'!$J:$J, $A115, 'Raw Data'!$P:$P,""&amp;'Raw Data'!$B$1,'Raw Data'!$D:$D,"&lt;&gt;*ithdr*",'Raw Data'!$D:$D,"&lt;&gt;*ancel*")</f>
        <v>0</v>
      </c>
      <c r="X116" s="117"/>
      <c r="Y116" s="117"/>
      <c r="Z116" s="123"/>
      <c r="AA116" s="156">
        <f>SUMIFS('Raw Data'!$S:$S, 'Raw Data'!$AN:$AN,"&lt;=" &amp;DATE(LEFT($AV$3, 4), MONTH("1 " &amp; AA$6 &amp; " " &amp; LEFT($AV$3, 4)) + 1, 0 ), 'Raw Data'!$AN:$AN,"&gt;" &amp;DATE(LEFT($AV$3, 4), MONTH("1 " &amp; AA$6 &amp; " " &amp; LEFT($AV$3, 4)), 0 ), 'Raw Data'!$J:$J, $A115, 'Raw Data'!$O:$O,""&amp;'Raw Data'!$B$1,'Raw Data'!$D:$D,"&lt;&gt;*ithdr*",'Raw Data'!$D:$D,"&lt;&gt;*ancel*",'Raw Data'!$P:$P,"--")
+
SUMIFS('Raw Data'!$S:$S, 'Raw Data'!$AN:$AN,"&lt;=" &amp;DATE(LEFT($AV$3, 4), MONTH("1 " &amp; AA$6 &amp; " " &amp; LEFT($AV$3, 4)) + 1, 0 ), 'Raw Data'!$AN:$AN,"&gt;" &amp;DATE(LEFT($AV$3, 4), MONTH("1 " &amp; AA$6 &amp; " " &amp; LEFT($AV$3, 4)), 0 ), 'Raw Data'!$J:$J, $A115, 'Raw Data'!$P:$P,""&amp;'Raw Data'!$B$1,'Raw Data'!$D:$D,"&lt;&gt;*ithdr*",'Raw Data'!$D:$D,"&lt;&gt;*ancel*")</f>
        <v>0</v>
      </c>
      <c r="AB116" s="117"/>
      <c r="AC116" s="117"/>
      <c r="AD116" s="123"/>
      <c r="AE116" s="156">
        <f>SUMIFS('Raw Data'!$S:$S, 'Raw Data'!$AN:$AN,"&lt;=" &amp;DATE(LEFT($AV$3, 4), MONTH("1 " &amp; AE$6 &amp; " " &amp; LEFT($AV$3, 4)) + 1, 0 ), 'Raw Data'!$AN:$AN,"&gt;" &amp;DATE(LEFT($AV$3, 4), MONTH("1 " &amp; AE$6 &amp; " " &amp; LEFT($AV$3, 4)), 0 ), 'Raw Data'!$J:$J, $A115, 'Raw Data'!$O:$O,""&amp;'Raw Data'!$B$1,'Raw Data'!$D:$D,"&lt;&gt;*ithdr*",'Raw Data'!$D:$D,"&lt;&gt;*ancel*",'Raw Data'!$P:$P,"--")
+
SUMIFS('Raw Data'!$S:$S, 'Raw Data'!$AN:$AN,"&lt;=" &amp;DATE(LEFT($AV$3, 4), MONTH("1 " &amp; AE$6 &amp; " " &amp; LEFT($AV$3, 4)) + 1, 0 ), 'Raw Data'!$AN:$AN,"&gt;" &amp;DATE(LEFT($AV$3, 4), MONTH("1 " &amp; AE$6 &amp; " " &amp; LEFT($AV$3, 4)), 0 ), 'Raw Data'!$J:$J, $A115, 'Raw Data'!$P:$P,""&amp;'Raw Data'!$B$1,'Raw Data'!$D:$D,"&lt;&gt;*ithdr*",'Raw Data'!$D:$D,"&lt;&gt;*ancel*")</f>
        <v>0</v>
      </c>
      <c r="AF116" s="117"/>
      <c r="AG116" s="117"/>
      <c r="AH116" s="123"/>
      <c r="AI116" s="156">
        <f>SUMIFS('Raw Data'!$S:$S, 'Raw Data'!$AN:$AN,"&lt;=" &amp;DATE(LEFT($AV$3, 4), MONTH("1 " &amp; AI$6 &amp; " " &amp; LEFT($AV$3, 4)) + 1, 0 ), 'Raw Data'!$AN:$AN,"&gt;" &amp;DATE(LEFT($AV$3, 4), MONTH("1 " &amp; AI$6 &amp; " " &amp; LEFT($AV$3, 4)), 0 ), 'Raw Data'!$J:$J, $A115, 'Raw Data'!$O:$O,""&amp;'Raw Data'!$B$1,'Raw Data'!$D:$D,"&lt;&gt;*ithdr*",'Raw Data'!$D:$D,"&lt;&gt;*ancel*",'Raw Data'!$P:$P,"--")
+
SUMIFS('Raw Data'!$S:$S, 'Raw Data'!$AN:$AN,"&lt;=" &amp;DATE(LEFT($AV$3, 4), MONTH("1 " &amp; AI$6 &amp; " " &amp; LEFT($AV$3, 4)) + 1, 0 ), 'Raw Data'!$AN:$AN,"&gt;" &amp;DATE(LEFT($AV$3, 4), MONTH("1 " &amp; AI$6 &amp; " " &amp; LEFT($AV$3, 4)), 0 ), 'Raw Data'!$J:$J, $A115, 'Raw Data'!$P:$P,""&amp;'Raw Data'!$B$1,'Raw Data'!$D:$D,"&lt;&gt;*ithdr*",'Raw Data'!$D:$D,"&lt;&gt;*ancel*")</f>
        <v>0</v>
      </c>
      <c r="AJ116" s="117"/>
      <c r="AK116" s="117"/>
      <c r="AL116" s="123"/>
      <c r="AM116" s="156">
        <f>SUMIFS('Raw Data'!$S:$S, 'Raw Data'!$AN:$AN,"&lt;=" &amp;DATE(LEFT($AV$3, 4), MONTH("1 " &amp; AM$6 &amp; " " &amp; LEFT($AV$3, 4)) + 1, 0 ), 'Raw Data'!$AN:$AN,"&gt;" &amp;DATE(LEFT($AV$3, 4), MONTH("1 " &amp; AM$6 &amp; " " &amp; LEFT($AV$3, 4)), 0 ), 'Raw Data'!$J:$J, $A115, 'Raw Data'!$O:$O,""&amp;'Raw Data'!$B$1,'Raw Data'!$D:$D,"&lt;&gt;*ithdr*",'Raw Data'!$D:$D,"&lt;&gt;*ancel*",'Raw Data'!$P:$P,"--")
+
SUMIFS('Raw Data'!$S:$S, 'Raw Data'!$AN:$AN,"&lt;=" &amp;DATE(LEFT($AV$3, 4), MONTH("1 " &amp; AM$6 &amp; " " &amp; LEFT($AV$3, 4)) + 1, 0 ), 'Raw Data'!$AN:$AN,"&gt;" &amp;DATE(LEFT($AV$3, 4), MONTH("1 " &amp; AM$6 &amp; " " &amp; LEFT($AV$3, 4)), 0 ), 'Raw Data'!$J:$J, $A115, 'Raw Data'!$P:$P,""&amp;'Raw Data'!$B$1,'Raw Data'!$D:$D,"&lt;&gt;*ithdr*",'Raw Data'!$D:$D,"&lt;&gt;*ancel*")</f>
        <v>0</v>
      </c>
      <c r="AN116" s="117"/>
      <c r="AO116" s="117"/>
      <c r="AP116" s="123"/>
      <c r="AQ116" s="156">
        <f>SUMIFS('Raw Data'!$S:$S, 'Raw Data'!$AN:$AN,"&lt;=" &amp;DATE(LEFT($AV$3, 4), MONTH("1 " &amp; AQ$6 &amp; " " &amp; LEFT($AV$3, 4)) + 1, 0 ), 'Raw Data'!$AN:$AN,"&gt;" &amp;DATE(LEFT($AV$3, 4), MONTH("1 " &amp; AQ$6 &amp; " " &amp; LEFT($AV$3, 4)), 0 ), 'Raw Data'!$J:$J, $A115, 'Raw Data'!$O:$O,""&amp;'Raw Data'!$B$1,'Raw Data'!$D:$D,"&lt;&gt;*ithdr*",'Raw Data'!$D:$D,"&lt;&gt;*ancel*",'Raw Data'!$P:$P,"--")
+
SUMIFS('Raw Data'!$S:$S, 'Raw Data'!$AN:$AN,"&lt;=" &amp;DATE(LEFT($AV$3, 4), MONTH("1 " &amp; AQ$6 &amp; " " &amp; LEFT($AV$3, 4)) + 1, 0 ), 'Raw Data'!$AN:$AN,"&gt;" &amp;DATE(LEFT($AV$3, 4), MONTH("1 " &amp; AQ$6 &amp; " " &amp; LEFT($AV$3, 4)), 0 ), 'Raw Data'!$J:$J, $A115, 'Raw Data'!$P:$P,""&amp;'Raw Data'!$B$1,'Raw Data'!$D:$D,"&lt;&gt;*ithdr*",'Raw Data'!$D:$D,"&lt;&gt;*ancel*")</f>
        <v>0</v>
      </c>
      <c r="AR116" s="117"/>
      <c r="AS116" s="117"/>
      <c r="AT116" s="123"/>
      <c r="AU116" s="156">
        <f>SUMIFS('Raw Data'!$S:$S, 'Raw Data'!$AN:$AN,"&lt;=" &amp;DATE(MID($AV$3, 15, 4), MONTH("1 " &amp; AU$6 &amp; " " &amp; MID($AV$3, 15, 4)) + 1, 0 ), 'Raw Data'!$AN:$AN,"&gt;" &amp;DATE(MID($AV$3, 15, 4), MONTH("1 " &amp; AU$6 &amp; " " &amp; MID($AV$3, 15, 4)), 0 ), 'Raw Data'!$J:$J, $A115, 'Raw Data'!$O:$O,""&amp;'Raw Data'!$B$1,'Raw Data'!$D:$D,"&lt;&gt;*ithdr*",'Raw Data'!$D:$D,"&lt;&gt;*ancel*",'Raw Data'!$P:$P,"--")
+
SUMIFS('Raw Data'!$S:$S, 'Raw Data'!$AN:$AN,"&lt;=" &amp;DATE(MID($AV$3, 15, 4), MONTH("1 " &amp; AU$6 &amp; " " &amp; MID($AV$3, 15, 4)) + 1, 0 ), 'Raw Data'!$AN:$AN,"&gt;" &amp;DATE(MID($AV$3, 15, 4), MONTH("1 " &amp; AU$6 &amp; " " &amp; MID($AV$3, 15, 4)), 0 ), 'Raw Data'!$J:$J, $A115, 'Raw Data'!$P:$P,""&amp;'Raw Data'!$B$1,'Raw Data'!$D:$D,"&lt;&gt;*ithdr*",'Raw Data'!$D:$D,"&lt;&gt;*ancel*")</f>
        <v>0</v>
      </c>
      <c r="AV116" s="117"/>
      <c r="AW116" s="117"/>
      <c r="AX116" s="123"/>
      <c r="AY116" s="156">
        <f>SUMIFS('Raw Data'!$S:$S, 'Raw Data'!$AN:$AN,"&lt;=" &amp;DATE(MID($AV$3, 15, 4), MONTH("1 " &amp; AY$6 &amp; " " &amp; MID($AV$3, 15, 4)) + 1, 0 ), 'Raw Data'!$AN:$AN,"&gt;" &amp;DATE(MID($AV$3, 15, 4), MONTH("1 " &amp; AY$6 &amp; " " &amp; MID($AV$3, 15, 4)), 0 ), 'Raw Data'!$J:$J, $A115, 'Raw Data'!$O:$O,""&amp;'Raw Data'!$B$1,'Raw Data'!$D:$D,"&lt;&gt;*ithdr*",'Raw Data'!$D:$D,"&lt;&gt;*ancel*",'Raw Data'!$P:$P,"--")
+
SUMIFS('Raw Data'!$S:$S, 'Raw Data'!$AN:$AN,"&lt;=" &amp;DATE(MID($AV$3, 15, 4), MONTH("1 " &amp; AY$6 &amp; " " &amp; MID($AV$3, 15, 4)) + 1, 0 ), 'Raw Data'!$AN:$AN,"&gt;" &amp;DATE(MID($AV$3, 15, 4), MONTH("1 " &amp; AY$6 &amp; " " &amp; MID($AV$3, 15, 4)), 0 ), 'Raw Data'!$J:$J, $A115, 'Raw Data'!$P:$P,""&amp;'Raw Data'!$B$1,'Raw Data'!$D:$D,"&lt;&gt;*ithdr*",'Raw Data'!$D:$D,"&lt;&gt;*ancel*")</f>
        <v>0</v>
      </c>
      <c r="AZ116" s="117"/>
      <c r="BA116" s="117"/>
      <c r="BB116" s="123"/>
      <c r="BC116" s="156">
        <f>SUMIFS('Raw Data'!$S:$S, 'Raw Data'!$AN:$AN,"&lt;=" &amp;DATE(MID($AV$3, 15, 4), MONTH("1 " &amp; BC$6 &amp; " " &amp; MID($AV$3, 15, 4)) + 1, 0 ), 'Raw Data'!$AN:$AN,"&gt;" &amp;DATE(MID($AV$3, 15, 4), MONTH("1 " &amp; BC$6 &amp; " " &amp; MID($AV$3, 15, 4)), 0 ), 'Raw Data'!$J:$J, $A115, 'Raw Data'!$O:$O,""&amp;'Raw Data'!$B$1,'Raw Data'!$D:$D,"&lt;&gt;*ithdr*",'Raw Data'!$D:$D,"&lt;&gt;*ancel*",'Raw Data'!$P:$P,"--")
+
SUMIFS('Raw Data'!$S:$S, 'Raw Data'!$AN:$AN,"&lt;=" &amp;DATE(MID($AV$3, 15, 4), MONTH("1 " &amp; BC$6 &amp; " " &amp; MID($AV$3, 15, 4)) + 1, 0 ), 'Raw Data'!$AN:$AN,"&gt;" &amp;DATE(MID($AV$3, 15, 4), MONTH("1 " &amp; BC$6 &amp; " " &amp; MID($AV$3, 15, 4)), 0 ), 'Raw Data'!$J:$J, $A115, 'Raw Data'!$P:$P,""&amp;'Raw Data'!$B$1,'Raw Data'!$D:$D,"&lt;&gt;*ithdr*",'Raw Data'!$D:$D,"&lt;&gt;*ancel*")</f>
        <v>0</v>
      </c>
      <c r="BD116" s="117"/>
      <c r="BE116" s="117"/>
      <c r="BF116" s="123"/>
    </row>
    <row r="117" spans="1:58" ht="12.75" customHeight="1" x14ac:dyDescent="0.2">
      <c r="A117" s="157" t="s">
        <v>108</v>
      </c>
      <c r="B117" s="117"/>
      <c r="C117" s="117"/>
      <c r="D117" s="117"/>
      <c r="E117" s="117"/>
      <c r="F117" s="117"/>
      <c r="G117" s="117"/>
      <c r="H117" s="117"/>
      <c r="I117" s="117"/>
      <c r="J117" s="123"/>
      <c r="K117" s="156">
        <f>SUMIFS('Raw Data'!$S:$S, 'Raw Data'!$AN:$AN,"&lt;=" &amp;DATE(LEFT($AV$3, 4), MONTH("1 " &amp; K$6 &amp; " " &amp; LEFT($AV$3, 4)) + 1, 0 ), 'Raw Data'!$AN:$AN,"&gt;" &amp;DATE(LEFT($AV$3, 4), MONTH("1 " &amp; K$6 &amp; " " &amp; LEFT($AV$3, 4)), 0 ), 'Raw Data'!$J:$J, $A115, 'Raw Data'!$H:$H, "Ear*", 'Raw Data'!$O:$O,""&amp;'Raw Data'!$B$1,'Raw Data'!$D:$D,"&lt;&gt;*ithdr*",'Raw Data'!$D:$D,"&lt;&gt;*ancel*",'Raw Data'!$P:$P,"--")
+
SUMIFS('Raw Data'!$S:$S, 'Raw Data'!$AN:$AN,"&lt;=" &amp;DATE(LEFT($AV$3, 4), MONTH("1 " &amp; K$6 &amp; " " &amp; LEFT($AV$3, 4)) + 1, 0 ), 'Raw Data'!$AN:$AN,"&gt;" &amp;DATE(LEFT($AV$3, 4), MONTH("1 " &amp; K$6 &amp; " " &amp; LEFT($AV$3, 4)), 0 ), 'Raw Data'!$J:$J, $A115, 'Raw Data'!$H:$H, "Ear*", 'Raw Data'!$P:$P,""&amp;'Raw Data'!$B$1,'Raw Data'!$D:$D,"&lt;&gt;*ithdr*",'Raw Data'!$D:$D,"&lt;&gt;*ancel*")</f>
        <v>0</v>
      </c>
      <c r="L117" s="117"/>
      <c r="M117" s="117"/>
      <c r="N117" s="123"/>
      <c r="O117" s="156">
        <f>SUMIFS('Raw Data'!$S:$S, 'Raw Data'!$AN:$AN,"&lt;=" &amp;DATE(LEFT($AV$3, 4), MONTH("1 " &amp; O$6 &amp; " " &amp; LEFT($AV$3, 4)) + 1, 0 ), 'Raw Data'!$AN:$AN,"&gt;" &amp;DATE(LEFT($AV$3, 4), MONTH("1 " &amp; O$6 &amp; " " &amp; LEFT($AV$3, 4)), 0 ), 'Raw Data'!$J:$J, $A115, 'Raw Data'!$H:$H, "Ear*", 'Raw Data'!$O:$O,""&amp;'Raw Data'!$B$1,'Raw Data'!$D:$D,"&lt;&gt;*ithdr*",'Raw Data'!$D:$D,"&lt;&gt;*ancel*",'Raw Data'!$P:$P,"--")
+
SUMIFS('Raw Data'!$S:$S, 'Raw Data'!$AN:$AN,"&lt;=" &amp;DATE(LEFT($AV$3, 4), MONTH("1 " &amp; O$6 &amp; " " &amp; LEFT($AV$3, 4)) + 1, 0 ), 'Raw Data'!$AN:$AN,"&gt;" &amp;DATE(LEFT($AV$3, 4), MONTH("1 " &amp; O$6 &amp; " " &amp; LEFT($AV$3, 4)), 0 ), 'Raw Data'!$J:$J, $A115, 'Raw Data'!$H:$H, "Ear*", 'Raw Data'!$P:$P,""&amp;'Raw Data'!$B$1,'Raw Data'!$D:$D,"&lt;&gt;*ithdr*",'Raw Data'!$D:$D,"&lt;&gt;*ancel*")</f>
        <v>0</v>
      </c>
      <c r="P117" s="117"/>
      <c r="Q117" s="117"/>
      <c r="R117" s="123"/>
      <c r="S117" s="156">
        <f>SUMIFS('Raw Data'!$S:$S, 'Raw Data'!$AN:$AN,"&lt;=" &amp;DATE(LEFT($AV$3, 4), MONTH("1 " &amp; S$6 &amp; " " &amp; LEFT($AV$3, 4)) + 1, 0 ), 'Raw Data'!$AN:$AN,"&gt;" &amp;DATE(LEFT($AV$3, 4), MONTH("1 " &amp; S$6 &amp; " " &amp; LEFT($AV$3, 4)), 0 ), 'Raw Data'!$J:$J, $A115, 'Raw Data'!$H:$H, "Ear*", 'Raw Data'!$O:$O,""&amp;'Raw Data'!$B$1,'Raw Data'!$D:$D,"&lt;&gt;*ithdr*",'Raw Data'!$D:$D,"&lt;&gt;*ancel*",'Raw Data'!$P:$P,"--")
+
SUMIFS('Raw Data'!$S:$S, 'Raw Data'!$AN:$AN,"&lt;=" &amp;DATE(LEFT($AV$3, 4), MONTH("1 " &amp; S$6 &amp; " " &amp; LEFT($AV$3, 4)) + 1, 0 ), 'Raw Data'!$AN:$AN,"&gt;" &amp;DATE(LEFT($AV$3, 4), MONTH("1 " &amp; S$6 &amp; " " &amp; LEFT($AV$3, 4)), 0 ), 'Raw Data'!$J:$J, $A115, 'Raw Data'!$H:$H, "Ear*", 'Raw Data'!$P:$P,""&amp;'Raw Data'!$B$1,'Raw Data'!$D:$D,"&lt;&gt;*ithdr*",'Raw Data'!$D:$D,"&lt;&gt;*ancel*")</f>
        <v>0</v>
      </c>
      <c r="T117" s="117"/>
      <c r="U117" s="117"/>
      <c r="V117" s="123"/>
      <c r="W117" s="156">
        <f>SUMIFS('Raw Data'!$S:$S, 'Raw Data'!$AN:$AN,"&lt;=" &amp;DATE(LEFT($AV$3, 4), MONTH("1 " &amp; W$6 &amp; " " &amp; LEFT($AV$3, 4)) + 1, 0 ), 'Raw Data'!$AN:$AN,"&gt;" &amp;DATE(LEFT($AV$3, 4), MONTH("1 " &amp; W$6 &amp; " " &amp; LEFT($AV$3, 4)), 0 ), 'Raw Data'!$J:$J, $A115, 'Raw Data'!$H:$H, "Ear*", 'Raw Data'!$O:$O,""&amp;'Raw Data'!$B$1,'Raw Data'!$D:$D,"&lt;&gt;*ithdr*",'Raw Data'!$D:$D,"&lt;&gt;*ancel*",'Raw Data'!$P:$P,"--")
+
SUMIFS('Raw Data'!$S:$S, 'Raw Data'!$AN:$AN,"&lt;=" &amp;DATE(LEFT($AV$3, 4), MONTH("1 " &amp; W$6 &amp; " " &amp; LEFT($AV$3, 4)) + 1, 0 ), 'Raw Data'!$AN:$AN,"&gt;" &amp;DATE(LEFT($AV$3, 4), MONTH("1 " &amp; W$6 &amp; " " &amp; LEFT($AV$3, 4)), 0 ), 'Raw Data'!$J:$J, $A115, 'Raw Data'!$H:$H, "Ear*", 'Raw Data'!$P:$P,""&amp;'Raw Data'!$B$1,'Raw Data'!$D:$D,"&lt;&gt;*ithdr*",'Raw Data'!$D:$D,"&lt;&gt;*ancel*")</f>
        <v>0</v>
      </c>
      <c r="X117" s="117"/>
      <c r="Y117" s="117"/>
      <c r="Z117" s="123"/>
      <c r="AA117" s="156">
        <f>SUMIFS('Raw Data'!$S:$S, 'Raw Data'!$AN:$AN,"&lt;=" &amp;DATE(LEFT($AV$3, 4), MONTH("1 " &amp; AA$6 &amp; " " &amp; LEFT($AV$3, 4)) + 1, 0 ), 'Raw Data'!$AN:$AN,"&gt;" &amp;DATE(LEFT($AV$3, 4), MONTH("1 " &amp; AA$6 &amp; " " &amp; LEFT($AV$3, 4)), 0 ), 'Raw Data'!$J:$J, $A115, 'Raw Data'!$H:$H, "Ear*", 'Raw Data'!$O:$O,""&amp;'Raw Data'!$B$1,'Raw Data'!$D:$D,"&lt;&gt;*ithdr*",'Raw Data'!$D:$D,"&lt;&gt;*ancel*",'Raw Data'!$P:$P,"--")
+
SUMIFS('Raw Data'!$S:$S, 'Raw Data'!$AN:$AN,"&lt;=" &amp;DATE(LEFT($AV$3, 4), MONTH("1 " &amp; AA$6 &amp; " " &amp; LEFT($AV$3, 4)) + 1, 0 ), 'Raw Data'!$AN:$AN,"&gt;" &amp;DATE(LEFT($AV$3, 4), MONTH("1 " &amp; AA$6 &amp; " " &amp; LEFT($AV$3, 4)), 0 ), 'Raw Data'!$J:$J, $A115, 'Raw Data'!$H:$H, "Ear*", 'Raw Data'!$P:$P,""&amp;'Raw Data'!$B$1,'Raw Data'!$D:$D,"&lt;&gt;*ithdr*",'Raw Data'!$D:$D,"&lt;&gt;*ancel*")</f>
        <v>0</v>
      </c>
      <c r="AB117" s="117"/>
      <c r="AC117" s="117"/>
      <c r="AD117" s="123"/>
      <c r="AE117" s="156">
        <f>SUMIFS('Raw Data'!$S:$S, 'Raw Data'!$AN:$AN,"&lt;=" &amp;DATE(LEFT($AV$3, 4), MONTH("1 " &amp; AE$6 &amp; " " &amp; LEFT($AV$3, 4)) + 1, 0 ), 'Raw Data'!$AN:$AN,"&gt;" &amp;DATE(LEFT($AV$3, 4), MONTH("1 " &amp; AE$6 &amp; " " &amp; LEFT($AV$3, 4)), 0 ), 'Raw Data'!$J:$J, $A115, 'Raw Data'!$H:$H, "Ear*", 'Raw Data'!$O:$O,""&amp;'Raw Data'!$B$1,'Raw Data'!$D:$D,"&lt;&gt;*ithdr*",'Raw Data'!$D:$D,"&lt;&gt;*ancel*",'Raw Data'!$P:$P,"--")
+
SUMIFS('Raw Data'!$S:$S, 'Raw Data'!$AN:$AN,"&lt;=" &amp;DATE(LEFT($AV$3, 4), MONTH("1 " &amp; AE$6 &amp; " " &amp; LEFT($AV$3, 4)) + 1, 0 ), 'Raw Data'!$AN:$AN,"&gt;" &amp;DATE(LEFT($AV$3, 4), MONTH("1 " &amp; AE$6 &amp; " " &amp; LEFT($AV$3, 4)), 0 ), 'Raw Data'!$J:$J, $A115, 'Raw Data'!$H:$H, "Ear*", 'Raw Data'!$P:$P,""&amp;'Raw Data'!$B$1,'Raw Data'!$D:$D,"&lt;&gt;*ithdr*",'Raw Data'!$D:$D,"&lt;&gt;*ancel*")</f>
        <v>0</v>
      </c>
      <c r="AF117" s="117"/>
      <c r="AG117" s="117"/>
      <c r="AH117" s="123"/>
      <c r="AI117" s="156">
        <f>SUMIFS('Raw Data'!$S:$S, 'Raw Data'!$AN:$AN,"&lt;=" &amp;DATE(LEFT($AV$3, 4), MONTH("1 " &amp; AI$6 &amp; " " &amp; LEFT($AV$3, 4)) + 1, 0 ), 'Raw Data'!$AN:$AN,"&gt;" &amp;DATE(LEFT($AV$3, 4), MONTH("1 " &amp; AI$6 &amp; " " &amp; LEFT($AV$3, 4)), 0 ), 'Raw Data'!$J:$J, $A115, 'Raw Data'!$H:$H, "Ear*", 'Raw Data'!$O:$O,""&amp;'Raw Data'!$B$1,'Raw Data'!$D:$D,"&lt;&gt;*ithdr*",'Raw Data'!$D:$D,"&lt;&gt;*ancel*",'Raw Data'!$P:$P,"--")
+
SUMIFS('Raw Data'!$S:$S, 'Raw Data'!$AN:$AN,"&lt;=" &amp;DATE(LEFT($AV$3, 4), MONTH("1 " &amp; AI$6 &amp; " " &amp; LEFT($AV$3, 4)) + 1, 0 ), 'Raw Data'!$AN:$AN,"&gt;" &amp;DATE(LEFT($AV$3, 4), MONTH("1 " &amp; AI$6 &amp; " " &amp; LEFT($AV$3, 4)), 0 ), 'Raw Data'!$J:$J, $A115, 'Raw Data'!$H:$H, "Ear*", 'Raw Data'!$P:$P,""&amp;'Raw Data'!$B$1,'Raw Data'!$D:$D,"&lt;&gt;*ithdr*",'Raw Data'!$D:$D,"&lt;&gt;*ancel*")</f>
        <v>0</v>
      </c>
      <c r="AJ117" s="117"/>
      <c r="AK117" s="117"/>
      <c r="AL117" s="123"/>
      <c r="AM117" s="156">
        <f>SUMIFS('Raw Data'!$S:$S, 'Raw Data'!$AN:$AN,"&lt;=" &amp;DATE(LEFT($AV$3, 4), MONTH("1 " &amp; AM$6 &amp; " " &amp; LEFT($AV$3, 4)) + 1, 0 ), 'Raw Data'!$AN:$AN,"&gt;" &amp;DATE(LEFT($AV$3, 4), MONTH("1 " &amp; AM$6 &amp; " " &amp; LEFT($AV$3, 4)), 0 ), 'Raw Data'!$J:$J, $A115, 'Raw Data'!$H:$H, "Ear*", 'Raw Data'!$O:$O,""&amp;'Raw Data'!$B$1,'Raw Data'!$D:$D,"&lt;&gt;*ithdr*",'Raw Data'!$D:$D,"&lt;&gt;*ancel*",'Raw Data'!$P:$P,"--")
+
SUMIFS('Raw Data'!$S:$S, 'Raw Data'!$AN:$AN,"&lt;=" &amp;DATE(LEFT($AV$3, 4), MONTH("1 " &amp; AM$6 &amp; " " &amp; LEFT($AV$3, 4)) + 1, 0 ), 'Raw Data'!$AN:$AN,"&gt;" &amp;DATE(LEFT($AV$3, 4), MONTH("1 " &amp; AM$6 &amp; " " &amp; LEFT($AV$3, 4)), 0 ), 'Raw Data'!$J:$J, $A115, 'Raw Data'!$H:$H, "Ear*", 'Raw Data'!$P:$P,""&amp;'Raw Data'!$B$1,'Raw Data'!$D:$D,"&lt;&gt;*ithdr*",'Raw Data'!$D:$D,"&lt;&gt;*ancel*")</f>
        <v>0</v>
      </c>
      <c r="AN117" s="117"/>
      <c r="AO117" s="117"/>
      <c r="AP117" s="123"/>
      <c r="AQ117" s="156">
        <f>SUMIFS('Raw Data'!$S:$S, 'Raw Data'!$AN:$AN,"&lt;=" &amp;DATE(LEFT($AV$3, 4), MONTH("1 " &amp; AQ$6 &amp; " " &amp; LEFT($AV$3, 4)) + 1, 0 ), 'Raw Data'!$AN:$AN,"&gt;" &amp;DATE(LEFT($AV$3, 4), MONTH("1 " &amp; AQ$6 &amp; " " &amp; LEFT($AV$3, 4)), 0 ), 'Raw Data'!$J:$J, $A115, 'Raw Data'!$H:$H, "Ear*", 'Raw Data'!$O:$O,""&amp;'Raw Data'!$B$1,'Raw Data'!$D:$D,"&lt;&gt;*ithdr*",'Raw Data'!$D:$D,"&lt;&gt;*ancel*",'Raw Data'!$P:$P,"--")
+
SUMIFS('Raw Data'!$S:$S, 'Raw Data'!$AN:$AN,"&lt;=" &amp;DATE(LEFT($AV$3, 4), MONTH("1 " &amp; AQ$6 &amp; " " &amp; LEFT($AV$3, 4)) + 1, 0 ), 'Raw Data'!$AN:$AN,"&gt;" &amp;DATE(LEFT($AV$3, 4), MONTH("1 " &amp; AQ$6 &amp; " " &amp; LEFT($AV$3, 4)), 0 ), 'Raw Data'!$J:$J, $A115, 'Raw Data'!$H:$H, "Ear*", 'Raw Data'!$P:$P,""&amp;'Raw Data'!$B$1,'Raw Data'!$D:$D,"&lt;&gt;*ithdr*",'Raw Data'!$D:$D,"&lt;&gt;*ancel*")</f>
        <v>0</v>
      </c>
      <c r="AR117" s="117"/>
      <c r="AS117" s="117"/>
      <c r="AT117" s="123"/>
      <c r="AU117" s="156">
        <f>SUMIFS('Raw Data'!$S:$S, 'Raw Data'!$AN:$AN,"&lt;=" &amp;DATE(MID($AV$3, 15, 4), MONTH("1 " &amp; AU$6 &amp; " " &amp; MID($AV$3, 15, 4)) + 1, 0 ), 'Raw Data'!$AN:$AN,"&gt;" &amp;DATE(MID($AV$3, 15, 4), MONTH("1 " &amp; AU$6 &amp; " " &amp; MID($AV$3, 15, 4)), 0 ), 'Raw Data'!$J:$J, $A115, 'Raw Data'!$H:$H, "Ear*", 'Raw Data'!$O:$O,""&amp;'Raw Data'!$B$1,'Raw Data'!$D:$D,"&lt;&gt;*ithdr*",'Raw Data'!$D:$D,"&lt;&gt;*ancel*",'Raw Data'!$P:$P,"--")
+
SUMIFS('Raw Data'!$S:$S, 'Raw Data'!$AN:$AN,"&lt;=" &amp;DATE(MID($AV$3, 15, 4), MONTH("1 " &amp; AU$6 &amp; " " &amp; MID($AV$3, 15, 4)) + 1, 0 ), 'Raw Data'!$AN:$AN,"&gt;" &amp;DATE(MID($AV$3, 15, 4), MONTH("1 " &amp; AU$6 &amp; " " &amp; MID($AV$3, 15, 4)), 0 ), 'Raw Data'!$J:$J, $A115, 'Raw Data'!$H:$H, "Ear*", 'Raw Data'!$P:$P,""&amp;'Raw Data'!$B$1,'Raw Data'!$D:$D,"&lt;&gt;*ithdr*",'Raw Data'!$D:$D,"&lt;&gt;*ancel*")</f>
        <v>0</v>
      </c>
      <c r="AV117" s="117"/>
      <c r="AW117" s="117"/>
      <c r="AX117" s="123"/>
      <c r="AY117" s="156">
        <f>SUMIFS('Raw Data'!$S:$S, 'Raw Data'!$AN:$AN,"&lt;=" &amp;DATE(MID($AV$3, 15, 4), MONTH("1 " &amp; AY$6 &amp; " " &amp; MID($AV$3, 15, 4)) + 1, 0 ), 'Raw Data'!$AN:$AN,"&gt;" &amp;DATE(MID($AV$3, 15, 4), MONTH("1 " &amp; AY$6 &amp; " " &amp; MID($AV$3, 15, 4)), 0 ), 'Raw Data'!$J:$J, $A115, 'Raw Data'!$H:$H, "Ear*", 'Raw Data'!$O:$O,""&amp;'Raw Data'!$B$1,'Raw Data'!$D:$D,"&lt;&gt;*ithdr*",'Raw Data'!$D:$D,"&lt;&gt;*ancel*",'Raw Data'!$P:$P,"--")
+
SUMIFS('Raw Data'!$S:$S, 'Raw Data'!$AN:$AN,"&lt;=" &amp;DATE(MID($AV$3, 15, 4), MONTH("1 " &amp; AY$6 &amp; " " &amp; MID($AV$3, 15, 4)) + 1, 0 ), 'Raw Data'!$AN:$AN,"&gt;" &amp;DATE(MID($AV$3, 15, 4), MONTH("1 " &amp; AY$6 &amp; " " &amp; MID($AV$3, 15, 4)), 0 ), 'Raw Data'!$J:$J, $A115, 'Raw Data'!$H:$H, "Ear*", 'Raw Data'!$P:$P,""&amp;'Raw Data'!$B$1,'Raw Data'!$D:$D,"&lt;&gt;*ithdr*",'Raw Data'!$D:$D,"&lt;&gt;*ancel*")</f>
        <v>0</v>
      </c>
      <c r="AZ117" s="117"/>
      <c r="BA117" s="117"/>
      <c r="BB117" s="123"/>
      <c r="BC117" s="156">
        <f>SUMIFS('Raw Data'!$S:$S, 'Raw Data'!$AN:$AN,"&lt;=" &amp;DATE(MID($AV$3, 15, 4), MONTH("1 " &amp; BC$6 &amp; " " &amp; MID($AV$3, 15, 4)) + 1, 0 ), 'Raw Data'!$AN:$AN,"&gt;" &amp;DATE(MID($AV$3, 15, 4), MONTH("1 " &amp; BC$6 &amp; " " &amp; MID($AV$3, 15, 4)), 0 ), 'Raw Data'!$J:$J, $A115, 'Raw Data'!$H:$H, "Ear*", 'Raw Data'!$O:$O,""&amp;'Raw Data'!$B$1,'Raw Data'!$D:$D,"&lt;&gt;*ithdr*",'Raw Data'!$D:$D,"&lt;&gt;*ancel*",'Raw Data'!$P:$P,"--")
+
SUMIFS('Raw Data'!$S:$S, 'Raw Data'!$AN:$AN,"&lt;=" &amp;DATE(MID($AV$3, 15, 4), MONTH("1 " &amp; BC$6 &amp; " " &amp; MID($AV$3, 15, 4)) + 1, 0 ), 'Raw Data'!$AN:$AN,"&gt;" &amp;DATE(MID($AV$3, 15, 4), MONTH("1 " &amp; BC$6 &amp; " " &amp; MID($AV$3, 15, 4)), 0 ), 'Raw Data'!$J:$J, $A115, 'Raw Data'!$H:$H, "Ear*", 'Raw Data'!$P:$P,""&amp;'Raw Data'!$B$1,'Raw Data'!$D:$D,"&lt;&gt;*ithdr*",'Raw Data'!$D:$D,"&lt;&gt;*ancel*")</f>
        <v>0</v>
      </c>
      <c r="BD117" s="117"/>
      <c r="BE117" s="117"/>
      <c r="BF117" s="123"/>
    </row>
    <row r="118" spans="1:58" ht="12.75" customHeight="1" x14ac:dyDescent="0.2">
      <c r="A118" s="157" t="s">
        <v>113</v>
      </c>
      <c r="B118" s="117"/>
      <c r="C118" s="117"/>
      <c r="D118" s="117"/>
      <c r="E118" s="117"/>
      <c r="F118" s="117"/>
      <c r="G118" s="117"/>
      <c r="H118" s="117"/>
      <c r="I118" s="117"/>
      <c r="J118" s="123"/>
      <c r="K118" s="156">
        <f>SUMIFS('Raw Data'!$S:$S, 'Raw Data'!$AN:$AN,"&lt;=" &amp;DATE(LEFT($AV$3, 4), MONTH("1 " &amp; K$6 &amp; " " &amp; LEFT($AV$3, 4)) + 1, 0 ), 'Raw Data'!$AN:$AN,"&gt;" &amp;DATE(LEFT($AV$3, 4), MONTH("1 " &amp; K$6 &amp; " " &amp; LEFT($AV$3, 4)), 0 ), 'Raw Data'!$J:$J, $A115, 'Raw Data'!$H:$H, "Non*", 'Raw Data'!$O:$O,""&amp;'Raw Data'!$B$1,'Raw Data'!$D:$D,"&lt;&gt;*ithdr*",'Raw Data'!$D:$D,"&lt;&gt;*ancel*",'Raw Data'!$P:$P,"--")
+
SUMIFS('Raw Data'!$S:$S, 'Raw Data'!$AN:$AN,"&lt;=" &amp;DATE(LEFT($AV$3, 4), MONTH("1 " &amp; K$6 &amp; " " &amp; LEFT($AV$3, 4)) + 1, 0 ), 'Raw Data'!$AN:$AN,"&gt;" &amp;DATE(LEFT($AV$3, 4), MONTH("1 " &amp; K$6 &amp; " " &amp; LEFT($AV$3, 4)), 0 ), 'Raw Data'!$J:$J, $A115, 'Raw Data'!$H:$H, "Non*", 'Raw Data'!$P:$P,""&amp;'Raw Data'!$B$1,'Raw Data'!$D:$D,"&lt;&gt;*ithdr*",'Raw Data'!$D:$D,"&lt;&gt;*ancel*")</f>
        <v>0</v>
      </c>
      <c r="L118" s="117"/>
      <c r="M118" s="117"/>
      <c r="N118" s="123"/>
      <c r="O118" s="156">
        <f>SUMIFS('Raw Data'!$S:$S, 'Raw Data'!$AN:$AN,"&lt;=" &amp;DATE(LEFT($AV$3, 4), MONTH("1 " &amp; O$6 &amp; " " &amp; LEFT($AV$3, 4)) + 1, 0 ), 'Raw Data'!$AN:$AN,"&gt;" &amp;DATE(LEFT($AV$3, 4), MONTH("1 " &amp; O$6 &amp; " " &amp; LEFT($AV$3, 4)), 0 ), 'Raw Data'!$J:$J, $A115, 'Raw Data'!$H:$H, "Non*", 'Raw Data'!$O:$O,""&amp;'Raw Data'!$B$1,'Raw Data'!$D:$D,"&lt;&gt;*ithdr*",'Raw Data'!$D:$D,"&lt;&gt;*ancel*",'Raw Data'!$P:$P,"--")
+
SUMIFS('Raw Data'!$S:$S, 'Raw Data'!$AN:$AN,"&lt;=" &amp;DATE(LEFT($AV$3, 4), MONTH("1 " &amp; O$6 &amp; " " &amp; LEFT($AV$3, 4)) + 1, 0 ), 'Raw Data'!$AN:$AN,"&gt;" &amp;DATE(LEFT($AV$3, 4), MONTH("1 " &amp; O$6 &amp; " " &amp; LEFT($AV$3, 4)), 0 ), 'Raw Data'!$J:$J, $A115, 'Raw Data'!$H:$H, "Non*", 'Raw Data'!$P:$P,""&amp;'Raw Data'!$B$1,'Raw Data'!$D:$D,"&lt;&gt;*ithdr*",'Raw Data'!$D:$D,"&lt;&gt;*ancel*")</f>
        <v>0</v>
      </c>
      <c r="P118" s="117"/>
      <c r="Q118" s="117"/>
      <c r="R118" s="123"/>
      <c r="S118" s="156">
        <f>SUMIFS('Raw Data'!$S:$S, 'Raw Data'!$AN:$AN,"&lt;=" &amp;DATE(LEFT($AV$3, 4), MONTH("1 " &amp; S$6 &amp; " " &amp; LEFT($AV$3, 4)) + 1, 0 ), 'Raw Data'!$AN:$AN,"&gt;" &amp;DATE(LEFT($AV$3, 4), MONTH("1 " &amp; S$6 &amp; " " &amp; LEFT($AV$3, 4)), 0 ), 'Raw Data'!$J:$J, $A115, 'Raw Data'!$H:$H, "Non*", 'Raw Data'!$O:$O,""&amp;'Raw Data'!$B$1,'Raw Data'!$D:$D,"&lt;&gt;*ithdr*",'Raw Data'!$D:$D,"&lt;&gt;*ancel*",'Raw Data'!$P:$P,"--")
+
SUMIFS('Raw Data'!$S:$S, 'Raw Data'!$AN:$AN,"&lt;=" &amp;DATE(LEFT($AV$3, 4), MONTH("1 " &amp; S$6 &amp; " " &amp; LEFT($AV$3, 4)) + 1, 0 ), 'Raw Data'!$AN:$AN,"&gt;" &amp;DATE(LEFT($AV$3, 4), MONTH("1 " &amp; S$6 &amp; " " &amp; LEFT($AV$3, 4)), 0 ), 'Raw Data'!$J:$J, $A115, 'Raw Data'!$H:$H, "Non*", 'Raw Data'!$P:$P,""&amp;'Raw Data'!$B$1,'Raw Data'!$D:$D,"&lt;&gt;*ithdr*",'Raw Data'!$D:$D,"&lt;&gt;*ancel*")</f>
        <v>0</v>
      </c>
      <c r="T118" s="117"/>
      <c r="U118" s="117"/>
      <c r="V118" s="123"/>
      <c r="W118" s="156">
        <f>SUMIFS('Raw Data'!$S:$S, 'Raw Data'!$AN:$AN,"&lt;=" &amp;DATE(LEFT($AV$3, 4), MONTH("1 " &amp; W$6 &amp; " " &amp; LEFT($AV$3, 4)) + 1, 0 ), 'Raw Data'!$AN:$AN,"&gt;" &amp;DATE(LEFT($AV$3, 4), MONTH("1 " &amp; W$6 &amp; " " &amp; LEFT($AV$3, 4)), 0 ), 'Raw Data'!$J:$J, $A115, 'Raw Data'!$H:$H, "Non*", 'Raw Data'!$O:$O,""&amp;'Raw Data'!$B$1,'Raw Data'!$D:$D,"&lt;&gt;*ithdr*",'Raw Data'!$D:$D,"&lt;&gt;*ancel*",'Raw Data'!$P:$P,"--")
+
SUMIFS('Raw Data'!$S:$S, 'Raw Data'!$AN:$AN,"&lt;=" &amp;DATE(LEFT($AV$3, 4), MONTH("1 " &amp; W$6 &amp; " " &amp; LEFT($AV$3, 4)) + 1, 0 ), 'Raw Data'!$AN:$AN,"&gt;" &amp;DATE(LEFT($AV$3, 4), MONTH("1 " &amp; W$6 &amp; " " &amp; LEFT($AV$3, 4)), 0 ), 'Raw Data'!$J:$J, $A115, 'Raw Data'!$H:$H, "Non*", 'Raw Data'!$P:$P,""&amp;'Raw Data'!$B$1,'Raw Data'!$D:$D,"&lt;&gt;*ithdr*",'Raw Data'!$D:$D,"&lt;&gt;*ancel*")</f>
        <v>0</v>
      </c>
      <c r="X118" s="117"/>
      <c r="Y118" s="117"/>
      <c r="Z118" s="123"/>
      <c r="AA118" s="156">
        <f>SUMIFS('Raw Data'!$S:$S, 'Raw Data'!$AN:$AN,"&lt;=" &amp;DATE(LEFT($AV$3, 4), MONTH("1 " &amp; AA$6 &amp; " " &amp; LEFT($AV$3, 4)) + 1, 0 ), 'Raw Data'!$AN:$AN,"&gt;" &amp;DATE(LEFT($AV$3, 4), MONTH("1 " &amp; AA$6 &amp; " " &amp; LEFT($AV$3, 4)), 0 ), 'Raw Data'!$J:$J, $A115, 'Raw Data'!$H:$H, "Non*", 'Raw Data'!$O:$O,""&amp;'Raw Data'!$B$1,'Raw Data'!$D:$D,"&lt;&gt;*ithdr*",'Raw Data'!$D:$D,"&lt;&gt;*ancel*",'Raw Data'!$P:$P,"--")
+
SUMIFS('Raw Data'!$S:$S, 'Raw Data'!$AN:$AN,"&lt;=" &amp;DATE(LEFT($AV$3, 4), MONTH("1 " &amp; AA$6 &amp; " " &amp; LEFT($AV$3, 4)) + 1, 0 ), 'Raw Data'!$AN:$AN,"&gt;" &amp;DATE(LEFT($AV$3, 4), MONTH("1 " &amp; AA$6 &amp; " " &amp; LEFT($AV$3, 4)), 0 ), 'Raw Data'!$J:$J, $A115, 'Raw Data'!$H:$H, "Non*", 'Raw Data'!$P:$P,""&amp;'Raw Data'!$B$1,'Raw Data'!$D:$D,"&lt;&gt;*ithdr*",'Raw Data'!$D:$D,"&lt;&gt;*ancel*")</f>
        <v>0</v>
      </c>
      <c r="AB118" s="117"/>
      <c r="AC118" s="117"/>
      <c r="AD118" s="123"/>
      <c r="AE118" s="156">
        <f>SUMIFS('Raw Data'!$S:$S, 'Raw Data'!$AN:$AN,"&lt;=" &amp;DATE(LEFT($AV$3, 4), MONTH("1 " &amp; AE$6 &amp; " " &amp; LEFT($AV$3, 4)) + 1, 0 ), 'Raw Data'!$AN:$AN,"&gt;" &amp;DATE(LEFT($AV$3, 4), MONTH("1 " &amp; AE$6 &amp; " " &amp; LEFT($AV$3, 4)), 0 ), 'Raw Data'!$J:$J, $A115, 'Raw Data'!$H:$H, "Non*", 'Raw Data'!$O:$O,""&amp;'Raw Data'!$B$1,'Raw Data'!$D:$D,"&lt;&gt;*ithdr*",'Raw Data'!$D:$D,"&lt;&gt;*ancel*",'Raw Data'!$P:$P,"--")
+
SUMIFS('Raw Data'!$S:$S, 'Raw Data'!$AN:$AN,"&lt;=" &amp;DATE(LEFT($AV$3, 4), MONTH("1 " &amp; AE$6 &amp; " " &amp; LEFT($AV$3, 4)) + 1, 0 ), 'Raw Data'!$AN:$AN,"&gt;" &amp;DATE(LEFT($AV$3, 4), MONTH("1 " &amp; AE$6 &amp; " " &amp; LEFT($AV$3, 4)), 0 ), 'Raw Data'!$J:$J, $A115, 'Raw Data'!$H:$H, "Non*", 'Raw Data'!$P:$P,""&amp;'Raw Data'!$B$1,'Raw Data'!$D:$D,"&lt;&gt;*ithdr*",'Raw Data'!$D:$D,"&lt;&gt;*ancel*")</f>
        <v>0</v>
      </c>
      <c r="AF118" s="117"/>
      <c r="AG118" s="117"/>
      <c r="AH118" s="123"/>
      <c r="AI118" s="156">
        <f>SUMIFS('Raw Data'!$S:$S, 'Raw Data'!$AN:$AN,"&lt;=" &amp;DATE(LEFT($AV$3, 4), MONTH("1 " &amp; AI$6 &amp; " " &amp; LEFT($AV$3, 4)) + 1, 0 ), 'Raw Data'!$AN:$AN,"&gt;" &amp;DATE(LEFT($AV$3, 4), MONTH("1 " &amp; AI$6 &amp; " " &amp; LEFT($AV$3, 4)), 0 ), 'Raw Data'!$J:$J, $A115, 'Raw Data'!$H:$H, "Non*", 'Raw Data'!$O:$O,""&amp;'Raw Data'!$B$1,'Raw Data'!$D:$D,"&lt;&gt;*ithdr*",'Raw Data'!$D:$D,"&lt;&gt;*ancel*",'Raw Data'!$P:$P,"--")
+
SUMIFS('Raw Data'!$S:$S, 'Raw Data'!$AN:$AN,"&lt;=" &amp;DATE(LEFT($AV$3, 4), MONTH("1 " &amp; AI$6 &amp; " " &amp; LEFT($AV$3, 4)) + 1, 0 ), 'Raw Data'!$AN:$AN,"&gt;" &amp;DATE(LEFT($AV$3, 4), MONTH("1 " &amp; AI$6 &amp; " " &amp; LEFT($AV$3, 4)), 0 ), 'Raw Data'!$J:$J, $A115, 'Raw Data'!$H:$H, "Non*", 'Raw Data'!$P:$P,""&amp;'Raw Data'!$B$1,'Raw Data'!$D:$D,"&lt;&gt;*ithdr*",'Raw Data'!$D:$D,"&lt;&gt;*ancel*")</f>
        <v>0</v>
      </c>
      <c r="AJ118" s="117"/>
      <c r="AK118" s="117"/>
      <c r="AL118" s="123"/>
      <c r="AM118" s="156">
        <f>SUMIFS('Raw Data'!$S:$S, 'Raw Data'!$AN:$AN,"&lt;=" &amp;DATE(LEFT($AV$3, 4), MONTH("1 " &amp; AM$6 &amp; " " &amp; LEFT($AV$3, 4)) + 1, 0 ), 'Raw Data'!$AN:$AN,"&gt;" &amp;DATE(LEFT($AV$3, 4), MONTH("1 " &amp; AM$6 &amp; " " &amp; LEFT($AV$3, 4)), 0 ), 'Raw Data'!$J:$J, $A115, 'Raw Data'!$H:$H, "Non*", 'Raw Data'!$O:$O,""&amp;'Raw Data'!$B$1,'Raw Data'!$D:$D,"&lt;&gt;*ithdr*",'Raw Data'!$D:$D,"&lt;&gt;*ancel*",'Raw Data'!$P:$P,"--")
+
SUMIFS('Raw Data'!$S:$S, 'Raw Data'!$AN:$AN,"&lt;=" &amp;DATE(LEFT($AV$3, 4), MONTH("1 " &amp; AM$6 &amp; " " &amp; LEFT($AV$3, 4)) + 1, 0 ), 'Raw Data'!$AN:$AN,"&gt;" &amp;DATE(LEFT($AV$3, 4), MONTH("1 " &amp; AM$6 &amp; " " &amp; LEFT($AV$3, 4)), 0 ), 'Raw Data'!$J:$J, $A115, 'Raw Data'!$H:$H, "Non*", 'Raw Data'!$P:$P,""&amp;'Raw Data'!$B$1,'Raw Data'!$D:$D,"&lt;&gt;*ithdr*",'Raw Data'!$D:$D,"&lt;&gt;*ancel*")</f>
        <v>0</v>
      </c>
      <c r="AN118" s="117"/>
      <c r="AO118" s="117"/>
      <c r="AP118" s="123"/>
      <c r="AQ118" s="156">
        <f>SUMIFS('Raw Data'!$S:$S, 'Raw Data'!$AN:$AN,"&lt;=" &amp;DATE(LEFT($AV$3, 4), MONTH("1 " &amp; AQ$6 &amp; " " &amp; LEFT($AV$3, 4)) + 1, 0 ), 'Raw Data'!$AN:$AN,"&gt;" &amp;DATE(LEFT($AV$3, 4), MONTH("1 " &amp; AQ$6 &amp; " " &amp; LEFT($AV$3, 4)), 0 ), 'Raw Data'!$J:$J, $A115, 'Raw Data'!$H:$H, "Non*", 'Raw Data'!$O:$O,""&amp;'Raw Data'!$B$1,'Raw Data'!$D:$D,"&lt;&gt;*ithdr*",'Raw Data'!$D:$D,"&lt;&gt;*ancel*",'Raw Data'!$P:$P,"--")
+
SUMIFS('Raw Data'!$S:$S, 'Raw Data'!$AN:$AN,"&lt;=" &amp;DATE(LEFT($AV$3, 4), MONTH("1 " &amp; AQ$6 &amp; " " &amp; LEFT($AV$3, 4)) + 1, 0 ), 'Raw Data'!$AN:$AN,"&gt;" &amp;DATE(LEFT($AV$3, 4), MONTH("1 " &amp; AQ$6 &amp; " " &amp; LEFT($AV$3, 4)), 0 ), 'Raw Data'!$J:$J, $A115, 'Raw Data'!$H:$H, "Non*", 'Raw Data'!$P:$P,""&amp;'Raw Data'!$B$1,'Raw Data'!$D:$D,"&lt;&gt;*ithdr*",'Raw Data'!$D:$D,"&lt;&gt;*ancel*")</f>
        <v>0</v>
      </c>
      <c r="AR118" s="117"/>
      <c r="AS118" s="117"/>
      <c r="AT118" s="123"/>
      <c r="AU118" s="156">
        <f>SUMIFS('Raw Data'!$S:$S, 'Raw Data'!$AN:$AN,"&lt;=" &amp;DATE(MID($AV$3, 15, 4), MONTH("1 " &amp; AU$6 &amp; " " &amp; MID($AV$3, 15, 4)) + 1, 0 ), 'Raw Data'!$AN:$AN,"&gt;" &amp;DATE(MID($AV$3, 15, 4), MONTH("1 " &amp; AU$6 &amp; " " &amp; MID($AV$3, 15, 4)), 0 ), 'Raw Data'!$J:$J, $A115, 'Raw Data'!$H:$H, "Non*", 'Raw Data'!$O:$O,""&amp;'Raw Data'!$B$1,'Raw Data'!$D:$D,"&lt;&gt;*ithdr*",'Raw Data'!$D:$D,"&lt;&gt;*ancel*",'Raw Data'!$P:$P,"--")
+
SUMIFS('Raw Data'!$S:$S, 'Raw Data'!$AN:$AN,"&lt;=" &amp;DATE(MID($AV$3, 15, 4), MONTH("1 " &amp; AU$6 &amp; " " &amp; MID($AV$3, 15, 4)) + 1, 0 ), 'Raw Data'!$AN:$AN,"&gt;" &amp;DATE(MID($AV$3, 15, 4), MONTH("1 " &amp; AU$6 &amp; " " &amp; MID($AV$3, 15, 4)), 0 ), 'Raw Data'!$J:$J, $A115, 'Raw Data'!$H:$H, "Non*", 'Raw Data'!$P:$P,""&amp;'Raw Data'!$B$1,'Raw Data'!$D:$D,"&lt;&gt;*ithdr*",'Raw Data'!$D:$D,"&lt;&gt;*ancel*")</f>
        <v>0</v>
      </c>
      <c r="AV118" s="117"/>
      <c r="AW118" s="117"/>
      <c r="AX118" s="123"/>
      <c r="AY118" s="156">
        <f>SUMIFS('Raw Data'!$S:$S, 'Raw Data'!$AN:$AN,"&lt;=" &amp;DATE(MID($AV$3, 15, 4), MONTH("1 " &amp; AY$6 &amp; " " &amp; MID($AV$3, 15, 4)) + 1, 0 ), 'Raw Data'!$AN:$AN,"&gt;" &amp;DATE(MID($AV$3, 15, 4), MONTH("1 " &amp; AY$6 &amp; " " &amp; MID($AV$3, 15, 4)), 0 ), 'Raw Data'!$J:$J, $A115, 'Raw Data'!$H:$H, "Non*", 'Raw Data'!$O:$O,""&amp;'Raw Data'!$B$1,'Raw Data'!$D:$D,"&lt;&gt;*ithdr*",'Raw Data'!$D:$D,"&lt;&gt;*ancel*",'Raw Data'!$P:$P,"--")
+
SUMIFS('Raw Data'!$S:$S, 'Raw Data'!$AN:$AN,"&lt;=" &amp;DATE(MID($AV$3, 15, 4), MONTH("1 " &amp; AY$6 &amp; " " &amp; MID($AV$3, 15, 4)) + 1, 0 ), 'Raw Data'!$AN:$AN,"&gt;" &amp;DATE(MID($AV$3, 15, 4), MONTH("1 " &amp; AY$6 &amp; " " &amp; MID($AV$3, 15, 4)), 0 ), 'Raw Data'!$J:$J, $A115, 'Raw Data'!$H:$H, "Non*", 'Raw Data'!$P:$P,""&amp;'Raw Data'!$B$1,'Raw Data'!$D:$D,"&lt;&gt;*ithdr*",'Raw Data'!$D:$D,"&lt;&gt;*ancel*")</f>
        <v>0</v>
      </c>
      <c r="AZ118" s="117"/>
      <c r="BA118" s="117"/>
      <c r="BB118" s="123"/>
      <c r="BC118" s="156">
        <f>SUMIFS('Raw Data'!$S:$S, 'Raw Data'!$AN:$AN,"&lt;=" &amp;DATE(MID($AV$3, 15, 4), MONTH("1 " &amp; BC$6 &amp; " " &amp; MID($AV$3, 15, 4)) + 1, 0 ), 'Raw Data'!$AN:$AN,"&gt;" &amp;DATE(MID($AV$3, 15, 4), MONTH("1 " &amp; BC$6 &amp; " " &amp; MID($AV$3, 15, 4)), 0 ), 'Raw Data'!$J:$J, $A115, 'Raw Data'!$H:$H, "Non*", 'Raw Data'!$O:$O,""&amp;'Raw Data'!$B$1,'Raw Data'!$D:$D,"&lt;&gt;*ithdr*",'Raw Data'!$D:$D,"&lt;&gt;*ancel*",'Raw Data'!$P:$P,"--")
+
SUMIFS('Raw Data'!$S:$S, 'Raw Data'!$AN:$AN,"&lt;=" &amp;DATE(MID($AV$3, 15, 4), MONTH("1 " &amp; BC$6 &amp; " " &amp; MID($AV$3, 15, 4)) + 1, 0 ), 'Raw Data'!$AN:$AN,"&gt;" &amp;DATE(MID($AV$3, 15, 4), MONTH("1 " &amp; BC$6 &amp; " " &amp; MID($AV$3, 15, 4)), 0 ), 'Raw Data'!$J:$J, $A115, 'Raw Data'!$H:$H, "Non*", 'Raw Data'!$P:$P,""&amp;'Raw Data'!$B$1,'Raw Data'!$D:$D,"&lt;&gt;*ithdr*",'Raw Data'!$D:$D,"&lt;&gt;*ancel*")</f>
        <v>0</v>
      </c>
      <c r="BD118" s="117"/>
      <c r="BE118" s="117"/>
      <c r="BF118" s="123"/>
    </row>
    <row r="119" spans="1:58" ht="12.75" customHeight="1" x14ac:dyDescent="0.2">
      <c r="A119" s="120" t="s">
        <v>115</v>
      </c>
      <c r="B119" s="117"/>
      <c r="C119" s="117"/>
      <c r="D119" s="117"/>
      <c r="E119" s="117"/>
      <c r="F119" s="117"/>
      <c r="G119" s="117"/>
      <c r="H119" s="117"/>
      <c r="I119" s="117"/>
      <c r="J119" s="123"/>
      <c r="K119" s="156">
        <f>SUMIFS('Raw Data'!$T:$T, 'Raw Data'!$AN:$AN,"&lt;=" &amp;DATE(LEFT($AV$3, 4), MONTH("1 " &amp; K$6 &amp; " " &amp; LEFT($AV$3, 4)) + 1, 0 ), 'Raw Data'!$AN:$AN,"&gt;" &amp;DATE(LEFT($AV$3, 4), MONTH("1 " &amp; K$6 &amp; " " &amp; LEFT($AV$3, 4)), 0 ), 'Raw Data'!$J:$J, $A115, 'Raw Data'!$O:$O,""&amp;'Raw Data'!$B$1,'Raw Data'!$D:$D,"&lt;&gt;*ithdr*",'Raw Data'!$D:$D,"&lt;&gt;*ancel*",'Raw Data'!$P:$P,"--")
+
SUMIFS('Raw Data'!$T:$T, 'Raw Data'!$AN:$AN,"&lt;=" &amp;DATE(LEFT($AV$3, 4), MONTH("1 " &amp; K$6 &amp; " " &amp; LEFT($AV$3, 4)) + 1, 0 ), 'Raw Data'!$AN:$AN,"&gt;" &amp;DATE(LEFT($AV$3, 4), MONTH("1 " &amp; K$6 &amp; " " &amp; LEFT($AV$3, 4)), 0 ), 'Raw Data'!$J:$J, $A115, 'Raw Data'!$P:$P,""&amp;'Raw Data'!$B$1,'Raw Data'!$D:$D,"&lt;&gt;*ithdr*",'Raw Data'!$D:$D,"&lt;&gt;*ancel*")</f>
        <v>0</v>
      </c>
      <c r="L119" s="117"/>
      <c r="M119" s="117"/>
      <c r="N119" s="123"/>
      <c r="O119" s="156">
        <f>SUMIFS('Raw Data'!$T:$T, 'Raw Data'!$AN:$AN,"&lt;=" &amp;DATE(LEFT($AV$3, 4), MONTH("1 " &amp; O$6 &amp; " " &amp; LEFT($AV$3, 4)) + 1, 0 ), 'Raw Data'!$AN:$AN,"&gt;" &amp;DATE(LEFT($AV$3, 4), MONTH("1 " &amp; O$6 &amp; " " &amp; LEFT($AV$3, 4)), 0 ), 'Raw Data'!$J:$J, $A115, 'Raw Data'!$O:$O,""&amp;'Raw Data'!$B$1,'Raw Data'!$D:$D,"&lt;&gt;*ithdr*",'Raw Data'!$D:$D,"&lt;&gt;*ancel*",'Raw Data'!$P:$P,"--")
+
SUMIFS('Raw Data'!$T:$T, 'Raw Data'!$AN:$AN,"&lt;=" &amp;DATE(LEFT($AV$3, 4), MONTH("1 " &amp; O$6 &amp; " " &amp; LEFT($AV$3, 4)) + 1, 0 ), 'Raw Data'!$AN:$AN,"&gt;" &amp;DATE(LEFT($AV$3, 4), MONTH("1 " &amp; O$6 &amp; " " &amp; LEFT($AV$3, 4)), 0 ), 'Raw Data'!$J:$J, $A115, 'Raw Data'!$P:$P,""&amp;'Raw Data'!$B$1,'Raw Data'!$D:$D,"&lt;&gt;*ithdr*",'Raw Data'!$D:$D,"&lt;&gt;*ancel*")</f>
        <v>0</v>
      </c>
      <c r="P119" s="117"/>
      <c r="Q119" s="117"/>
      <c r="R119" s="123"/>
      <c r="S119" s="156">
        <f>SUMIFS('Raw Data'!$T:$T, 'Raw Data'!$AN:$AN,"&lt;=" &amp;DATE(LEFT($AV$3, 4), MONTH("1 " &amp; S$6 &amp; " " &amp; LEFT($AV$3, 4)) + 1, 0 ), 'Raw Data'!$AN:$AN,"&gt;" &amp;DATE(LEFT($AV$3, 4), MONTH("1 " &amp; S$6 &amp; " " &amp; LEFT($AV$3, 4)), 0 ), 'Raw Data'!$J:$J, $A115, 'Raw Data'!$O:$O,""&amp;'Raw Data'!$B$1,'Raw Data'!$D:$D,"&lt;&gt;*ithdr*",'Raw Data'!$D:$D,"&lt;&gt;*ancel*",'Raw Data'!$P:$P,"--")
+
SUMIFS('Raw Data'!$T:$T, 'Raw Data'!$AN:$AN,"&lt;=" &amp;DATE(LEFT($AV$3, 4), MONTH("1 " &amp; S$6 &amp; " " &amp; LEFT($AV$3, 4)) + 1, 0 ), 'Raw Data'!$AN:$AN,"&gt;" &amp;DATE(LEFT($AV$3, 4), MONTH("1 " &amp; S$6 &amp; " " &amp; LEFT($AV$3, 4)), 0 ), 'Raw Data'!$J:$J, $A115, 'Raw Data'!$P:$P,""&amp;'Raw Data'!$B$1,'Raw Data'!$D:$D,"&lt;&gt;*ithdr*",'Raw Data'!$D:$D,"&lt;&gt;*ancel*")</f>
        <v>0</v>
      </c>
      <c r="T119" s="117"/>
      <c r="U119" s="117"/>
      <c r="V119" s="123"/>
      <c r="W119" s="156">
        <f>SUMIFS('Raw Data'!$T:$T, 'Raw Data'!$AN:$AN,"&lt;=" &amp;DATE(LEFT($AV$3, 4), MONTH("1 " &amp; W$6 &amp; " " &amp; LEFT($AV$3, 4)) + 1, 0 ), 'Raw Data'!$AN:$AN,"&gt;" &amp;DATE(LEFT($AV$3, 4), MONTH("1 " &amp; W$6 &amp; " " &amp; LEFT($AV$3, 4)), 0 ), 'Raw Data'!$J:$J, $A115, 'Raw Data'!$O:$O,""&amp;'Raw Data'!$B$1,'Raw Data'!$D:$D,"&lt;&gt;*ithdr*",'Raw Data'!$D:$D,"&lt;&gt;*ancel*",'Raw Data'!$P:$P,"--")
+
SUMIFS('Raw Data'!$T:$T, 'Raw Data'!$AN:$AN,"&lt;=" &amp;DATE(LEFT($AV$3, 4), MONTH("1 " &amp; W$6 &amp; " " &amp; LEFT($AV$3, 4)) + 1, 0 ), 'Raw Data'!$AN:$AN,"&gt;" &amp;DATE(LEFT($AV$3, 4), MONTH("1 " &amp; W$6 &amp; " " &amp; LEFT($AV$3, 4)), 0 ), 'Raw Data'!$J:$J, $A115, 'Raw Data'!$P:$P,""&amp;'Raw Data'!$B$1,'Raw Data'!$D:$D,"&lt;&gt;*ithdr*",'Raw Data'!$D:$D,"&lt;&gt;*ancel*")</f>
        <v>0</v>
      </c>
      <c r="X119" s="117"/>
      <c r="Y119" s="117"/>
      <c r="Z119" s="123"/>
      <c r="AA119" s="156">
        <f>SUMIFS('Raw Data'!$T:$T, 'Raw Data'!$AN:$AN,"&lt;=" &amp;DATE(LEFT($AV$3, 4), MONTH("1 " &amp; AA$6 &amp; " " &amp; LEFT($AV$3, 4)) + 1, 0 ), 'Raw Data'!$AN:$AN,"&gt;" &amp;DATE(LEFT($AV$3, 4), MONTH("1 " &amp; AA$6 &amp; " " &amp; LEFT($AV$3, 4)), 0 ), 'Raw Data'!$J:$J, $A115, 'Raw Data'!$O:$O,""&amp;'Raw Data'!$B$1,'Raw Data'!$D:$D,"&lt;&gt;*ithdr*",'Raw Data'!$D:$D,"&lt;&gt;*ancel*",'Raw Data'!$P:$P,"--")
+
SUMIFS('Raw Data'!$T:$T, 'Raw Data'!$AN:$AN,"&lt;=" &amp;DATE(LEFT($AV$3, 4), MONTH("1 " &amp; AA$6 &amp; " " &amp; LEFT($AV$3, 4)) + 1, 0 ), 'Raw Data'!$AN:$AN,"&gt;" &amp;DATE(LEFT($AV$3, 4), MONTH("1 " &amp; AA$6 &amp; " " &amp; LEFT($AV$3, 4)), 0 ), 'Raw Data'!$J:$J, $A115, 'Raw Data'!$P:$P,""&amp;'Raw Data'!$B$1,'Raw Data'!$D:$D,"&lt;&gt;*ithdr*",'Raw Data'!$D:$D,"&lt;&gt;*ancel*")</f>
        <v>0</v>
      </c>
      <c r="AB119" s="117"/>
      <c r="AC119" s="117"/>
      <c r="AD119" s="123"/>
      <c r="AE119" s="156">
        <f>SUMIFS('Raw Data'!$T:$T, 'Raw Data'!$AN:$AN,"&lt;=" &amp;DATE(LEFT($AV$3, 4), MONTH("1 " &amp; AE$6 &amp; " " &amp; LEFT($AV$3, 4)) + 1, 0 ), 'Raw Data'!$AN:$AN,"&gt;" &amp;DATE(LEFT($AV$3, 4), MONTH("1 " &amp; AE$6 &amp; " " &amp; LEFT($AV$3, 4)), 0 ), 'Raw Data'!$J:$J, $A115, 'Raw Data'!$O:$O,""&amp;'Raw Data'!$B$1,'Raw Data'!$D:$D,"&lt;&gt;*ithdr*",'Raw Data'!$D:$D,"&lt;&gt;*ancel*",'Raw Data'!$P:$P,"--")
+
SUMIFS('Raw Data'!$T:$T, 'Raw Data'!$AN:$AN,"&lt;=" &amp;DATE(LEFT($AV$3, 4), MONTH("1 " &amp; AE$6 &amp; " " &amp; LEFT($AV$3, 4)) + 1, 0 ), 'Raw Data'!$AN:$AN,"&gt;" &amp;DATE(LEFT($AV$3, 4), MONTH("1 " &amp; AE$6 &amp; " " &amp; LEFT($AV$3, 4)), 0 ), 'Raw Data'!$J:$J, $A115, 'Raw Data'!$P:$P,""&amp;'Raw Data'!$B$1,'Raw Data'!$D:$D,"&lt;&gt;*ithdr*",'Raw Data'!$D:$D,"&lt;&gt;*ancel*")</f>
        <v>0</v>
      </c>
      <c r="AF119" s="117"/>
      <c r="AG119" s="117"/>
      <c r="AH119" s="123"/>
      <c r="AI119" s="156">
        <f>SUMIFS('Raw Data'!$T:$T, 'Raw Data'!$AN:$AN,"&lt;=" &amp;DATE(LEFT($AV$3, 4), MONTH("1 " &amp; AI$6 &amp; " " &amp; LEFT($AV$3, 4)) + 1, 0 ), 'Raw Data'!$AN:$AN,"&gt;" &amp;DATE(LEFT($AV$3, 4), MONTH("1 " &amp; AI$6 &amp; " " &amp; LEFT($AV$3, 4)), 0 ), 'Raw Data'!$J:$J, $A115, 'Raw Data'!$O:$O,""&amp;'Raw Data'!$B$1,'Raw Data'!$D:$D,"&lt;&gt;*ithdr*",'Raw Data'!$D:$D,"&lt;&gt;*ancel*",'Raw Data'!$P:$P,"--")
+
SUMIFS('Raw Data'!$T:$T, 'Raw Data'!$AN:$AN,"&lt;=" &amp;DATE(LEFT($AV$3, 4), MONTH("1 " &amp; AI$6 &amp; " " &amp; LEFT($AV$3, 4)) + 1, 0 ), 'Raw Data'!$AN:$AN,"&gt;" &amp;DATE(LEFT($AV$3, 4), MONTH("1 " &amp; AI$6 &amp; " " &amp; LEFT($AV$3, 4)), 0 ), 'Raw Data'!$J:$J, $A115, 'Raw Data'!$P:$P,""&amp;'Raw Data'!$B$1,'Raw Data'!$D:$D,"&lt;&gt;*ithdr*",'Raw Data'!$D:$D,"&lt;&gt;*ancel*")</f>
        <v>0</v>
      </c>
      <c r="AJ119" s="117"/>
      <c r="AK119" s="117"/>
      <c r="AL119" s="123"/>
      <c r="AM119" s="156">
        <f>SUMIFS('Raw Data'!$T:$T, 'Raw Data'!$AN:$AN,"&lt;=" &amp;DATE(LEFT($AV$3, 4), MONTH("1 " &amp; AM$6 &amp; " " &amp; LEFT($AV$3, 4)) + 1, 0 ), 'Raw Data'!$AN:$AN,"&gt;" &amp;DATE(LEFT($AV$3, 4), MONTH("1 " &amp; AM$6 &amp; " " &amp; LEFT($AV$3, 4)), 0 ), 'Raw Data'!$J:$J, $A115, 'Raw Data'!$O:$O,""&amp;'Raw Data'!$B$1,'Raw Data'!$D:$D,"&lt;&gt;*ithdr*",'Raw Data'!$D:$D,"&lt;&gt;*ancel*",'Raw Data'!$P:$P,"--")
+
SUMIFS('Raw Data'!$T:$T, 'Raw Data'!$AN:$AN,"&lt;=" &amp;DATE(LEFT($AV$3, 4), MONTH("1 " &amp; AM$6 &amp; " " &amp; LEFT($AV$3, 4)) + 1, 0 ), 'Raw Data'!$AN:$AN,"&gt;" &amp;DATE(LEFT($AV$3, 4), MONTH("1 " &amp; AM$6 &amp; " " &amp; LEFT($AV$3, 4)), 0 ), 'Raw Data'!$J:$J, $A115, 'Raw Data'!$P:$P,""&amp;'Raw Data'!$B$1,'Raw Data'!$D:$D,"&lt;&gt;*ithdr*",'Raw Data'!$D:$D,"&lt;&gt;*ancel*")</f>
        <v>0</v>
      </c>
      <c r="AN119" s="117"/>
      <c r="AO119" s="117"/>
      <c r="AP119" s="123"/>
      <c r="AQ119" s="156">
        <f>SUMIFS('Raw Data'!$T:$T, 'Raw Data'!$AN:$AN,"&lt;=" &amp;DATE(LEFT($AV$3, 4), MONTH("1 " &amp; AQ$6 &amp; " " &amp; LEFT($AV$3, 4)) + 1, 0 ), 'Raw Data'!$AN:$AN,"&gt;" &amp;DATE(LEFT($AV$3, 4), MONTH("1 " &amp; AQ$6 &amp; " " &amp; LEFT($AV$3, 4)), 0 ), 'Raw Data'!$J:$J, $A115, 'Raw Data'!$O:$O,""&amp;'Raw Data'!$B$1,'Raw Data'!$D:$D,"&lt;&gt;*ithdr*",'Raw Data'!$D:$D,"&lt;&gt;*ancel*",'Raw Data'!$P:$P,"--")
+
SUMIFS('Raw Data'!$T:$T, 'Raw Data'!$AN:$AN,"&lt;=" &amp;DATE(LEFT($AV$3, 4), MONTH("1 " &amp; AQ$6 &amp; " " &amp; LEFT($AV$3, 4)) + 1, 0 ), 'Raw Data'!$AN:$AN,"&gt;" &amp;DATE(LEFT($AV$3, 4), MONTH("1 " &amp; AQ$6 &amp; " " &amp; LEFT($AV$3, 4)), 0 ), 'Raw Data'!$J:$J, $A115, 'Raw Data'!$P:$P,""&amp;'Raw Data'!$B$1,'Raw Data'!$D:$D,"&lt;&gt;*ithdr*",'Raw Data'!$D:$D,"&lt;&gt;*ancel*")</f>
        <v>0</v>
      </c>
      <c r="AR119" s="117"/>
      <c r="AS119" s="117"/>
      <c r="AT119" s="123"/>
      <c r="AU119" s="156">
        <f>SUMIFS('Raw Data'!$T:$T, 'Raw Data'!$AN:$AN,"&lt;=" &amp;DATE(MID($AV$3, 15, 4), MONTH("1 " &amp; AU$6 &amp; " " &amp; MID($AV$3, 15, 4)) + 1, 0 ), 'Raw Data'!$AN:$AN,"&gt;" &amp;DATE(MID($AV$3, 15, 4), MONTH("1 " &amp; AU$6 &amp; " " &amp; MID($AV$3, 15, 4)), 0 ), 'Raw Data'!$J:$J, $A115, 'Raw Data'!$O:$O,""&amp;'Raw Data'!$B$1,'Raw Data'!$D:$D,"&lt;&gt;*ithdr*",'Raw Data'!$D:$D,"&lt;&gt;*ancel*",'Raw Data'!$P:$P,"--")
+
SUMIFS('Raw Data'!$T:$T, 'Raw Data'!$AN:$AN,"&lt;=" &amp;DATE(MID($AV$3, 15, 4), MONTH("1 " &amp; AU$6 &amp; " " &amp; MID($AV$3, 15, 4)) + 1, 0 ), 'Raw Data'!$AN:$AN,"&gt;" &amp;DATE(MID($AV$3, 15, 4), MONTH("1 " &amp; AU$6 &amp; " " &amp; MID($AV$3, 15, 4)), 0 ), 'Raw Data'!$J:$J, $A115, 'Raw Data'!$P:$P,""&amp;'Raw Data'!$B$1,'Raw Data'!$D:$D,"&lt;&gt;*ithdr*",'Raw Data'!$D:$D,"&lt;&gt;*ancel*")</f>
        <v>0</v>
      </c>
      <c r="AV119" s="117"/>
      <c r="AW119" s="117"/>
      <c r="AX119" s="123"/>
      <c r="AY119" s="156">
        <f>SUMIFS('Raw Data'!$T:$T, 'Raw Data'!$AN:$AN,"&lt;=" &amp;DATE(MID($AV$3, 15, 4), MONTH("1 " &amp; AY$6 &amp; " " &amp; MID($AV$3, 15, 4)) + 1, 0 ), 'Raw Data'!$AN:$AN,"&gt;" &amp;DATE(MID($AV$3, 15, 4), MONTH("1 " &amp; AY$6 &amp; " " &amp; MID($AV$3, 15, 4)), 0 ), 'Raw Data'!$J:$J, $A115, 'Raw Data'!$O:$O,""&amp;'Raw Data'!$B$1,'Raw Data'!$D:$D,"&lt;&gt;*ithdr*",'Raw Data'!$D:$D,"&lt;&gt;*ancel*",'Raw Data'!$P:$P,"--")
+
SUMIFS('Raw Data'!$T:$T, 'Raw Data'!$AN:$AN,"&lt;=" &amp;DATE(MID($AV$3, 15, 4), MONTH("1 " &amp; AY$6 &amp; " " &amp; MID($AV$3, 15, 4)) + 1, 0 ), 'Raw Data'!$AN:$AN,"&gt;" &amp;DATE(MID($AV$3, 15, 4), MONTH("1 " &amp; AY$6 &amp; " " &amp; MID($AV$3, 15, 4)), 0 ), 'Raw Data'!$J:$J, $A115, 'Raw Data'!$P:$P,""&amp;'Raw Data'!$B$1,'Raw Data'!$D:$D,"&lt;&gt;*ithdr*",'Raw Data'!$D:$D,"&lt;&gt;*ancel*")</f>
        <v>0</v>
      </c>
      <c r="AZ119" s="117"/>
      <c r="BA119" s="117"/>
      <c r="BB119" s="123"/>
      <c r="BC119" s="156">
        <f>SUMIFS('Raw Data'!$T:$T, 'Raw Data'!$AN:$AN,"&lt;=" &amp;DATE(MID($AV$3, 15, 4), MONTH("1 " &amp; BC$6 &amp; " " &amp; MID($AV$3, 15, 4)) + 1, 0 ), 'Raw Data'!$AN:$AN,"&gt;" &amp;DATE(MID($AV$3, 15, 4), MONTH("1 " &amp; BC$6 &amp; " " &amp; MID($AV$3, 15, 4)), 0 ), 'Raw Data'!$J:$J, $A115, 'Raw Data'!$O:$O,""&amp;'Raw Data'!$B$1,'Raw Data'!$D:$D,"&lt;&gt;*ithdr*",'Raw Data'!$D:$D,"&lt;&gt;*ancel*",'Raw Data'!$P:$P,"--")
+
SUMIFS('Raw Data'!$T:$T, 'Raw Data'!$AN:$AN,"&lt;=" &amp;DATE(MID($AV$3, 15, 4), MONTH("1 " &amp; BC$6 &amp; " " &amp; MID($AV$3, 15, 4)) + 1, 0 ), 'Raw Data'!$AN:$AN,"&gt;" &amp;DATE(MID($AV$3, 15, 4), MONTH("1 " &amp; BC$6 &amp; " " &amp; MID($AV$3, 15, 4)), 0 ), 'Raw Data'!$J:$J, $A115, 'Raw Data'!$P:$P,""&amp;'Raw Data'!$B$1,'Raw Data'!$D:$D,"&lt;&gt;*ithdr*",'Raw Data'!$D:$D,"&lt;&gt;*ancel*")</f>
        <v>0</v>
      </c>
      <c r="BD119" s="117"/>
      <c r="BE119" s="117"/>
      <c r="BF119" s="123"/>
    </row>
    <row r="120" spans="1:58" ht="12.75" customHeight="1" x14ac:dyDescent="0.2">
      <c r="A120" s="157" t="s">
        <v>731</v>
      </c>
      <c r="B120" s="117"/>
      <c r="C120" s="117"/>
      <c r="D120" s="117"/>
      <c r="E120" s="117"/>
      <c r="F120" s="117"/>
      <c r="G120" s="117"/>
      <c r="H120" s="117"/>
      <c r="I120" s="117"/>
      <c r="J120" s="123"/>
      <c r="K120" s="156">
        <f>SUMIFS('Raw Data'!$T:$T, 'Raw Data'!$AN:$AN,"&lt;=" &amp;DATE(LEFT($AV$3, 4), MONTH("1 " &amp; K$6 &amp; " " &amp; LEFT($AV$3, 4)) + 1, 0 ), 'Raw Data'!$AN:$AN,"&gt;" &amp;DATE(LEFT($AV$3, 4), MONTH("1 " &amp; K$6 &amp; " " &amp; LEFT($AV$3, 4)), 0 ), 'Raw Data'!$J:$J, $A115, 'Raw Data'!$H:$H, "Ear*", 'Raw Data'!$O:$O,""&amp;'Raw Data'!$B$1,'Raw Data'!$D:$D,"&lt;&gt;*ithdr*",'Raw Data'!$D:$D,"&lt;&gt;*ancel*",'Raw Data'!$P:$P,"--")
+
SUMIFS('Raw Data'!$T:$T, 'Raw Data'!$AN:$AN,"&lt;=" &amp;DATE(LEFT($AV$3, 4), MONTH("1 " &amp; K$6 &amp; " " &amp; LEFT($AV$3, 4)) + 1, 0 ), 'Raw Data'!$AN:$AN,"&gt;" &amp;DATE(LEFT($AV$3, 4), MONTH("1 " &amp; K$6 &amp; " " &amp; LEFT($AV$3, 4)), 0 ), 'Raw Data'!$J:$J, $A115, 'Raw Data'!$H:$H, "Ear*", 'Raw Data'!$P:$P,""&amp;'Raw Data'!$B$1,'Raw Data'!$D:$D,"&lt;&gt;*ithdr*",'Raw Data'!$D:$D,"&lt;&gt;*ancel*")</f>
        <v>0</v>
      </c>
      <c r="L120" s="117"/>
      <c r="M120" s="117"/>
      <c r="N120" s="123"/>
      <c r="O120" s="156">
        <f>SUMIFS('Raw Data'!$T:$T, 'Raw Data'!$AN:$AN,"&lt;=" &amp;DATE(LEFT($AV$3, 4), MONTH("1 " &amp; O$6 &amp; " " &amp; LEFT($AV$3, 4)) + 1, 0 ), 'Raw Data'!$AN:$AN,"&gt;" &amp;DATE(LEFT($AV$3, 4), MONTH("1 " &amp; O$6 &amp; " " &amp; LEFT($AV$3, 4)), 0 ), 'Raw Data'!$J:$J, $A115, 'Raw Data'!$H:$H, "Ear*", 'Raw Data'!$O:$O,""&amp;'Raw Data'!$B$1,'Raw Data'!$D:$D,"&lt;&gt;*ithdr*",'Raw Data'!$D:$D,"&lt;&gt;*ancel*",'Raw Data'!$P:$P,"--")
+
SUMIFS('Raw Data'!$T:$T, 'Raw Data'!$AN:$AN,"&lt;=" &amp;DATE(LEFT($AV$3, 4), MONTH("1 " &amp; O$6 &amp; " " &amp; LEFT($AV$3, 4)) + 1, 0 ), 'Raw Data'!$AN:$AN,"&gt;" &amp;DATE(LEFT($AV$3, 4), MONTH("1 " &amp; O$6 &amp; " " &amp; LEFT($AV$3, 4)), 0 ), 'Raw Data'!$J:$J, $A115, 'Raw Data'!$H:$H, "Ear*", 'Raw Data'!$P:$P,""&amp;'Raw Data'!$B$1,'Raw Data'!$D:$D,"&lt;&gt;*ithdr*",'Raw Data'!$D:$D,"&lt;&gt;*ancel*")</f>
        <v>0</v>
      </c>
      <c r="P120" s="117"/>
      <c r="Q120" s="117"/>
      <c r="R120" s="123"/>
      <c r="S120" s="156">
        <f>SUMIFS('Raw Data'!$T:$T, 'Raw Data'!$AN:$AN,"&lt;=" &amp;DATE(LEFT($AV$3, 4), MONTH("1 " &amp; S$6 &amp; " " &amp; LEFT($AV$3, 4)) + 1, 0 ), 'Raw Data'!$AN:$AN,"&gt;" &amp;DATE(LEFT($AV$3, 4), MONTH("1 " &amp; S$6 &amp; " " &amp; LEFT($AV$3, 4)), 0 ), 'Raw Data'!$J:$J, $A115, 'Raw Data'!$H:$H, "Ear*", 'Raw Data'!$O:$O,""&amp;'Raw Data'!$B$1,'Raw Data'!$D:$D,"&lt;&gt;*ithdr*",'Raw Data'!$D:$D,"&lt;&gt;*ancel*",'Raw Data'!$P:$P,"--")
+
SUMIFS('Raw Data'!$T:$T, 'Raw Data'!$AN:$AN,"&lt;=" &amp;DATE(LEFT($AV$3, 4), MONTH("1 " &amp; S$6 &amp; " " &amp; LEFT($AV$3, 4)) + 1, 0 ), 'Raw Data'!$AN:$AN,"&gt;" &amp;DATE(LEFT($AV$3, 4), MONTH("1 " &amp; S$6 &amp; " " &amp; LEFT($AV$3, 4)), 0 ), 'Raw Data'!$J:$J, $A115, 'Raw Data'!$H:$H, "Ear*", 'Raw Data'!$P:$P,""&amp;'Raw Data'!$B$1,'Raw Data'!$D:$D,"&lt;&gt;*ithdr*",'Raw Data'!$D:$D,"&lt;&gt;*ancel*")</f>
        <v>0</v>
      </c>
      <c r="T120" s="117"/>
      <c r="U120" s="117"/>
      <c r="V120" s="123"/>
      <c r="W120" s="156">
        <f>SUMIFS('Raw Data'!$T:$T, 'Raw Data'!$AN:$AN,"&lt;=" &amp;DATE(LEFT($AV$3, 4), MONTH("1 " &amp; W$6 &amp; " " &amp; LEFT($AV$3, 4)) + 1, 0 ), 'Raw Data'!$AN:$AN,"&gt;" &amp;DATE(LEFT($AV$3, 4), MONTH("1 " &amp; W$6 &amp; " " &amp; LEFT($AV$3, 4)), 0 ), 'Raw Data'!$J:$J, $A115, 'Raw Data'!$H:$H, "Ear*", 'Raw Data'!$O:$O,""&amp;'Raw Data'!$B$1,'Raw Data'!$D:$D,"&lt;&gt;*ithdr*",'Raw Data'!$D:$D,"&lt;&gt;*ancel*",'Raw Data'!$P:$P,"--")
+
SUMIFS('Raw Data'!$T:$T, 'Raw Data'!$AN:$AN,"&lt;=" &amp;DATE(LEFT($AV$3, 4), MONTH("1 " &amp; W$6 &amp; " " &amp; LEFT($AV$3, 4)) + 1, 0 ), 'Raw Data'!$AN:$AN,"&gt;" &amp;DATE(LEFT($AV$3, 4), MONTH("1 " &amp; W$6 &amp; " " &amp; LEFT($AV$3, 4)), 0 ), 'Raw Data'!$J:$J, $A115, 'Raw Data'!$H:$H, "Ear*", 'Raw Data'!$P:$P,""&amp;'Raw Data'!$B$1,'Raw Data'!$D:$D,"&lt;&gt;*ithdr*",'Raw Data'!$D:$D,"&lt;&gt;*ancel*")</f>
        <v>0</v>
      </c>
      <c r="X120" s="117"/>
      <c r="Y120" s="117"/>
      <c r="Z120" s="123"/>
      <c r="AA120" s="156">
        <f>SUMIFS('Raw Data'!$T:$T, 'Raw Data'!$AN:$AN,"&lt;=" &amp;DATE(LEFT($AV$3, 4), MONTH("1 " &amp; AA$6 &amp; " " &amp; LEFT($AV$3, 4)) + 1, 0 ), 'Raw Data'!$AN:$AN,"&gt;" &amp;DATE(LEFT($AV$3, 4), MONTH("1 " &amp; AA$6 &amp; " " &amp; LEFT($AV$3, 4)), 0 ), 'Raw Data'!$J:$J, $A115, 'Raw Data'!$H:$H, "Ear*", 'Raw Data'!$O:$O,""&amp;'Raw Data'!$B$1,'Raw Data'!$D:$D,"&lt;&gt;*ithdr*",'Raw Data'!$D:$D,"&lt;&gt;*ancel*",'Raw Data'!$P:$P,"--")
+
SUMIFS('Raw Data'!$T:$T, 'Raw Data'!$AN:$AN,"&lt;=" &amp;DATE(LEFT($AV$3, 4), MONTH("1 " &amp; AA$6 &amp; " " &amp; LEFT($AV$3, 4)) + 1, 0 ), 'Raw Data'!$AN:$AN,"&gt;" &amp;DATE(LEFT($AV$3, 4), MONTH("1 " &amp; AA$6 &amp; " " &amp; LEFT($AV$3, 4)), 0 ), 'Raw Data'!$J:$J, $A115, 'Raw Data'!$H:$H, "Ear*", 'Raw Data'!$P:$P,""&amp;'Raw Data'!$B$1,'Raw Data'!$D:$D,"&lt;&gt;*ithdr*",'Raw Data'!$D:$D,"&lt;&gt;*ancel*")</f>
        <v>0</v>
      </c>
      <c r="AB120" s="117"/>
      <c r="AC120" s="117"/>
      <c r="AD120" s="123"/>
      <c r="AE120" s="156">
        <f>SUMIFS('Raw Data'!$T:$T, 'Raw Data'!$AN:$AN,"&lt;=" &amp;DATE(LEFT($AV$3, 4), MONTH("1 " &amp; AE$6 &amp; " " &amp; LEFT($AV$3, 4)) + 1, 0 ), 'Raw Data'!$AN:$AN,"&gt;" &amp;DATE(LEFT($AV$3, 4), MONTH("1 " &amp; AE$6 &amp; " " &amp; LEFT($AV$3, 4)), 0 ), 'Raw Data'!$J:$J, $A115, 'Raw Data'!$H:$H, "Ear*", 'Raw Data'!$O:$O,""&amp;'Raw Data'!$B$1,'Raw Data'!$D:$D,"&lt;&gt;*ithdr*",'Raw Data'!$D:$D,"&lt;&gt;*ancel*",'Raw Data'!$P:$P,"--")
+
SUMIFS('Raw Data'!$T:$T, 'Raw Data'!$AN:$AN,"&lt;=" &amp;DATE(LEFT($AV$3, 4), MONTH("1 " &amp; AE$6 &amp; " " &amp; LEFT($AV$3, 4)) + 1, 0 ), 'Raw Data'!$AN:$AN,"&gt;" &amp;DATE(LEFT($AV$3, 4), MONTH("1 " &amp; AE$6 &amp; " " &amp; LEFT($AV$3, 4)), 0 ), 'Raw Data'!$J:$J, $A115, 'Raw Data'!$H:$H, "Ear*", 'Raw Data'!$P:$P,""&amp;'Raw Data'!$B$1,'Raw Data'!$D:$D,"&lt;&gt;*ithdr*",'Raw Data'!$D:$D,"&lt;&gt;*ancel*")</f>
        <v>0</v>
      </c>
      <c r="AF120" s="117"/>
      <c r="AG120" s="117"/>
      <c r="AH120" s="123"/>
      <c r="AI120" s="156">
        <f>SUMIFS('Raw Data'!$T:$T, 'Raw Data'!$AN:$AN,"&lt;=" &amp;DATE(LEFT($AV$3, 4), MONTH("1 " &amp; AI$6 &amp; " " &amp; LEFT($AV$3, 4)) + 1, 0 ), 'Raw Data'!$AN:$AN,"&gt;" &amp;DATE(LEFT($AV$3, 4), MONTH("1 " &amp; AI$6 &amp; " " &amp; LEFT($AV$3, 4)), 0 ), 'Raw Data'!$J:$J, $A115, 'Raw Data'!$H:$H, "Ear*", 'Raw Data'!$O:$O,""&amp;'Raw Data'!$B$1,'Raw Data'!$D:$D,"&lt;&gt;*ithdr*",'Raw Data'!$D:$D,"&lt;&gt;*ancel*",'Raw Data'!$P:$P,"--")
+
SUMIFS('Raw Data'!$T:$T, 'Raw Data'!$AN:$AN,"&lt;=" &amp;DATE(LEFT($AV$3, 4), MONTH("1 " &amp; AI$6 &amp; " " &amp; LEFT($AV$3, 4)) + 1, 0 ), 'Raw Data'!$AN:$AN,"&gt;" &amp;DATE(LEFT($AV$3, 4), MONTH("1 " &amp; AI$6 &amp; " " &amp; LEFT($AV$3, 4)), 0 ), 'Raw Data'!$J:$J, $A115, 'Raw Data'!$H:$H, "Ear*", 'Raw Data'!$P:$P,""&amp;'Raw Data'!$B$1,'Raw Data'!$D:$D,"&lt;&gt;*ithdr*",'Raw Data'!$D:$D,"&lt;&gt;*ancel*")</f>
        <v>0</v>
      </c>
      <c r="AJ120" s="117"/>
      <c r="AK120" s="117"/>
      <c r="AL120" s="123"/>
      <c r="AM120" s="156">
        <f>SUMIFS('Raw Data'!$T:$T, 'Raw Data'!$AN:$AN,"&lt;=" &amp;DATE(LEFT($AV$3, 4), MONTH("1 " &amp; AM$6 &amp; " " &amp; LEFT($AV$3, 4)) + 1, 0 ), 'Raw Data'!$AN:$AN,"&gt;" &amp;DATE(LEFT($AV$3, 4), MONTH("1 " &amp; AM$6 &amp; " " &amp; LEFT($AV$3, 4)), 0 ), 'Raw Data'!$J:$J, $A115, 'Raw Data'!$H:$H, "Ear*", 'Raw Data'!$O:$O,""&amp;'Raw Data'!$B$1,'Raw Data'!$D:$D,"&lt;&gt;*ithdr*",'Raw Data'!$D:$D,"&lt;&gt;*ancel*",'Raw Data'!$P:$P,"--")
+
SUMIFS('Raw Data'!$T:$T, 'Raw Data'!$AN:$AN,"&lt;=" &amp;DATE(LEFT($AV$3, 4), MONTH("1 " &amp; AM$6 &amp; " " &amp; LEFT($AV$3, 4)) + 1, 0 ), 'Raw Data'!$AN:$AN,"&gt;" &amp;DATE(LEFT($AV$3, 4), MONTH("1 " &amp; AM$6 &amp; " " &amp; LEFT($AV$3, 4)), 0 ), 'Raw Data'!$J:$J, $A115, 'Raw Data'!$H:$H, "Ear*", 'Raw Data'!$P:$P,""&amp;'Raw Data'!$B$1,'Raw Data'!$D:$D,"&lt;&gt;*ithdr*",'Raw Data'!$D:$D,"&lt;&gt;*ancel*")</f>
        <v>0</v>
      </c>
      <c r="AN120" s="117"/>
      <c r="AO120" s="117"/>
      <c r="AP120" s="123"/>
      <c r="AQ120" s="156">
        <f>SUMIFS('Raw Data'!$T:$T, 'Raw Data'!$AN:$AN,"&lt;=" &amp;DATE(LEFT($AV$3, 4), MONTH("1 " &amp; AQ$6 &amp; " " &amp; LEFT($AV$3, 4)) + 1, 0 ), 'Raw Data'!$AN:$AN,"&gt;" &amp;DATE(LEFT($AV$3, 4), MONTH("1 " &amp; AQ$6 &amp; " " &amp; LEFT($AV$3, 4)), 0 ), 'Raw Data'!$J:$J, $A115, 'Raw Data'!$H:$H, "Ear*", 'Raw Data'!$O:$O,""&amp;'Raw Data'!$B$1,'Raw Data'!$D:$D,"&lt;&gt;*ithdr*",'Raw Data'!$D:$D,"&lt;&gt;*ancel*",'Raw Data'!$P:$P,"--")
+
SUMIFS('Raw Data'!$T:$T, 'Raw Data'!$AN:$AN,"&lt;=" &amp;DATE(LEFT($AV$3, 4), MONTH("1 " &amp; AQ$6 &amp; " " &amp; LEFT($AV$3, 4)) + 1, 0 ), 'Raw Data'!$AN:$AN,"&gt;" &amp;DATE(LEFT($AV$3, 4), MONTH("1 " &amp; AQ$6 &amp; " " &amp; LEFT($AV$3, 4)), 0 ), 'Raw Data'!$J:$J, $A115, 'Raw Data'!$H:$H, "Ear*", 'Raw Data'!$P:$P,""&amp;'Raw Data'!$B$1,'Raw Data'!$D:$D,"&lt;&gt;*ithdr*",'Raw Data'!$D:$D,"&lt;&gt;*ancel*")</f>
        <v>0</v>
      </c>
      <c r="AR120" s="117"/>
      <c r="AS120" s="117"/>
      <c r="AT120" s="123"/>
      <c r="AU120" s="156">
        <f>SUMIFS('Raw Data'!$T:$T, 'Raw Data'!$AN:$AN,"&lt;=" &amp;DATE(MID($AV$3, 15, 4), MONTH("1 " &amp; AU$6 &amp; " " &amp; MID($AV$3, 15, 4)) + 1, 0 ), 'Raw Data'!$AN:$AN,"&gt;" &amp;DATE(MID($AV$3, 15, 4), MONTH("1 " &amp; AU$6 &amp; " " &amp; MID($AV$3, 15, 4)), 0 ), 'Raw Data'!$J:$J, $A115, 'Raw Data'!$H:$H, "Ear*", 'Raw Data'!$O:$O,""&amp;'Raw Data'!$B$1,'Raw Data'!$D:$D,"&lt;&gt;*ithdr*",'Raw Data'!$D:$D,"&lt;&gt;*ancel*",'Raw Data'!$P:$P,"--")
+
SUMIFS('Raw Data'!$T:$T, 'Raw Data'!$AN:$AN,"&lt;=" &amp;DATE(MID($AV$3, 15, 4), MONTH("1 " &amp; AU$6 &amp; " " &amp; MID($AV$3, 15, 4)) + 1, 0 ), 'Raw Data'!$AN:$AN,"&gt;" &amp;DATE(MID($AV$3, 15, 4), MONTH("1 " &amp; AU$6 &amp; " " &amp; MID($AV$3, 15, 4)), 0 ), 'Raw Data'!$J:$J, $A115, 'Raw Data'!$H:$H, "Ear*", 'Raw Data'!$P:$P,""&amp;'Raw Data'!$B$1,'Raw Data'!$D:$D,"&lt;&gt;*ithdr*",'Raw Data'!$D:$D,"&lt;&gt;*ancel*")</f>
        <v>0</v>
      </c>
      <c r="AV120" s="117"/>
      <c r="AW120" s="117"/>
      <c r="AX120" s="123"/>
      <c r="AY120" s="156">
        <f>SUMIFS('Raw Data'!$T:$T, 'Raw Data'!$AN:$AN,"&lt;=" &amp;DATE(MID($AV$3, 15, 4), MONTH("1 " &amp; AY$6 &amp; " " &amp; MID($AV$3, 15, 4)) + 1, 0 ), 'Raw Data'!$AN:$AN,"&gt;" &amp;DATE(MID($AV$3, 15, 4), MONTH("1 " &amp; AY$6 &amp; " " &amp; MID($AV$3, 15, 4)), 0 ), 'Raw Data'!$J:$J, $A115, 'Raw Data'!$H:$H, "Ear*", 'Raw Data'!$O:$O,""&amp;'Raw Data'!$B$1,'Raw Data'!$D:$D,"&lt;&gt;*ithdr*",'Raw Data'!$D:$D,"&lt;&gt;*ancel*",'Raw Data'!$P:$P,"--")
+
SUMIFS('Raw Data'!$T:$T, 'Raw Data'!$AN:$AN,"&lt;=" &amp;DATE(MID($AV$3, 15, 4), MONTH("1 " &amp; AY$6 &amp; " " &amp; MID($AV$3, 15, 4)) + 1, 0 ), 'Raw Data'!$AN:$AN,"&gt;" &amp;DATE(MID($AV$3, 15, 4), MONTH("1 " &amp; AY$6 &amp; " " &amp; MID($AV$3, 15, 4)), 0 ), 'Raw Data'!$J:$J, $A115, 'Raw Data'!$H:$H, "Ear*", 'Raw Data'!$P:$P,""&amp;'Raw Data'!$B$1,'Raw Data'!$D:$D,"&lt;&gt;*ithdr*",'Raw Data'!$D:$D,"&lt;&gt;*ancel*")</f>
        <v>0</v>
      </c>
      <c r="AZ120" s="117"/>
      <c r="BA120" s="117"/>
      <c r="BB120" s="123"/>
      <c r="BC120" s="156">
        <f>SUMIFS('Raw Data'!$T:$T, 'Raw Data'!$AN:$AN,"&lt;=" &amp;DATE(MID($AV$3, 15, 4), MONTH("1 " &amp; BC$6 &amp; " " &amp; MID($AV$3, 15, 4)) + 1, 0 ), 'Raw Data'!$AN:$AN,"&gt;" &amp;DATE(MID($AV$3, 15, 4), MONTH("1 " &amp; BC$6 &amp; " " &amp; MID($AV$3, 15, 4)), 0 ), 'Raw Data'!$J:$J, $A115, 'Raw Data'!$H:$H, "Ear*", 'Raw Data'!$O:$O,""&amp;'Raw Data'!$B$1,'Raw Data'!$D:$D,"&lt;&gt;*ithdr*",'Raw Data'!$D:$D,"&lt;&gt;*ancel*",'Raw Data'!$P:$P,"--")
+
SUMIFS('Raw Data'!$T:$T, 'Raw Data'!$AN:$AN,"&lt;=" &amp;DATE(MID($AV$3, 15, 4), MONTH("1 " &amp; BC$6 &amp; " " &amp; MID($AV$3, 15, 4)) + 1, 0 ), 'Raw Data'!$AN:$AN,"&gt;" &amp;DATE(MID($AV$3, 15, 4), MONTH("1 " &amp; BC$6 &amp; " " &amp; MID($AV$3, 15, 4)), 0 ), 'Raw Data'!$J:$J, $A115, 'Raw Data'!$H:$H, "Ear*", 'Raw Data'!$P:$P,""&amp;'Raw Data'!$B$1,'Raw Data'!$D:$D,"&lt;&gt;*ithdr*",'Raw Data'!$D:$D,"&lt;&gt;*ancel*")</f>
        <v>0</v>
      </c>
      <c r="BD120" s="117"/>
      <c r="BE120" s="117"/>
      <c r="BF120" s="123"/>
    </row>
    <row r="121" spans="1:58" ht="12.75" customHeight="1" x14ac:dyDescent="0.2">
      <c r="A121" s="157" t="s">
        <v>732</v>
      </c>
      <c r="B121" s="117"/>
      <c r="C121" s="117"/>
      <c r="D121" s="117"/>
      <c r="E121" s="117"/>
      <c r="F121" s="117"/>
      <c r="G121" s="117"/>
      <c r="H121" s="117"/>
      <c r="I121" s="117"/>
      <c r="J121" s="123"/>
      <c r="K121" s="156">
        <f>SUMIFS('Raw Data'!$T:$T, 'Raw Data'!$AN:$AN,"&lt;=" &amp;DATE(LEFT($AV$3, 4), MONTH("1 " &amp; K$6 &amp; " " &amp; LEFT($AV$3, 4)) + 1, 0 ), 'Raw Data'!$AN:$AN,"&gt;" &amp;DATE(LEFT($AV$3, 4), MONTH("1 " &amp; K$6 &amp; " " &amp; LEFT($AV$3, 4)), 0 ), 'Raw Data'!$J:$J, $A115, 'Raw Data'!$H:$H, "Non*", 'Raw Data'!$O:$O,""&amp;'Raw Data'!$B$1,'Raw Data'!$D:$D,"&lt;&gt;*ithdr*",'Raw Data'!$D:$D,"&lt;&gt;*ancel*",'Raw Data'!$P:$P,"--")
+
SUMIFS('Raw Data'!$T:$T, 'Raw Data'!$AN:$AN,"&lt;=" &amp;DATE(LEFT($AV$3, 4), MONTH("1 " &amp; K$6 &amp; " " &amp; LEFT($AV$3, 4)) + 1, 0 ), 'Raw Data'!$AN:$AN,"&gt;" &amp;DATE(LEFT($AV$3, 4), MONTH("1 " &amp; K$6 &amp; " " &amp; LEFT($AV$3, 4)), 0 ), 'Raw Data'!$J:$J, $A115, 'Raw Data'!$H:$H, "Non*", 'Raw Data'!$P:$P,""&amp;'Raw Data'!$B$1,'Raw Data'!$D:$D,"&lt;&gt;*ithdr*",'Raw Data'!$D:$D,"&lt;&gt;*ancel*")</f>
        <v>0</v>
      </c>
      <c r="L121" s="117"/>
      <c r="M121" s="117"/>
      <c r="N121" s="123"/>
      <c r="O121" s="156">
        <f>SUMIFS('Raw Data'!$T:$T, 'Raw Data'!$AN:$AN,"&lt;=" &amp;DATE(LEFT($AV$3, 4), MONTH("1 " &amp; O$6 &amp; " " &amp; LEFT($AV$3, 4)) + 1, 0 ), 'Raw Data'!$AN:$AN,"&gt;" &amp;DATE(LEFT($AV$3, 4), MONTH("1 " &amp; O$6 &amp; " " &amp; LEFT($AV$3, 4)), 0 ), 'Raw Data'!$J:$J, $A115, 'Raw Data'!$H:$H, "Non*", 'Raw Data'!$O:$O,""&amp;'Raw Data'!$B$1,'Raw Data'!$D:$D,"&lt;&gt;*ithdr*",'Raw Data'!$D:$D,"&lt;&gt;*ancel*",'Raw Data'!$P:$P,"--")
+
SUMIFS('Raw Data'!$T:$T, 'Raw Data'!$AN:$AN,"&lt;=" &amp;DATE(LEFT($AV$3, 4), MONTH("1 " &amp; O$6 &amp; " " &amp; LEFT($AV$3, 4)) + 1, 0 ), 'Raw Data'!$AN:$AN,"&gt;" &amp;DATE(LEFT($AV$3, 4), MONTH("1 " &amp; O$6 &amp; " " &amp; LEFT($AV$3, 4)), 0 ), 'Raw Data'!$J:$J, $A115, 'Raw Data'!$H:$H, "Non*", 'Raw Data'!$P:$P,""&amp;'Raw Data'!$B$1,'Raw Data'!$D:$D,"&lt;&gt;*ithdr*",'Raw Data'!$D:$D,"&lt;&gt;*ancel*")</f>
        <v>0</v>
      </c>
      <c r="P121" s="117"/>
      <c r="Q121" s="117"/>
      <c r="R121" s="123"/>
      <c r="S121" s="156">
        <f>SUMIFS('Raw Data'!$T:$T, 'Raw Data'!$AN:$AN,"&lt;=" &amp;DATE(LEFT($AV$3, 4), MONTH("1 " &amp; S$6 &amp; " " &amp; LEFT($AV$3, 4)) + 1, 0 ), 'Raw Data'!$AN:$AN,"&gt;" &amp;DATE(LEFT($AV$3, 4), MONTH("1 " &amp; S$6 &amp; " " &amp; LEFT($AV$3, 4)), 0 ), 'Raw Data'!$J:$J, $A115, 'Raw Data'!$H:$H, "Non*", 'Raw Data'!$O:$O,""&amp;'Raw Data'!$B$1,'Raw Data'!$D:$D,"&lt;&gt;*ithdr*",'Raw Data'!$D:$D,"&lt;&gt;*ancel*",'Raw Data'!$P:$P,"--")
+
SUMIFS('Raw Data'!$T:$T, 'Raw Data'!$AN:$AN,"&lt;=" &amp;DATE(LEFT($AV$3, 4), MONTH("1 " &amp; S$6 &amp; " " &amp; LEFT($AV$3, 4)) + 1, 0 ), 'Raw Data'!$AN:$AN,"&gt;" &amp;DATE(LEFT($AV$3, 4), MONTH("1 " &amp; S$6 &amp; " " &amp; LEFT($AV$3, 4)), 0 ), 'Raw Data'!$J:$J, $A115, 'Raw Data'!$H:$H, "Non*", 'Raw Data'!$P:$P,""&amp;'Raw Data'!$B$1,'Raw Data'!$D:$D,"&lt;&gt;*ithdr*",'Raw Data'!$D:$D,"&lt;&gt;*ancel*")</f>
        <v>0</v>
      </c>
      <c r="T121" s="117"/>
      <c r="U121" s="117"/>
      <c r="V121" s="123"/>
      <c r="W121" s="156">
        <f>SUMIFS('Raw Data'!$T:$T, 'Raw Data'!$AN:$AN,"&lt;=" &amp;DATE(LEFT($AV$3, 4), MONTH("1 " &amp; W$6 &amp; " " &amp; LEFT($AV$3, 4)) + 1, 0 ), 'Raw Data'!$AN:$AN,"&gt;" &amp;DATE(LEFT($AV$3, 4), MONTH("1 " &amp; W$6 &amp; " " &amp; LEFT($AV$3, 4)), 0 ), 'Raw Data'!$J:$J, $A115, 'Raw Data'!$H:$H, "Non*", 'Raw Data'!$O:$O,""&amp;'Raw Data'!$B$1,'Raw Data'!$D:$D,"&lt;&gt;*ithdr*",'Raw Data'!$D:$D,"&lt;&gt;*ancel*",'Raw Data'!$P:$P,"--")
+
SUMIFS('Raw Data'!$T:$T, 'Raw Data'!$AN:$AN,"&lt;=" &amp;DATE(LEFT($AV$3, 4), MONTH("1 " &amp; W$6 &amp; " " &amp; LEFT($AV$3, 4)) + 1, 0 ), 'Raw Data'!$AN:$AN,"&gt;" &amp;DATE(LEFT($AV$3, 4), MONTH("1 " &amp; W$6 &amp; " " &amp; LEFT($AV$3, 4)), 0 ), 'Raw Data'!$J:$J, $A115, 'Raw Data'!$H:$H, "Non*", 'Raw Data'!$P:$P,""&amp;'Raw Data'!$B$1,'Raw Data'!$D:$D,"&lt;&gt;*ithdr*",'Raw Data'!$D:$D,"&lt;&gt;*ancel*")</f>
        <v>0</v>
      </c>
      <c r="X121" s="117"/>
      <c r="Y121" s="117"/>
      <c r="Z121" s="123"/>
      <c r="AA121" s="156">
        <f>SUMIFS('Raw Data'!$T:$T, 'Raw Data'!$AN:$AN,"&lt;=" &amp;DATE(LEFT($AV$3, 4), MONTH("1 " &amp; AA$6 &amp; " " &amp; LEFT($AV$3, 4)) + 1, 0 ), 'Raw Data'!$AN:$AN,"&gt;" &amp;DATE(LEFT($AV$3, 4), MONTH("1 " &amp; AA$6 &amp; " " &amp; LEFT($AV$3, 4)), 0 ), 'Raw Data'!$J:$J, $A115, 'Raw Data'!$H:$H, "Non*", 'Raw Data'!$O:$O,""&amp;'Raw Data'!$B$1,'Raw Data'!$D:$D,"&lt;&gt;*ithdr*",'Raw Data'!$D:$D,"&lt;&gt;*ancel*",'Raw Data'!$P:$P,"--")
+
SUMIFS('Raw Data'!$T:$T, 'Raw Data'!$AN:$AN,"&lt;=" &amp;DATE(LEFT($AV$3, 4), MONTH("1 " &amp; AA$6 &amp; " " &amp; LEFT($AV$3, 4)) + 1, 0 ), 'Raw Data'!$AN:$AN,"&gt;" &amp;DATE(LEFT($AV$3, 4), MONTH("1 " &amp; AA$6 &amp; " " &amp; LEFT($AV$3, 4)), 0 ), 'Raw Data'!$J:$J, $A115, 'Raw Data'!$H:$H, "Non*", 'Raw Data'!$P:$P,""&amp;'Raw Data'!$B$1,'Raw Data'!$D:$D,"&lt;&gt;*ithdr*",'Raw Data'!$D:$D,"&lt;&gt;*ancel*")</f>
        <v>0</v>
      </c>
      <c r="AB121" s="117"/>
      <c r="AC121" s="117"/>
      <c r="AD121" s="123"/>
      <c r="AE121" s="156">
        <f>SUMIFS('Raw Data'!$T:$T, 'Raw Data'!$AN:$AN,"&lt;=" &amp;DATE(LEFT($AV$3, 4), MONTH("1 " &amp; AE$6 &amp; " " &amp; LEFT($AV$3, 4)) + 1, 0 ), 'Raw Data'!$AN:$AN,"&gt;" &amp;DATE(LEFT($AV$3, 4), MONTH("1 " &amp; AE$6 &amp; " " &amp; LEFT($AV$3, 4)), 0 ), 'Raw Data'!$J:$J, $A115, 'Raw Data'!$H:$H, "Non*", 'Raw Data'!$O:$O,""&amp;'Raw Data'!$B$1,'Raw Data'!$D:$D,"&lt;&gt;*ithdr*",'Raw Data'!$D:$D,"&lt;&gt;*ancel*",'Raw Data'!$P:$P,"--")
+
SUMIFS('Raw Data'!$T:$T, 'Raw Data'!$AN:$AN,"&lt;=" &amp;DATE(LEFT($AV$3, 4), MONTH("1 " &amp; AE$6 &amp; " " &amp; LEFT($AV$3, 4)) + 1, 0 ), 'Raw Data'!$AN:$AN,"&gt;" &amp;DATE(LEFT($AV$3, 4), MONTH("1 " &amp; AE$6 &amp; " " &amp; LEFT($AV$3, 4)), 0 ), 'Raw Data'!$J:$J, $A115, 'Raw Data'!$H:$H, "Non*", 'Raw Data'!$P:$P,""&amp;'Raw Data'!$B$1,'Raw Data'!$D:$D,"&lt;&gt;*ithdr*",'Raw Data'!$D:$D,"&lt;&gt;*ancel*")</f>
        <v>0</v>
      </c>
      <c r="AF121" s="117"/>
      <c r="AG121" s="117"/>
      <c r="AH121" s="123"/>
      <c r="AI121" s="156">
        <f>SUMIFS('Raw Data'!$T:$T, 'Raw Data'!$AN:$AN,"&lt;=" &amp;DATE(LEFT($AV$3, 4), MONTH("1 " &amp; AI$6 &amp; " " &amp; LEFT($AV$3, 4)) + 1, 0 ), 'Raw Data'!$AN:$AN,"&gt;" &amp;DATE(LEFT($AV$3, 4), MONTH("1 " &amp; AI$6 &amp; " " &amp; LEFT($AV$3, 4)), 0 ), 'Raw Data'!$J:$J, $A115, 'Raw Data'!$H:$H, "Non*", 'Raw Data'!$O:$O,""&amp;'Raw Data'!$B$1,'Raw Data'!$D:$D,"&lt;&gt;*ithdr*",'Raw Data'!$D:$D,"&lt;&gt;*ancel*",'Raw Data'!$P:$P,"--")
+
SUMIFS('Raw Data'!$T:$T, 'Raw Data'!$AN:$AN,"&lt;=" &amp;DATE(LEFT($AV$3, 4), MONTH("1 " &amp; AI$6 &amp; " " &amp; LEFT($AV$3, 4)) + 1, 0 ), 'Raw Data'!$AN:$AN,"&gt;" &amp;DATE(LEFT($AV$3, 4), MONTH("1 " &amp; AI$6 &amp; " " &amp; LEFT($AV$3, 4)), 0 ), 'Raw Data'!$J:$J, $A115, 'Raw Data'!$H:$H, "Non*", 'Raw Data'!$P:$P,""&amp;'Raw Data'!$B$1,'Raw Data'!$D:$D,"&lt;&gt;*ithdr*",'Raw Data'!$D:$D,"&lt;&gt;*ancel*")</f>
        <v>0</v>
      </c>
      <c r="AJ121" s="117"/>
      <c r="AK121" s="117"/>
      <c r="AL121" s="123"/>
      <c r="AM121" s="156">
        <f>SUMIFS('Raw Data'!$T:$T, 'Raw Data'!$AN:$AN,"&lt;=" &amp;DATE(LEFT($AV$3, 4), MONTH("1 " &amp; AM$6 &amp; " " &amp; LEFT($AV$3, 4)) + 1, 0 ), 'Raw Data'!$AN:$AN,"&gt;" &amp;DATE(LEFT($AV$3, 4), MONTH("1 " &amp; AM$6 &amp; " " &amp; LEFT($AV$3, 4)), 0 ), 'Raw Data'!$J:$J, $A115, 'Raw Data'!$H:$H, "Non*", 'Raw Data'!$O:$O,""&amp;'Raw Data'!$B$1,'Raw Data'!$D:$D,"&lt;&gt;*ithdr*",'Raw Data'!$D:$D,"&lt;&gt;*ancel*",'Raw Data'!$P:$P,"--")
+
SUMIFS('Raw Data'!$T:$T, 'Raw Data'!$AN:$AN,"&lt;=" &amp;DATE(LEFT($AV$3, 4), MONTH("1 " &amp; AM$6 &amp; " " &amp; LEFT($AV$3, 4)) + 1, 0 ), 'Raw Data'!$AN:$AN,"&gt;" &amp;DATE(LEFT($AV$3, 4), MONTH("1 " &amp; AM$6 &amp; " " &amp; LEFT($AV$3, 4)), 0 ), 'Raw Data'!$J:$J, $A115, 'Raw Data'!$H:$H, "Non*", 'Raw Data'!$P:$P,""&amp;'Raw Data'!$B$1,'Raw Data'!$D:$D,"&lt;&gt;*ithdr*",'Raw Data'!$D:$D,"&lt;&gt;*ancel*")</f>
        <v>0</v>
      </c>
      <c r="AN121" s="117"/>
      <c r="AO121" s="117"/>
      <c r="AP121" s="123"/>
      <c r="AQ121" s="156">
        <f>SUMIFS('Raw Data'!$T:$T, 'Raw Data'!$AN:$AN,"&lt;=" &amp;DATE(LEFT($AV$3, 4), MONTH("1 " &amp; AQ$6 &amp; " " &amp; LEFT($AV$3, 4)) + 1, 0 ), 'Raw Data'!$AN:$AN,"&gt;" &amp;DATE(LEFT($AV$3, 4), MONTH("1 " &amp; AQ$6 &amp; " " &amp; LEFT($AV$3, 4)), 0 ), 'Raw Data'!$J:$J, $A115, 'Raw Data'!$H:$H, "Non*", 'Raw Data'!$O:$O,""&amp;'Raw Data'!$B$1,'Raw Data'!$D:$D,"&lt;&gt;*ithdr*",'Raw Data'!$D:$D,"&lt;&gt;*ancel*",'Raw Data'!$P:$P,"--")
+
SUMIFS('Raw Data'!$T:$T, 'Raw Data'!$AN:$AN,"&lt;=" &amp;DATE(LEFT($AV$3, 4), MONTH("1 " &amp; AQ$6 &amp; " " &amp; LEFT($AV$3, 4)) + 1, 0 ), 'Raw Data'!$AN:$AN,"&gt;" &amp;DATE(LEFT($AV$3, 4), MONTH("1 " &amp; AQ$6 &amp; " " &amp; LEFT($AV$3, 4)), 0 ), 'Raw Data'!$J:$J, $A115, 'Raw Data'!$H:$H, "Non*", 'Raw Data'!$P:$P,""&amp;'Raw Data'!$B$1,'Raw Data'!$D:$D,"&lt;&gt;*ithdr*",'Raw Data'!$D:$D,"&lt;&gt;*ancel*")</f>
        <v>0</v>
      </c>
      <c r="AR121" s="117"/>
      <c r="AS121" s="117"/>
      <c r="AT121" s="123"/>
      <c r="AU121" s="156">
        <f>SUMIFS('Raw Data'!$T:$T, 'Raw Data'!$AN:$AN,"&lt;=" &amp;DATE(MID($AV$3, 15, 4), MONTH("1 " &amp; AU$6 &amp; " " &amp; MID($AV$3, 15, 4)) + 1, 0 ), 'Raw Data'!$AN:$AN,"&gt;" &amp;DATE(MID($AV$3, 15, 4), MONTH("1 " &amp; AU$6 &amp; " " &amp; MID($AV$3, 15, 4)), 0 ), 'Raw Data'!$J:$J, $A115, 'Raw Data'!$H:$H, "Non*", 'Raw Data'!$O:$O,""&amp;'Raw Data'!$B$1,'Raw Data'!$D:$D,"&lt;&gt;*ithdr*",'Raw Data'!$D:$D,"&lt;&gt;*ancel*",'Raw Data'!$P:$P,"--")
+
SUMIFS('Raw Data'!$T:$T, 'Raw Data'!$AN:$AN,"&lt;=" &amp;DATE(MID($AV$3, 15, 4), MONTH("1 " &amp; AU$6 &amp; " " &amp; MID($AV$3, 15, 4)) + 1, 0 ), 'Raw Data'!$AN:$AN,"&gt;" &amp;DATE(MID($AV$3, 15, 4), MONTH("1 " &amp; AU$6 &amp; " " &amp; MID($AV$3, 15, 4)), 0 ), 'Raw Data'!$J:$J, $A115, 'Raw Data'!$H:$H, "Non*", 'Raw Data'!$P:$P,""&amp;'Raw Data'!$B$1,'Raw Data'!$D:$D,"&lt;&gt;*ithdr*",'Raw Data'!$D:$D,"&lt;&gt;*ancel*")</f>
        <v>0</v>
      </c>
      <c r="AV121" s="117"/>
      <c r="AW121" s="117"/>
      <c r="AX121" s="123"/>
      <c r="AY121" s="156">
        <f>SUMIFS('Raw Data'!$T:$T, 'Raw Data'!$AN:$AN,"&lt;=" &amp;DATE(MID($AV$3, 15, 4), MONTH("1 " &amp; AY$6 &amp; " " &amp; MID($AV$3, 15, 4)) + 1, 0 ), 'Raw Data'!$AN:$AN,"&gt;" &amp;DATE(MID($AV$3, 15, 4), MONTH("1 " &amp; AY$6 &amp; " " &amp; MID($AV$3, 15, 4)), 0 ), 'Raw Data'!$J:$J, $A115, 'Raw Data'!$H:$H, "Non*", 'Raw Data'!$O:$O,""&amp;'Raw Data'!$B$1,'Raw Data'!$D:$D,"&lt;&gt;*ithdr*",'Raw Data'!$D:$D,"&lt;&gt;*ancel*",'Raw Data'!$P:$P,"--")
+
SUMIFS('Raw Data'!$T:$T, 'Raw Data'!$AN:$AN,"&lt;=" &amp;DATE(MID($AV$3, 15, 4), MONTH("1 " &amp; AY$6 &amp; " " &amp; MID($AV$3, 15, 4)) + 1, 0 ), 'Raw Data'!$AN:$AN,"&gt;" &amp;DATE(MID($AV$3, 15, 4), MONTH("1 " &amp; AY$6 &amp; " " &amp; MID($AV$3, 15, 4)), 0 ), 'Raw Data'!$J:$J, $A115, 'Raw Data'!$H:$H, "Non*", 'Raw Data'!$P:$P,""&amp;'Raw Data'!$B$1,'Raw Data'!$D:$D,"&lt;&gt;*ithdr*",'Raw Data'!$D:$D,"&lt;&gt;*ancel*")</f>
        <v>0</v>
      </c>
      <c r="AZ121" s="117"/>
      <c r="BA121" s="117"/>
      <c r="BB121" s="123"/>
      <c r="BC121" s="156">
        <f>SUMIFS('Raw Data'!$T:$T, 'Raw Data'!$AN:$AN,"&lt;=" &amp;DATE(MID($AV$3, 15, 4), MONTH("1 " &amp; BC$6 &amp; " " &amp; MID($AV$3, 15, 4)) + 1, 0 ), 'Raw Data'!$AN:$AN,"&gt;" &amp;DATE(MID($AV$3, 15, 4), MONTH("1 " &amp; BC$6 &amp; " " &amp; MID($AV$3, 15, 4)), 0 ), 'Raw Data'!$J:$J, $A115, 'Raw Data'!$H:$H, "Non*", 'Raw Data'!$O:$O,""&amp;'Raw Data'!$B$1,'Raw Data'!$D:$D,"&lt;&gt;*ithdr*",'Raw Data'!$D:$D,"&lt;&gt;*ancel*",'Raw Data'!$P:$P,"--")
+
SUMIFS('Raw Data'!$T:$T, 'Raw Data'!$AN:$AN,"&lt;=" &amp;DATE(MID($AV$3, 15, 4), MONTH("1 " &amp; BC$6 &amp; " " &amp; MID($AV$3, 15, 4)) + 1, 0 ), 'Raw Data'!$AN:$AN,"&gt;" &amp;DATE(MID($AV$3, 15, 4), MONTH("1 " &amp; BC$6 &amp; " " &amp; MID($AV$3, 15, 4)), 0 ), 'Raw Data'!$J:$J, $A115, 'Raw Data'!$H:$H, "Non*", 'Raw Data'!$P:$P,""&amp;'Raw Data'!$B$1,'Raw Data'!$D:$D,"&lt;&gt;*ithdr*",'Raw Data'!$D:$D,"&lt;&gt;*ancel*")</f>
        <v>0</v>
      </c>
      <c r="BD121" s="117"/>
      <c r="BE121" s="117"/>
      <c r="BF121" s="123"/>
    </row>
    <row r="122" spans="1:58" ht="12.75" customHeight="1" x14ac:dyDescent="0.2">
      <c r="A122" s="120" t="s">
        <v>127</v>
      </c>
      <c r="B122" s="117"/>
      <c r="C122" s="117"/>
      <c r="D122" s="117"/>
      <c r="E122" s="117"/>
      <c r="F122" s="117"/>
      <c r="G122" s="117"/>
      <c r="H122" s="117"/>
      <c r="I122" s="117"/>
      <c r="J122" s="123"/>
      <c r="K122" s="156">
        <f>SUMIFS('Raw Data'!$W:$W, 'Raw Data'!$AN:$AN,"&lt;=" &amp;DATE(LEFT($AV$3, 4), MONTH("1 " &amp; K$6 &amp; " " &amp; LEFT($AV$3, 4)) + 1, 0 ), 'Raw Data'!$AN:$AN,"&gt;" &amp;DATE(LEFT($AV$3, 4), MONTH("1 " &amp; K$6 &amp; " " &amp; LEFT($AV$3, 4)), 0 ), 'Raw Data'!$J:$J, $A115, 'Raw Data'!$O:$O,""&amp;'Raw Data'!$B$1,'Raw Data'!$D:$D,"&lt;&gt;*ithdr*",'Raw Data'!$D:$D,"&lt;&gt;*ancel*",'Raw Data'!$P:$P,"--")
+
SUMIFS('Raw Data'!$W:$W, 'Raw Data'!$AN:$AN,"&lt;=" &amp;DATE(LEFT($AV$3, 4), MONTH("1 " &amp; K$6 &amp; " " &amp; LEFT($AV$3, 4)) + 1, 0 ), 'Raw Data'!$AN:$AN,"&gt;" &amp;DATE(LEFT($AV$3, 4), MONTH("1 " &amp; K$6 &amp; " " &amp; LEFT($AV$3, 4)), 0 ), 'Raw Data'!$J:$J, $A115, 'Raw Data'!$P:$P,""&amp;'Raw Data'!$B$1,'Raw Data'!$D:$D,"&lt;&gt;*ithdr*",'Raw Data'!$D:$D,"&lt;&gt;*ancel*")</f>
        <v>0</v>
      </c>
      <c r="L122" s="117"/>
      <c r="M122" s="117"/>
      <c r="N122" s="123"/>
      <c r="O122" s="156">
        <f>SUMIFS('Raw Data'!$W:$W, 'Raw Data'!$AN:$AN,"&lt;=" &amp;DATE(LEFT($AV$3, 4), MONTH("1 " &amp; O$6 &amp; " " &amp; LEFT($AV$3, 4)) + 1, 0 ), 'Raw Data'!$AN:$AN,"&gt;" &amp;DATE(LEFT($AV$3, 4), MONTH("1 " &amp; O$6 &amp; " " &amp; LEFT($AV$3, 4)), 0 ), 'Raw Data'!$J:$J, $A115, 'Raw Data'!$O:$O,""&amp;'Raw Data'!$B$1,'Raw Data'!$D:$D,"&lt;&gt;*ithdr*",'Raw Data'!$D:$D,"&lt;&gt;*ancel*",'Raw Data'!$P:$P,"--")
+
SUMIFS('Raw Data'!$W:$W, 'Raw Data'!$AN:$AN,"&lt;=" &amp;DATE(LEFT($AV$3, 4), MONTH("1 " &amp; O$6 &amp; " " &amp; LEFT($AV$3, 4)) + 1, 0 ), 'Raw Data'!$AN:$AN,"&gt;" &amp;DATE(LEFT($AV$3, 4), MONTH("1 " &amp; O$6 &amp; " " &amp; LEFT($AV$3, 4)), 0 ), 'Raw Data'!$J:$J, $A115, 'Raw Data'!$P:$P,""&amp;'Raw Data'!$B$1,'Raw Data'!$D:$D,"&lt;&gt;*ithdr*",'Raw Data'!$D:$D,"&lt;&gt;*ancel*")</f>
        <v>0</v>
      </c>
      <c r="P122" s="117"/>
      <c r="Q122" s="117"/>
      <c r="R122" s="123"/>
      <c r="S122" s="156">
        <f>SUMIFS('Raw Data'!$W:$W, 'Raw Data'!$AN:$AN,"&lt;=" &amp;DATE(LEFT($AV$3, 4), MONTH("1 " &amp; S$6 &amp; " " &amp; LEFT($AV$3, 4)) + 1, 0 ), 'Raw Data'!$AN:$AN,"&gt;" &amp;DATE(LEFT($AV$3, 4), MONTH("1 " &amp; S$6 &amp; " " &amp; LEFT($AV$3, 4)), 0 ), 'Raw Data'!$J:$J, $A115, 'Raw Data'!$O:$O,""&amp;'Raw Data'!$B$1,'Raw Data'!$D:$D,"&lt;&gt;*ithdr*",'Raw Data'!$D:$D,"&lt;&gt;*ancel*",'Raw Data'!$P:$P,"--")
+
SUMIFS('Raw Data'!$W:$W, 'Raw Data'!$AN:$AN,"&lt;=" &amp;DATE(LEFT($AV$3, 4), MONTH("1 " &amp; S$6 &amp; " " &amp; LEFT($AV$3, 4)) + 1, 0 ), 'Raw Data'!$AN:$AN,"&gt;" &amp;DATE(LEFT($AV$3, 4), MONTH("1 " &amp; S$6 &amp; " " &amp; LEFT($AV$3, 4)), 0 ), 'Raw Data'!$J:$J, $A115, 'Raw Data'!$P:$P,""&amp;'Raw Data'!$B$1,'Raw Data'!$D:$D,"&lt;&gt;*ithdr*",'Raw Data'!$D:$D,"&lt;&gt;*ancel*")</f>
        <v>0</v>
      </c>
      <c r="T122" s="117"/>
      <c r="U122" s="117"/>
      <c r="V122" s="123"/>
      <c r="W122" s="156">
        <f>SUMIFS('Raw Data'!$W:$W, 'Raw Data'!$AN:$AN,"&lt;=" &amp;DATE(LEFT($AV$3, 4), MONTH("1 " &amp; W$6 &amp; " " &amp; LEFT($AV$3, 4)) + 1, 0 ), 'Raw Data'!$AN:$AN,"&gt;" &amp;DATE(LEFT($AV$3, 4), MONTH("1 " &amp; W$6 &amp; " " &amp; LEFT($AV$3, 4)), 0 ), 'Raw Data'!$J:$J, $A115, 'Raw Data'!$O:$O,""&amp;'Raw Data'!$B$1,'Raw Data'!$D:$D,"&lt;&gt;*ithdr*",'Raw Data'!$D:$D,"&lt;&gt;*ancel*",'Raw Data'!$P:$P,"--")
+
SUMIFS('Raw Data'!$W:$W, 'Raw Data'!$AN:$AN,"&lt;=" &amp;DATE(LEFT($AV$3, 4), MONTH("1 " &amp; W$6 &amp; " " &amp; LEFT($AV$3, 4)) + 1, 0 ), 'Raw Data'!$AN:$AN,"&gt;" &amp;DATE(LEFT($AV$3, 4), MONTH("1 " &amp; W$6 &amp; " " &amp; LEFT($AV$3, 4)), 0 ), 'Raw Data'!$J:$J, $A115, 'Raw Data'!$P:$P,""&amp;'Raw Data'!$B$1,'Raw Data'!$D:$D,"&lt;&gt;*ithdr*",'Raw Data'!$D:$D,"&lt;&gt;*ancel*")</f>
        <v>0</v>
      </c>
      <c r="X122" s="117"/>
      <c r="Y122" s="117"/>
      <c r="Z122" s="123"/>
      <c r="AA122" s="156">
        <f>SUMIFS('Raw Data'!$W:$W, 'Raw Data'!$AN:$AN,"&lt;=" &amp;DATE(LEFT($AV$3, 4), MONTH("1 " &amp; AA$6 &amp; " " &amp; LEFT($AV$3, 4)) + 1, 0 ), 'Raw Data'!$AN:$AN,"&gt;" &amp;DATE(LEFT($AV$3, 4), MONTH("1 " &amp; AA$6 &amp; " " &amp; LEFT($AV$3, 4)), 0 ), 'Raw Data'!$J:$J, $A115, 'Raw Data'!$O:$O,""&amp;'Raw Data'!$B$1,'Raw Data'!$D:$D,"&lt;&gt;*ithdr*",'Raw Data'!$D:$D,"&lt;&gt;*ancel*",'Raw Data'!$P:$P,"--")
+
SUMIFS('Raw Data'!$W:$W, 'Raw Data'!$AN:$AN,"&lt;=" &amp;DATE(LEFT($AV$3, 4), MONTH("1 " &amp; AA$6 &amp; " " &amp; LEFT($AV$3, 4)) + 1, 0 ), 'Raw Data'!$AN:$AN,"&gt;" &amp;DATE(LEFT($AV$3, 4), MONTH("1 " &amp; AA$6 &amp; " " &amp; LEFT($AV$3, 4)), 0 ), 'Raw Data'!$J:$J, $A115, 'Raw Data'!$P:$P,""&amp;'Raw Data'!$B$1,'Raw Data'!$D:$D,"&lt;&gt;*ithdr*",'Raw Data'!$D:$D,"&lt;&gt;*ancel*")</f>
        <v>0</v>
      </c>
      <c r="AB122" s="117"/>
      <c r="AC122" s="117"/>
      <c r="AD122" s="123"/>
      <c r="AE122" s="156">
        <f>SUMIFS('Raw Data'!$W:$W, 'Raw Data'!$AN:$AN,"&lt;=" &amp;DATE(LEFT($AV$3, 4), MONTH("1 " &amp; AE$6 &amp; " " &amp; LEFT($AV$3, 4)) + 1, 0 ), 'Raw Data'!$AN:$AN,"&gt;" &amp;DATE(LEFT($AV$3, 4), MONTH("1 " &amp; AE$6 &amp; " " &amp; LEFT($AV$3, 4)), 0 ), 'Raw Data'!$J:$J, $A115, 'Raw Data'!$O:$O,""&amp;'Raw Data'!$B$1,'Raw Data'!$D:$D,"&lt;&gt;*ithdr*",'Raw Data'!$D:$D,"&lt;&gt;*ancel*",'Raw Data'!$P:$P,"--")
+
SUMIFS('Raw Data'!$W:$W, 'Raw Data'!$AN:$AN,"&lt;=" &amp;DATE(LEFT($AV$3, 4), MONTH("1 " &amp; AE$6 &amp; " " &amp; LEFT($AV$3, 4)) + 1, 0 ), 'Raw Data'!$AN:$AN,"&gt;" &amp;DATE(LEFT($AV$3, 4), MONTH("1 " &amp; AE$6 &amp; " " &amp; LEFT($AV$3, 4)), 0 ), 'Raw Data'!$J:$J, $A115, 'Raw Data'!$P:$P,""&amp;'Raw Data'!$B$1,'Raw Data'!$D:$D,"&lt;&gt;*ithdr*",'Raw Data'!$D:$D,"&lt;&gt;*ancel*")</f>
        <v>0</v>
      </c>
      <c r="AF122" s="117"/>
      <c r="AG122" s="117"/>
      <c r="AH122" s="123"/>
      <c r="AI122" s="156">
        <f>SUMIFS('Raw Data'!$W:$W, 'Raw Data'!$AN:$AN,"&lt;=" &amp;DATE(LEFT($AV$3, 4), MONTH("1 " &amp; AI$6 &amp; " " &amp; LEFT($AV$3, 4)) + 1, 0 ), 'Raw Data'!$AN:$AN,"&gt;" &amp;DATE(LEFT($AV$3, 4), MONTH("1 " &amp; AI$6 &amp; " " &amp; LEFT($AV$3, 4)), 0 ), 'Raw Data'!$J:$J, $A115, 'Raw Data'!$O:$O,""&amp;'Raw Data'!$B$1,'Raw Data'!$D:$D,"&lt;&gt;*ithdr*",'Raw Data'!$D:$D,"&lt;&gt;*ancel*",'Raw Data'!$P:$P,"--")
+
SUMIFS('Raw Data'!$W:$W, 'Raw Data'!$AN:$AN,"&lt;=" &amp;DATE(LEFT($AV$3, 4), MONTH("1 " &amp; AI$6 &amp; " " &amp; LEFT($AV$3, 4)) + 1, 0 ), 'Raw Data'!$AN:$AN,"&gt;" &amp;DATE(LEFT($AV$3, 4), MONTH("1 " &amp; AI$6 &amp; " " &amp; LEFT($AV$3, 4)), 0 ), 'Raw Data'!$J:$J, $A115, 'Raw Data'!$P:$P,""&amp;'Raw Data'!$B$1,'Raw Data'!$D:$D,"&lt;&gt;*ithdr*",'Raw Data'!$D:$D,"&lt;&gt;*ancel*")</f>
        <v>0</v>
      </c>
      <c r="AJ122" s="117"/>
      <c r="AK122" s="117"/>
      <c r="AL122" s="123"/>
      <c r="AM122" s="156">
        <f>SUMIFS('Raw Data'!$W:$W, 'Raw Data'!$AN:$AN,"&lt;=" &amp;DATE(LEFT($AV$3, 4), MONTH("1 " &amp; AM$6 &amp; " " &amp; LEFT($AV$3, 4)) + 1, 0 ), 'Raw Data'!$AN:$AN,"&gt;" &amp;DATE(LEFT($AV$3, 4), MONTH("1 " &amp; AM$6 &amp; " " &amp; LEFT($AV$3, 4)), 0 ), 'Raw Data'!$J:$J, $A115, 'Raw Data'!$O:$O,""&amp;'Raw Data'!$B$1,'Raw Data'!$D:$D,"&lt;&gt;*ithdr*",'Raw Data'!$D:$D,"&lt;&gt;*ancel*",'Raw Data'!$P:$P,"--")
+
SUMIFS('Raw Data'!$W:$W, 'Raw Data'!$AN:$AN,"&lt;=" &amp;DATE(LEFT($AV$3, 4), MONTH("1 " &amp; AM$6 &amp; " " &amp; LEFT($AV$3, 4)) + 1, 0 ), 'Raw Data'!$AN:$AN,"&gt;" &amp;DATE(LEFT($AV$3, 4), MONTH("1 " &amp; AM$6 &amp; " " &amp; LEFT($AV$3, 4)), 0 ), 'Raw Data'!$J:$J, $A115, 'Raw Data'!$P:$P,""&amp;'Raw Data'!$B$1,'Raw Data'!$D:$D,"&lt;&gt;*ithdr*",'Raw Data'!$D:$D,"&lt;&gt;*ancel*")</f>
        <v>0</v>
      </c>
      <c r="AN122" s="117"/>
      <c r="AO122" s="117"/>
      <c r="AP122" s="123"/>
      <c r="AQ122" s="156">
        <f>SUMIFS('Raw Data'!$W:$W, 'Raw Data'!$AN:$AN,"&lt;=" &amp;DATE(LEFT($AV$3, 4), MONTH("1 " &amp; AQ$6 &amp; " " &amp; LEFT($AV$3, 4)) + 1, 0 ), 'Raw Data'!$AN:$AN,"&gt;" &amp;DATE(LEFT($AV$3, 4), MONTH("1 " &amp; AQ$6 &amp; " " &amp; LEFT($AV$3, 4)), 0 ), 'Raw Data'!$J:$J, $A115, 'Raw Data'!$O:$O,""&amp;'Raw Data'!$B$1,'Raw Data'!$D:$D,"&lt;&gt;*ithdr*",'Raw Data'!$D:$D,"&lt;&gt;*ancel*",'Raw Data'!$P:$P,"--")
+
SUMIFS('Raw Data'!$W:$W, 'Raw Data'!$AN:$AN,"&lt;=" &amp;DATE(LEFT($AV$3, 4), MONTH("1 " &amp; AQ$6 &amp; " " &amp; LEFT($AV$3, 4)) + 1, 0 ), 'Raw Data'!$AN:$AN,"&gt;" &amp;DATE(LEFT($AV$3, 4), MONTH("1 " &amp; AQ$6 &amp; " " &amp; LEFT($AV$3, 4)), 0 ), 'Raw Data'!$J:$J, $A115, 'Raw Data'!$P:$P,""&amp;'Raw Data'!$B$1,'Raw Data'!$D:$D,"&lt;&gt;*ithdr*",'Raw Data'!$D:$D,"&lt;&gt;*ancel*")</f>
        <v>0</v>
      </c>
      <c r="AR122" s="117"/>
      <c r="AS122" s="117"/>
      <c r="AT122" s="123"/>
      <c r="AU122" s="156">
        <f>SUMIFS('Raw Data'!$W:$W, 'Raw Data'!$AN:$AN,"&lt;=" &amp;DATE(MID($AV$3, 15, 4), MONTH("1 " &amp; AU$6 &amp; " " &amp; MID($AV$3, 15, 4)) + 1, 0 ), 'Raw Data'!$AN:$AN,"&gt;" &amp;DATE(MID($AV$3, 15, 4), MONTH("1 " &amp; AU$6 &amp; " " &amp; MID($AV$3, 15, 4)), 0 ), 'Raw Data'!$J:$J, $A115, 'Raw Data'!$O:$O,""&amp;'Raw Data'!$B$1,'Raw Data'!$D:$D,"&lt;&gt;*ithdr*",'Raw Data'!$D:$D,"&lt;&gt;*ancel*",'Raw Data'!$P:$P,"--")
+
SUMIFS('Raw Data'!$W:$W, 'Raw Data'!$AN:$AN,"&lt;=" &amp;DATE(MID($AV$3, 15, 4), MONTH("1 " &amp; AU$6 &amp; " " &amp; MID($AV$3, 15, 4)) + 1, 0 ), 'Raw Data'!$AN:$AN,"&gt;" &amp;DATE(MID($AV$3, 15, 4), MONTH("1 " &amp; AU$6 &amp; " " &amp; MID($AV$3, 15, 4)), 0 ), 'Raw Data'!$J:$J, $A115, 'Raw Data'!$P:$P,""&amp;'Raw Data'!$B$1,'Raw Data'!$D:$D,"&lt;&gt;*ithdr*",'Raw Data'!$D:$D,"&lt;&gt;*ancel*")</f>
        <v>0</v>
      </c>
      <c r="AV122" s="117"/>
      <c r="AW122" s="117"/>
      <c r="AX122" s="123"/>
      <c r="AY122" s="156">
        <f>SUMIFS('Raw Data'!$W:$W, 'Raw Data'!$AN:$AN,"&lt;=" &amp;DATE(MID($AV$3, 15, 4), MONTH("1 " &amp; AY$6 &amp; " " &amp; MID($AV$3, 15, 4)) + 1, 0 ), 'Raw Data'!$AN:$AN,"&gt;" &amp;DATE(MID($AV$3, 15, 4), MONTH("1 " &amp; AY$6 &amp; " " &amp; MID($AV$3, 15, 4)), 0 ), 'Raw Data'!$J:$J, $A115, 'Raw Data'!$O:$O,""&amp;'Raw Data'!$B$1,'Raw Data'!$D:$D,"&lt;&gt;*ithdr*",'Raw Data'!$D:$D,"&lt;&gt;*ancel*",'Raw Data'!$P:$P,"--")
+
SUMIFS('Raw Data'!$W:$W, 'Raw Data'!$AN:$AN,"&lt;=" &amp;DATE(MID($AV$3, 15, 4), MONTH("1 " &amp; AY$6 &amp; " " &amp; MID($AV$3, 15, 4)) + 1, 0 ), 'Raw Data'!$AN:$AN,"&gt;" &amp;DATE(MID($AV$3, 15, 4), MONTH("1 " &amp; AY$6 &amp; " " &amp; MID($AV$3, 15, 4)), 0 ), 'Raw Data'!$J:$J, $A115, 'Raw Data'!$P:$P,""&amp;'Raw Data'!$B$1,'Raw Data'!$D:$D,"&lt;&gt;*ithdr*",'Raw Data'!$D:$D,"&lt;&gt;*ancel*")</f>
        <v>0</v>
      </c>
      <c r="AZ122" s="117"/>
      <c r="BA122" s="117"/>
      <c r="BB122" s="123"/>
      <c r="BC122" s="156">
        <f>SUMIFS('Raw Data'!$W:$W, 'Raw Data'!$AN:$AN,"&lt;=" &amp;DATE(MID($AV$3, 15, 4), MONTH("1 " &amp; BC$6 &amp; " " &amp; MID($AV$3, 15, 4)) + 1, 0 ), 'Raw Data'!$AN:$AN,"&gt;" &amp;DATE(MID($AV$3, 15, 4), MONTH("1 " &amp; BC$6 &amp; " " &amp; MID($AV$3, 15, 4)), 0 ), 'Raw Data'!$J:$J, $A115, 'Raw Data'!$O:$O,""&amp;'Raw Data'!$B$1,'Raw Data'!$D:$D,"&lt;&gt;*ithdr*",'Raw Data'!$D:$D,"&lt;&gt;*ancel*",'Raw Data'!$P:$P,"--")
+
SUMIFS('Raw Data'!$W:$W, 'Raw Data'!$AN:$AN,"&lt;=" &amp;DATE(MID($AV$3, 15, 4), MONTH("1 " &amp; BC$6 &amp; " " &amp; MID($AV$3, 15, 4)) + 1, 0 ), 'Raw Data'!$AN:$AN,"&gt;" &amp;DATE(MID($AV$3, 15, 4), MONTH("1 " &amp; BC$6 &amp; " " &amp; MID($AV$3, 15, 4)), 0 ), 'Raw Data'!$J:$J, $A115, 'Raw Data'!$P:$P,""&amp;'Raw Data'!$B$1,'Raw Data'!$D:$D,"&lt;&gt;*ithdr*",'Raw Data'!$D:$D,"&lt;&gt;*ancel*")</f>
        <v>0</v>
      </c>
      <c r="BD122" s="117"/>
      <c r="BE122" s="117"/>
      <c r="BF122" s="123"/>
    </row>
    <row r="123" spans="1:58" ht="12.75" customHeight="1" x14ac:dyDescent="0.2">
      <c r="A123" s="120" t="s">
        <v>733</v>
      </c>
      <c r="B123" s="117"/>
      <c r="C123" s="117"/>
      <c r="D123" s="117"/>
      <c r="E123" s="117"/>
      <c r="F123" s="117"/>
      <c r="G123" s="117"/>
      <c r="H123" s="117"/>
      <c r="I123" s="117"/>
      <c r="J123" s="123"/>
      <c r="K123" s="156">
        <f>SUMIFS('Raw Data'!$U:$U, 'Raw Data'!$AN:$AN,"&lt;=" &amp;DATE(LEFT($AV$3, 4), MONTH("1 " &amp; K$6 &amp; " " &amp; LEFT($AV$3, 4)) + 1, 0 ), 'Raw Data'!$AN:$AN,"&gt;" &amp;DATE(LEFT($AV$3, 4), MONTH("1 " &amp; K$6 &amp; " " &amp; LEFT($AV$3, 4)), 0 ), 'Raw Data'!$J:$J, $A115, 'Raw Data'!$O:$O,""&amp;'Raw Data'!$B$1,'Raw Data'!$D:$D,"&lt;&gt;*ithdr*",'Raw Data'!$D:$D,"&lt;&gt;*ancel*",'Raw Data'!$P:$P,"--")
+
SUMIFS('Raw Data'!$U:$U, 'Raw Data'!$AN:$AN,"&lt;=" &amp;DATE(LEFT($AV$3, 4), MONTH("1 " &amp; K$6 &amp; " " &amp; LEFT($AV$3, 4)) + 1, 0 ), 'Raw Data'!$AN:$AN,"&gt;" &amp;DATE(LEFT($AV$3, 4), MONTH("1 " &amp; K$6 &amp; " " &amp; LEFT($AV$3, 4)), 0 ), 'Raw Data'!$J:$J, $A115, 'Raw Data'!$P:$P,""&amp;'Raw Data'!$B$1,'Raw Data'!$D:$D,"&lt;&gt;*ithdr*",'Raw Data'!$D:$D,"&lt;&gt;*ancel*")</f>
        <v>0</v>
      </c>
      <c r="L123" s="117"/>
      <c r="M123" s="117"/>
      <c r="N123" s="123"/>
      <c r="O123" s="156">
        <f>SUMIFS('Raw Data'!$U:$U, 'Raw Data'!$AN:$AN,"&lt;=" &amp;DATE(LEFT($AV$3, 4), MONTH("1 " &amp; O$6 &amp; " " &amp; LEFT($AV$3, 4)) + 1, 0 ), 'Raw Data'!$AN:$AN,"&gt;" &amp;DATE(LEFT($AV$3, 4), MONTH("1 " &amp; O$6 &amp; " " &amp; LEFT($AV$3, 4)), 0 ), 'Raw Data'!$J:$J, $A115, 'Raw Data'!$O:$O,""&amp;'Raw Data'!$B$1,'Raw Data'!$D:$D,"&lt;&gt;*ithdr*",'Raw Data'!$D:$D,"&lt;&gt;*ancel*",'Raw Data'!$P:$P,"--")
+
SUMIFS('Raw Data'!$U:$U, 'Raw Data'!$AN:$AN,"&lt;=" &amp;DATE(LEFT($AV$3, 4), MONTH("1 " &amp; O$6 &amp; " " &amp; LEFT($AV$3, 4)) + 1, 0 ), 'Raw Data'!$AN:$AN,"&gt;" &amp;DATE(LEFT($AV$3, 4), MONTH("1 " &amp; O$6 &amp; " " &amp; LEFT($AV$3, 4)), 0 ), 'Raw Data'!$J:$J, $A115, 'Raw Data'!$P:$P,""&amp;'Raw Data'!$B$1,'Raw Data'!$D:$D,"&lt;&gt;*ithdr*",'Raw Data'!$D:$D,"&lt;&gt;*ancel*")</f>
        <v>0</v>
      </c>
      <c r="P123" s="117"/>
      <c r="Q123" s="117"/>
      <c r="R123" s="123"/>
      <c r="S123" s="156">
        <f>SUMIFS('Raw Data'!$U:$U, 'Raw Data'!$AN:$AN,"&lt;=" &amp;DATE(LEFT($AV$3, 4), MONTH("1 " &amp; S$6 &amp; " " &amp; LEFT($AV$3, 4)) + 1, 0 ), 'Raw Data'!$AN:$AN,"&gt;" &amp;DATE(LEFT($AV$3, 4), MONTH("1 " &amp; S$6 &amp; " " &amp; LEFT($AV$3, 4)), 0 ), 'Raw Data'!$J:$J, $A115, 'Raw Data'!$O:$O,""&amp;'Raw Data'!$B$1,'Raw Data'!$D:$D,"&lt;&gt;*ithdr*",'Raw Data'!$D:$D,"&lt;&gt;*ancel*",'Raw Data'!$P:$P,"--")
+
SUMIFS('Raw Data'!$U:$U, 'Raw Data'!$AN:$AN,"&lt;=" &amp;DATE(LEFT($AV$3, 4), MONTH("1 " &amp; S$6 &amp; " " &amp; LEFT($AV$3, 4)) + 1, 0 ), 'Raw Data'!$AN:$AN,"&gt;" &amp;DATE(LEFT($AV$3, 4), MONTH("1 " &amp; S$6 &amp; " " &amp; LEFT($AV$3, 4)), 0 ), 'Raw Data'!$J:$J, $A115, 'Raw Data'!$P:$P,""&amp;'Raw Data'!$B$1,'Raw Data'!$D:$D,"&lt;&gt;*ithdr*",'Raw Data'!$D:$D,"&lt;&gt;*ancel*")</f>
        <v>0</v>
      </c>
      <c r="T123" s="117"/>
      <c r="U123" s="117"/>
      <c r="V123" s="123"/>
      <c r="W123" s="156">
        <f>SUMIFS('Raw Data'!$U:$U, 'Raw Data'!$AN:$AN,"&lt;=" &amp;DATE(LEFT($AV$3, 4), MONTH("1 " &amp; W$6 &amp; " " &amp; LEFT($AV$3, 4)) + 1, 0 ), 'Raw Data'!$AN:$AN,"&gt;" &amp;DATE(LEFT($AV$3, 4), MONTH("1 " &amp; W$6 &amp; " " &amp; LEFT($AV$3, 4)), 0 ), 'Raw Data'!$J:$J, $A115, 'Raw Data'!$O:$O,""&amp;'Raw Data'!$B$1,'Raw Data'!$D:$D,"&lt;&gt;*ithdr*",'Raw Data'!$D:$D,"&lt;&gt;*ancel*",'Raw Data'!$P:$P,"--")
+
SUMIFS('Raw Data'!$U:$U, 'Raw Data'!$AN:$AN,"&lt;=" &amp;DATE(LEFT($AV$3, 4), MONTH("1 " &amp; W$6 &amp; " " &amp; LEFT($AV$3, 4)) + 1, 0 ), 'Raw Data'!$AN:$AN,"&gt;" &amp;DATE(LEFT($AV$3, 4), MONTH("1 " &amp; W$6 &amp; " " &amp; LEFT($AV$3, 4)), 0 ), 'Raw Data'!$J:$J, $A115, 'Raw Data'!$P:$P,""&amp;'Raw Data'!$B$1,'Raw Data'!$D:$D,"&lt;&gt;*ithdr*",'Raw Data'!$D:$D,"&lt;&gt;*ancel*")</f>
        <v>0</v>
      </c>
      <c r="X123" s="117"/>
      <c r="Y123" s="117"/>
      <c r="Z123" s="123"/>
      <c r="AA123" s="156">
        <f>SUMIFS('Raw Data'!$U:$U, 'Raw Data'!$AN:$AN,"&lt;=" &amp;DATE(LEFT($AV$3, 4), MONTH("1 " &amp; AA$6 &amp; " " &amp; LEFT($AV$3, 4)) + 1, 0 ), 'Raw Data'!$AN:$AN,"&gt;" &amp;DATE(LEFT($AV$3, 4), MONTH("1 " &amp; AA$6 &amp; " " &amp; LEFT($AV$3, 4)), 0 ), 'Raw Data'!$J:$J, $A115, 'Raw Data'!$O:$O,""&amp;'Raw Data'!$B$1,'Raw Data'!$D:$D,"&lt;&gt;*ithdr*",'Raw Data'!$D:$D,"&lt;&gt;*ancel*",'Raw Data'!$P:$P,"--")
+
SUMIFS('Raw Data'!$U:$U, 'Raw Data'!$AN:$AN,"&lt;=" &amp;DATE(LEFT($AV$3, 4), MONTH("1 " &amp; AA$6 &amp; " " &amp; LEFT($AV$3, 4)) + 1, 0 ), 'Raw Data'!$AN:$AN,"&gt;" &amp;DATE(LEFT($AV$3, 4), MONTH("1 " &amp; AA$6 &amp; " " &amp; LEFT($AV$3, 4)), 0 ), 'Raw Data'!$J:$J, $A115, 'Raw Data'!$P:$P,""&amp;'Raw Data'!$B$1,'Raw Data'!$D:$D,"&lt;&gt;*ithdr*",'Raw Data'!$D:$D,"&lt;&gt;*ancel*")</f>
        <v>0</v>
      </c>
      <c r="AB123" s="117"/>
      <c r="AC123" s="117"/>
      <c r="AD123" s="123"/>
      <c r="AE123" s="156">
        <f>SUMIFS('Raw Data'!$U:$U, 'Raw Data'!$AN:$AN,"&lt;=" &amp;DATE(LEFT($AV$3, 4), MONTH("1 " &amp; AE$6 &amp; " " &amp; LEFT($AV$3, 4)) + 1, 0 ), 'Raw Data'!$AN:$AN,"&gt;" &amp;DATE(LEFT($AV$3, 4), MONTH("1 " &amp; AE$6 &amp; " " &amp; LEFT($AV$3, 4)), 0 ), 'Raw Data'!$J:$J, $A115, 'Raw Data'!$O:$O,""&amp;'Raw Data'!$B$1,'Raw Data'!$D:$D,"&lt;&gt;*ithdr*",'Raw Data'!$D:$D,"&lt;&gt;*ancel*",'Raw Data'!$P:$P,"--")
+
SUMIFS('Raw Data'!$U:$U, 'Raw Data'!$AN:$AN,"&lt;=" &amp;DATE(LEFT($AV$3, 4), MONTH("1 " &amp; AE$6 &amp; " " &amp; LEFT($AV$3, 4)) + 1, 0 ), 'Raw Data'!$AN:$AN,"&gt;" &amp;DATE(LEFT($AV$3, 4), MONTH("1 " &amp; AE$6 &amp; " " &amp; LEFT($AV$3, 4)), 0 ), 'Raw Data'!$J:$J, $A115, 'Raw Data'!$P:$P,""&amp;'Raw Data'!$B$1,'Raw Data'!$D:$D,"&lt;&gt;*ithdr*",'Raw Data'!$D:$D,"&lt;&gt;*ancel*")</f>
        <v>0</v>
      </c>
      <c r="AF123" s="117"/>
      <c r="AG123" s="117"/>
      <c r="AH123" s="123"/>
      <c r="AI123" s="156">
        <f>SUMIFS('Raw Data'!$U:$U, 'Raw Data'!$AN:$AN,"&lt;=" &amp;DATE(LEFT($AV$3, 4), MONTH("1 " &amp; AI$6 &amp; " " &amp; LEFT($AV$3, 4)) + 1, 0 ), 'Raw Data'!$AN:$AN,"&gt;" &amp;DATE(LEFT($AV$3, 4), MONTH("1 " &amp; AI$6 &amp; " " &amp; LEFT($AV$3, 4)), 0 ), 'Raw Data'!$J:$J, $A115, 'Raw Data'!$O:$O,""&amp;'Raw Data'!$B$1,'Raw Data'!$D:$D,"&lt;&gt;*ithdr*",'Raw Data'!$D:$D,"&lt;&gt;*ancel*",'Raw Data'!$P:$P,"--")
+
SUMIFS('Raw Data'!$U:$U, 'Raw Data'!$AN:$AN,"&lt;=" &amp;DATE(LEFT($AV$3, 4), MONTH("1 " &amp; AI$6 &amp; " " &amp; LEFT($AV$3, 4)) + 1, 0 ), 'Raw Data'!$AN:$AN,"&gt;" &amp;DATE(LEFT($AV$3, 4), MONTH("1 " &amp; AI$6 &amp; " " &amp; LEFT($AV$3, 4)), 0 ), 'Raw Data'!$J:$J, $A115, 'Raw Data'!$P:$P,""&amp;'Raw Data'!$B$1,'Raw Data'!$D:$D,"&lt;&gt;*ithdr*",'Raw Data'!$D:$D,"&lt;&gt;*ancel*")</f>
        <v>0</v>
      </c>
      <c r="AJ123" s="117"/>
      <c r="AK123" s="117"/>
      <c r="AL123" s="123"/>
      <c r="AM123" s="156">
        <f>SUMIFS('Raw Data'!$U:$U, 'Raw Data'!$AN:$AN,"&lt;=" &amp;DATE(LEFT($AV$3, 4), MONTH("1 " &amp; AM$6 &amp; " " &amp; LEFT($AV$3, 4)) + 1, 0 ), 'Raw Data'!$AN:$AN,"&gt;" &amp;DATE(LEFT($AV$3, 4), MONTH("1 " &amp; AM$6 &amp; " " &amp; LEFT($AV$3, 4)), 0 ), 'Raw Data'!$J:$J, $A115, 'Raw Data'!$O:$O,""&amp;'Raw Data'!$B$1,'Raw Data'!$D:$D,"&lt;&gt;*ithdr*",'Raw Data'!$D:$D,"&lt;&gt;*ancel*",'Raw Data'!$P:$P,"--")
+
SUMIFS('Raw Data'!$U:$U, 'Raw Data'!$AN:$AN,"&lt;=" &amp;DATE(LEFT($AV$3, 4), MONTH("1 " &amp; AM$6 &amp; " " &amp; LEFT($AV$3, 4)) + 1, 0 ), 'Raw Data'!$AN:$AN,"&gt;" &amp;DATE(LEFT($AV$3, 4), MONTH("1 " &amp; AM$6 &amp; " " &amp; LEFT($AV$3, 4)), 0 ), 'Raw Data'!$J:$J, $A115, 'Raw Data'!$P:$P,""&amp;'Raw Data'!$B$1,'Raw Data'!$D:$D,"&lt;&gt;*ithdr*",'Raw Data'!$D:$D,"&lt;&gt;*ancel*")</f>
        <v>0</v>
      </c>
      <c r="AN123" s="117"/>
      <c r="AO123" s="117"/>
      <c r="AP123" s="123"/>
      <c r="AQ123" s="156">
        <f>SUMIFS('Raw Data'!$U:$U, 'Raw Data'!$AN:$AN,"&lt;=" &amp;DATE(LEFT($AV$3, 4), MONTH("1 " &amp; AQ$6 &amp; " " &amp; LEFT($AV$3, 4)) + 1, 0 ), 'Raw Data'!$AN:$AN,"&gt;" &amp;DATE(LEFT($AV$3, 4), MONTH("1 " &amp; AQ$6 &amp; " " &amp; LEFT($AV$3, 4)), 0 ), 'Raw Data'!$J:$J, $A115, 'Raw Data'!$O:$O,""&amp;'Raw Data'!$B$1,'Raw Data'!$D:$D,"&lt;&gt;*ithdr*",'Raw Data'!$D:$D,"&lt;&gt;*ancel*",'Raw Data'!$P:$P,"--")
+
SUMIFS('Raw Data'!$U:$U, 'Raw Data'!$AN:$AN,"&lt;=" &amp;DATE(LEFT($AV$3, 4), MONTH("1 " &amp; AQ$6 &amp; " " &amp; LEFT($AV$3, 4)) + 1, 0 ), 'Raw Data'!$AN:$AN,"&gt;" &amp;DATE(LEFT($AV$3, 4), MONTH("1 " &amp; AQ$6 &amp; " " &amp; LEFT($AV$3, 4)), 0 ), 'Raw Data'!$J:$J, $A115, 'Raw Data'!$P:$P,""&amp;'Raw Data'!$B$1,'Raw Data'!$D:$D,"&lt;&gt;*ithdr*",'Raw Data'!$D:$D,"&lt;&gt;*ancel*")</f>
        <v>0</v>
      </c>
      <c r="AR123" s="117"/>
      <c r="AS123" s="117"/>
      <c r="AT123" s="123"/>
      <c r="AU123" s="156">
        <f>SUMIFS('Raw Data'!$U:$U, 'Raw Data'!$AN:$AN,"&lt;=" &amp;DATE(MID($AV$3, 15, 4), MONTH("1 " &amp; AU$6 &amp; " " &amp; MID($AV$3, 15, 4)) + 1, 0 ), 'Raw Data'!$AN:$AN,"&gt;" &amp;DATE(MID($AV$3, 15, 4), MONTH("1 " &amp; AU$6 &amp; " " &amp; MID($AV$3, 15, 4)), 0 ), 'Raw Data'!$J:$J, $A115, 'Raw Data'!$O:$O,""&amp;'Raw Data'!$B$1,'Raw Data'!$D:$D,"&lt;&gt;*ithdr*",'Raw Data'!$D:$D,"&lt;&gt;*ancel*",'Raw Data'!$P:$P,"--")
+
SUMIFS('Raw Data'!$U:$U, 'Raw Data'!$AN:$AN,"&lt;=" &amp;DATE(MID($AV$3, 15, 4), MONTH("1 " &amp; AU$6 &amp; " " &amp; MID($AV$3, 15, 4)) + 1, 0 ), 'Raw Data'!$AN:$AN,"&gt;" &amp;DATE(MID($AV$3, 15, 4), MONTH("1 " &amp; AU$6 &amp; " " &amp; MID($AV$3, 15, 4)), 0 ), 'Raw Data'!$J:$J, $A115, 'Raw Data'!$P:$P,""&amp;'Raw Data'!$B$1,'Raw Data'!$D:$D,"&lt;&gt;*ithdr*",'Raw Data'!$D:$D,"&lt;&gt;*ancel*")</f>
        <v>0</v>
      </c>
      <c r="AV123" s="117"/>
      <c r="AW123" s="117"/>
      <c r="AX123" s="123"/>
      <c r="AY123" s="156">
        <f>SUMIFS('Raw Data'!$U:$U, 'Raw Data'!$AN:$AN,"&lt;=" &amp;DATE(MID($AV$3, 15, 4), MONTH("1 " &amp; AY$6 &amp; " " &amp; MID($AV$3, 15, 4)) + 1, 0 ), 'Raw Data'!$AN:$AN,"&gt;" &amp;DATE(MID($AV$3, 15, 4), MONTH("1 " &amp; AY$6 &amp; " " &amp; MID($AV$3, 15, 4)), 0 ), 'Raw Data'!$J:$J, $A115, 'Raw Data'!$O:$O,""&amp;'Raw Data'!$B$1,'Raw Data'!$D:$D,"&lt;&gt;*ithdr*",'Raw Data'!$D:$D,"&lt;&gt;*ancel*",'Raw Data'!$P:$P,"--")
+
SUMIFS('Raw Data'!$U:$U, 'Raw Data'!$AN:$AN,"&lt;=" &amp;DATE(MID($AV$3, 15, 4), MONTH("1 " &amp; AY$6 &amp; " " &amp; MID($AV$3, 15, 4)) + 1, 0 ), 'Raw Data'!$AN:$AN,"&gt;" &amp;DATE(MID($AV$3, 15, 4), MONTH("1 " &amp; AY$6 &amp; " " &amp; MID($AV$3, 15, 4)), 0 ), 'Raw Data'!$J:$J, $A115, 'Raw Data'!$P:$P,""&amp;'Raw Data'!$B$1,'Raw Data'!$D:$D,"&lt;&gt;*ithdr*",'Raw Data'!$D:$D,"&lt;&gt;*ancel*")</f>
        <v>0</v>
      </c>
      <c r="AZ123" s="117"/>
      <c r="BA123" s="117"/>
      <c r="BB123" s="123"/>
      <c r="BC123" s="156">
        <f>SUMIFS('Raw Data'!$U:$U, 'Raw Data'!$AN:$AN,"&lt;=" &amp;DATE(MID($AV$3, 15, 4), MONTH("1 " &amp; BC$6 &amp; " " &amp; MID($AV$3, 15, 4)) + 1, 0 ), 'Raw Data'!$AN:$AN,"&gt;" &amp;DATE(MID($AV$3, 15, 4), MONTH("1 " &amp; BC$6 &amp; " " &amp; MID($AV$3, 15, 4)), 0 ), 'Raw Data'!$J:$J, $A115, 'Raw Data'!$O:$O,""&amp;'Raw Data'!$B$1,'Raw Data'!$D:$D,"&lt;&gt;*ithdr*",'Raw Data'!$D:$D,"&lt;&gt;*ancel*",'Raw Data'!$P:$P,"--")
+
SUMIFS('Raw Data'!$U:$U, 'Raw Data'!$AN:$AN,"&lt;=" &amp;DATE(MID($AV$3, 15, 4), MONTH("1 " &amp; BC$6 &amp; " " &amp; MID($AV$3, 15, 4)) + 1, 0 ), 'Raw Data'!$AN:$AN,"&gt;" &amp;DATE(MID($AV$3, 15, 4), MONTH("1 " &amp; BC$6 &amp; " " &amp; MID($AV$3, 15, 4)), 0 ), 'Raw Data'!$J:$J, $A115, 'Raw Data'!$P:$P,""&amp;'Raw Data'!$B$1,'Raw Data'!$D:$D,"&lt;&gt;*ithdr*",'Raw Data'!$D:$D,"&lt;&gt;*ancel*")</f>
        <v>0</v>
      </c>
      <c r="BD123" s="117"/>
      <c r="BE123" s="117"/>
      <c r="BF123" s="123"/>
    </row>
    <row r="124" spans="1:58" ht="12.75" customHeight="1" x14ac:dyDescent="0.2">
      <c r="A124" s="120" t="s">
        <v>141</v>
      </c>
      <c r="B124" s="117"/>
      <c r="C124" s="117"/>
      <c r="D124" s="117"/>
      <c r="E124" s="117"/>
      <c r="F124" s="117"/>
      <c r="G124" s="117"/>
      <c r="H124" s="117"/>
      <c r="I124" s="117"/>
      <c r="J124" s="123"/>
      <c r="K124" s="156">
        <f>SUMIFS('Raw Data'!$Y:$Y, 'Raw Data'!$AN:$AN,"&lt;=" &amp;DATE(LEFT($AV$3, 4), MONTH("1 " &amp; K$6 &amp; " " &amp; LEFT($AV$3, 4)) + 1, 0 ), 'Raw Data'!$AN:$AN,"&gt;" &amp;DATE(LEFT($AV$3, 4), MONTH("1 " &amp; K$6 &amp; " " &amp; LEFT($AV$3, 4)), 0 ), 'Raw Data'!$J:$J, $A115, 'Raw Data'!$O:$O,""&amp;'Raw Data'!$B$1,'Raw Data'!$D:$D,"&lt;&gt;*ithdr*",'Raw Data'!$D:$D,"&lt;&gt;*ancel*",'Raw Data'!$P:$P,"--")
+
SUMIFS('Raw Data'!$Y:$Y, 'Raw Data'!$AN:$AN,"&lt;=" &amp;DATE(LEFT($AV$3, 4), MONTH("1 " &amp; K$6 &amp; " " &amp; LEFT($AV$3, 4)) + 1, 0 ), 'Raw Data'!$AN:$AN,"&gt;" &amp;DATE(LEFT($AV$3, 4), MONTH("1 " &amp; K$6 &amp; " " &amp; LEFT($AV$3, 4)), 0 ), 'Raw Data'!$J:$J, $A115, 'Raw Data'!$P:$P,""&amp;'Raw Data'!$B$1,'Raw Data'!$D:$D,"&lt;&gt;*ithdr*",'Raw Data'!$D:$D,"&lt;&gt;*ancel*")</f>
        <v>0</v>
      </c>
      <c r="L124" s="117"/>
      <c r="M124" s="117"/>
      <c r="N124" s="123"/>
      <c r="O124" s="156">
        <f>SUMIFS('Raw Data'!$Y:$Y, 'Raw Data'!$AN:$AN,"&lt;=" &amp;DATE(LEFT($AV$3, 4), MONTH("1 " &amp; O$6 &amp; " " &amp; LEFT($AV$3, 4)) + 1, 0 ), 'Raw Data'!$AN:$AN,"&gt;" &amp;DATE(LEFT($AV$3, 4), MONTH("1 " &amp; O$6 &amp; " " &amp; LEFT($AV$3, 4)), 0 ), 'Raw Data'!$J:$J, $A115, 'Raw Data'!$O:$O,""&amp;'Raw Data'!$B$1,'Raw Data'!$D:$D,"&lt;&gt;*ithdr*",'Raw Data'!$D:$D,"&lt;&gt;*ancel*",'Raw Data'!$P:$P,"--")
+
SUMIFS('Raw Data'!$Y:$Y, 'Raw Data'!$AN:$AN,"&lt;=" &amp;DATE(LEFT($AV$3, 4), MONTH("1 " &amp; O$6 &amp; " " &amp; LEFT($AV$3, 4)) + 1, 0 ), 'Raw Data'!$AN:$AN,"&gt;" &amp;DATE(LEFT($AV$3, 4), MONTH("1 " &amp; O$6 &amp; " " &amp; LEFT($AV$3, 4)), 0 ), 'Raw Data'!$J:$J, $A115, 'Raw Data'!$P:$P,""&amp;'Raw Data'!$B$1,'Raw Data'!$D:$D,"&lt;&gt;*ithdr*",'Raw Data'!$D:$D,"&lt;&gt;*ancel*")</f>
        <v>0</v>
      </c>
      <c r="P124" s="117"/>
      <c r="Q124" s="117"/>
      <c r="R124" s="123"/>
      <c r="S124" s="156">
        <f>SUMIFS('Raw Data'!$Y:$Y, 'Raw Data'!$AN:$AN,"&lt;=" &amp;DATE(LEFT($AV$3, 4), MONTH("1 " &amp; S$6 &amp; " " &amp; LEFT($AV$3, 4)) + 1, 0 ), 'Raw Data'!$AN:$AN,"&gt;" &amp;DATE(LEFT($AV$3, 4), MONTH("1 " &amp; S$6 &amp; " " &amp; LEFT($AV$3, 4)), 0 ), 'Raw Data'!$J:$J, $A115, 'Raw Data'!$O:$O,""&amp;'Raw Data'!$B$1,'Raw Data'!$D:$D,"&lt;&gt;*ithdr*",'Raw Data'!$D:$D,"&lt;&gt;*ancel*",'Raw Data'!$P:$P,"--")
+
SUMIFS('Raw Data'!$Y:$Y, 'Raw Data'!$AN:$AN,"&lt;=" &amp;DATE(LEFT($AV$3, 4), MONTH("1 " &amp; S$6 &amp; " " &amp; LEFT($AV$3, 4)) + 1, 0 ), 'Raw Data'!$AN:$AN,"&gt;" &amp;DATE(LEFT($AV$3, 4), MONTH("1 " &amp; S$6 &amp; " " &amp; LEFT($AV$3, 4)), 0 ), 'Raw Data'!$J:$J, $A115, 'Raw Data'!$P:$P,""&amp;'Raw Data'!$B$1,'Raw Data'!$D:$D,"&lt;&gt;*ithdr*",'Raw Data'!$D:$D,"&lt;&gt;*ancel*")</f>
        <v>0</v>
      </c>
      <c r="T124" s="117"/>
      <c r="U124" s="117"/>
      <c r="V124" s="123"/>
      <c r="W124" s="156">
        <f>SUMIFS('Raw Data'!$Y:$Y, 'Raw Data'!$AN:$AN,"&lt;=" &amp;DATE(LEFT($AV$3, 4), MONTH("1 " &amp; W$6 &amp; " " &amp; LEFT($AV$3, 4)) + 1, 0 ), 'Raw Data'!$AN:$AN,"&gt;" &amp;DATE(LEFT($AV$3, 4), MONTH("1 " &amp; W$6 &amp; " " &amp; LEFT($AV$3, 4)), 0 ), 'Raw Data'!$J:$J, $A115, 'Raw Data'!$O:$O,""&amp;'Raw Data'!$B$1,'Raw Data'!$D:$D,"&lt;&gt;*ithdr*",'Raw Data'!$D:$D,"&lt;&gt;*ancel*",'Raw Data'!$P:$P,"--")
+
SUMIFS('Raw Data'!$Y:$Y, 'Raw Data'!$AN:$AN,"&lt;=" &amp;DATE(LEFT($AV$3, 4), MONTH("1 " &amp; W$6 &amp; " " &amp; LEFT($AV$3, 4)) + 1, 0 ), 'Raw Data'!$AN:$AN,"&gt;" &amp;DATE(LEFT($AV$3, 4), MONTH("1 " &amp; W$6 &amp; " " &amp; LEFT($AV$3, 4)), 0 ), 'Raw Data'!$J:$J, $A115, 'Raw Data'!$P:$P,""&amp;'Raw Data'!$B$1,'Raw Data'!$D:$D,"&lt;&gt;*ithdr*",'Raw Data'!$D:$D,"&lt;&gt;*ancel*")</f>
        <v>0</v>
      </c>
      <c r="X124" s="117"/>
      <c r="Y124" s="117"/>
      <c r="Z124" s="123"/>
      <c r="AA124" s="156">
        <f>SUMIFS('Raw Data'!$Y:$Y, 'Raw Data'!$AN:$AN,"&lt;=" &amp;DATE(LEFT($AV$3, 4), MONTH("1 " &amp; AA$6 &amp; " " &amp; LEFT($AV$3, 4)) + 1, 0 ), 'Raw Data'!$AN:$AN,"&gt;" &amp;DATE(LEFT($AV$3, 4), MONTH("1 " &amp; AA$6 &amp; " " &amp; LEFT($AV$3, 4)), 0 ), 'Raw Data'!$J:$J, $A115, 'Raw Data'!$O:$O,""&amp;'Raw Data'!$B$1,'Raw Data'!$D:$D,"&lt;&gt;*ithdr*",'Raw Data'!$D:$D,"&lt;&gt;*ancel*",'Raw Data'!$P:$P,"--")
+
SUMIFS('Raw Data'!$Y:$Y, 'Raw Data'!$AN:$AN,"&lt;=" &amp;DATE(LEFT($AV$3, 4), MONTH("1 " &amp; AA$6 &amp; " " &amp; LEFT($AV$3, 4)) + 1, 0 ), 'Raw Data'!$AN:$AN,"&gt;" &amp;DATE(LEFT($AV$3, 4), MONTH("1 " &amp; AA$6 &amp; " " &amp; LEFT($AV$3, 4)), 0 ), 'Raw Data'!$J:$J, $A115, 'Raw Data'!$P:$P,""&amp;'Raw Data'!$B$1,'Raw Data'!$D:$D,"&lt;&gt;*ithdr*",'Raw Data'!$D:$D,"&lt;&gt;*ancel*")</f>
        <v>0</v>
      </c>
      <c r="AB124" s="117"/>
      <c r="AC124" s="117"/>
      <c r="AD124" s="123"/>
      <c r="AE124" s="156">
        <f>SUMIFS('Raw Data'!$Y:$Y, 'Raw Data'!$AN:$AN,"&lt;=" &amp;DATE(LEFT($AV$3, 4), MONTH("1 " &amp; AE$6 &amp; " " &amp; LEFT($AV$3, 4)) + 1, 0 ), 'Raw Data'!$AN:$AN,"&gt;" &amp;DATE(LEFT($AV$3, 4), MONTH("1 " &amp; AE$6 &amp; " " &amp; LEFT($AV$3, 4)), 0 ), 'Raw Data'!$J:$J, $A115, 'Raw Data'!$O:$O,""&amp;'Raw Data'!$B$1,'Raw Data'!$D:$D,"&lt;&gt;*ithdr*",'Raw Data'!$D:$D,"&lt;&gt;*ancel*",'Raw Data'!$P:$P,"--")
+
SUMIFS('Raw Data'!$Y:$Y, 'Raw Data'!$AN:$AN,"&lt;=" &amp;DATE(LEFT($AV$3, 4), MONTH("1 " &amp; AE$6 &amp; " " &amp; LEFT($AV$3, 4)) + 1, 0 ), 'Raw Data'!$AN:$AN,"&gt;" &amp;DATE(LEFT($AV$3, 4), MONTH("1 " &amp; AE$6 &amp; " " &amp; LEFT($AV$3, 4)), 0 ), 'Raw Data'!$J:$J, $A115, 'Raw Data'!$P:$P,""&amp;'Raw Data'!$B$1,'Raw Data'!$D:$D,"&lt;&gt;*ithdr*",'Raw Data'!$D:$D,"&lt;&gt;*ancel*")</f>
        <v>0</v>
      </c>
      <c r="AF124" s="117"/>
      <c r="AG124" s="117"/>
      <c r="AH124" s="123"/>
      <c r="AI124" s="156">
        <f>SUMIFS('Raw Data'!$Y:$Y, 'Raw Data'!$AN:$AN,"&lt;=" &amp;DATE(LEFT($AV$3, 4), MONTH("1 " &amp; AI$6 &amp; " " &amp; LEFT($AV$3, 4)) + 1, 0 ), 'Raw Data'!$AN:$AN,"&gt;" &amp;DATE(LEFT($AV$3, 4), MONTH("1 " &amp; AI$6 &amp; " " &amp; LEFT($AV$3, 4)), 0 ), 'Raw Data'!$J:$J, $A115, 'Raw Data'!$O:$O,""&amp;'Raw Data'!$B$1,'Raw Data'!$D:$D,"&lt;&gt;*ithdr*",'Raw Data'!$D:$D,"&lt;&gt;*ancel*",'Raw Data'!$P:$P,"--")
+
SUMIFS('Raw Data'!$Y:$Y, 'Raw Data'!$AN:$AN,"&lt;=" &amp;DATE(LEFT($AV$3, 4), MONTH("1 " &amp; AI$6 &amp; " " &amp; LEFT($AV$3, 4)) + 1, 0 ), 'Raw Data'!$AN:$AN,"&gt;" &amp;DATE(LEFT($AV$3, 4), MONTH("1 " &amp; AI$6 &amp; " " &amp; LEFT($AV$3, 4)), 0 ), 'Raw Data'!$J:$J, $A115, 'Raw Data'!$P:$P,""&amp;'Raw Data'!$B$1,'Raw Data'!$D:$D,"&lt;&gt;*ithdr*",'Raw Data'!$D:$D,"&lt;&gt;*ancel*")</f>
        <v>0</v>
      </c>
      <c r="AJ124" s="117"/>
      <c r="AK124" s="117"/>
      <c r="AL124" s="123"/>
      <c r="AM124" s="156">
        <f>SUMIFS('Raw Data'!$Y:$Y, 'Raw Data'!$AN:$AN,"&lt;=" &amp;DATE(LEFT($AV$3, 4), MONTH("1 " &amp; AM$6 &amp; " " &amp; LEFT($AV$3, 4)) + 1, 0 ), 'Raw Data'!$AN:$AN,"&gt;" &amp;DATE(LEFT($AV$3, 4), MONTH("1 " &amp; AM$6 &amp; " " &amp; LEFT($AV$3, 4)), 0 ), 'Raw Data'!$J:$J, $A115, 'Raw Data'!$O:$O,""&amp;'Raw Data'!$B$1,'Raw Data'!$D:$D,"&lt;&gt;*ithdr*",'Raw Data'!$D:$D,"&lt;&gt;*ancel*",'Raw Data'!$P:$P,"--")
+
SUMIFS('Raw Data'!$Y:$Y, 'Raw Data'!$AN:$AN,"&lt;=" &amp;DATE(LEFT($AV$3, 4), MONTH("1 " &amp; AM$6 &amp; " " &amp; LEFT($AV$3, 4)) + 1, 0 ), 'Raw Data'!$AN:$AN,"&gt;" &amp;DATE(LEFT($AV$3, 4), MONTH("1 " &amp; AM$6 &amp; " " &amp; LEFT($AV$3, 4)), 0 ), 'Raw Data'!$J:$J, $A115, 'Raw Data'!$P:$P,""&amp;'Raw Data'!$B$1,'Raw Data'!$D:$D,"&lt;&gt;*ithdr*",'Raw Data'!$D:$D,"&lt;&gt;*ancel*")</f>
        <v>0</v>
      </c>
      <c r="AN124" s="117"/>
      <c r="AO124" s="117"/>
      <c r="AP124" s="123"/>
      <c r="AQ124" s="156">
        <f>SUMIFS('Raw Data'!$Y:$Y, 'Raw Data'!$AN:$AN,"&lt;=" &amp;DATE(LEFT($AV$3, 4), MONTH("1 " &amp; AQ$6 &amp; " " &amp; LEFT($AV$3, 4)) + 1, 0 ), 'Raw Data'!$AN:$AN,"&gt;" &amp;DATE(LEFT($AV$3, 4), MONTH("1 " &amp; AQ$6 &amp; " " &amp; LEFT($AV$3, 4)), 0 ), 'Raw Data'!$J:$J, $A115, 'Raw Data'!$O:$O,""&amp;'Raw Data'!$B$1,'Raw Data'!$D:$D,"&lt;&gt;*ithdr*",'Raw Data'!$D:$D,"&lt;&gt;*ancel*",'Raw Data'!$P:$P,"--")
+
SUMIFS('Raw Data'!$Y:$Y, 'Raw Data'!$AN:$AN,"&lt;=" &amp;DATE(LEFT($AV$3, 4), MONTH("1 " &amp; AQ$6 &amp; " " &amp; LEFT($AV$3, 4)) + 1, 0 ), 'Raw Data'!$AN:$AN,"&gt;" &amp;DATE(LEFT($AV$3, 4), MONTH("1 " &amp; AQ$6 &amp; " " &amp; LEFT($AV$3, 4)), 0 ), 'Raw Data'!$J:$J, $A115, 'Raw Data'!$P:$P,""&amp;'Raw Data'!$B$1,'Raw Data'!$D:$D,"&lt;&gt;*ithdr*",'Raw Data'!$D:$D,"&lt;&gt;*ancel*")</f>
        <v>0</v>
      </c>
      <c r="AR124" s="117"/>
      <c r="AS124" s="117"/>
      <c r="AT124" s="123"/>
      <c r="AU124" s="156">
        <f>SUMIFS('Raw Data'!$Y:$Y, 'Raw Data'!$AN:$AN,"&lt;=" &amp;DATE(MID($AV$3, 15, 4), MONTH("1 " &amp; AU$6 &amp; " " &amp; MID($AV$3, 15, 4)) + 1, 0 ), 'Raw Data'!$AN:$AN,"&gt;" &amp;DATE(MID($AV$3, 15, 4), MONTH("1 " &amp; AU$6 &amp; " " &amp; MID($AV$3, 15, 4)), 0 ), 'Raw Data'!$J:$J, $A115, 'Raw Data'!$O:$O,""&amp;'Raw Data'!$B$1,'Raw Data'!$D:$D,"&lt;&gt;*ithdr*",'Raw Data'!$D:$D,"&lt;&gt;*ancel*",'Raw Data'!$P:$P,"--")
+
SUMIFS('Raw Data'!$Y:$Y, 'Raw Data'!$AN:$AN,"&lt;=" &amp;DATE(MID($AV$3, 15, 4), MONTH("1 " &amp; AU$6 &amp; " " &amp; MID($AV$3, 15, 4)) + 1, 0 ), 'Raw Data'!$AN:$AN,"&gt;" &amp;DATE(MID($AV$3, 15, 4), MONTH("1 " &amp; AU$6 &amp; " " &amp; MID($AV$3, 15, 4)), 0 ), 'Raw Data'!$J:$J, $A115, 'Raw Data'!$P:$P,""&amp;'Raw Data'!$B$1,'Raw Data'!$D:$D,"&lt;&gt;*ithdr*",'Raw Data'!$D:$D,"&lt;&gt;*ancel*")</f>
        <v>0</v>
      </c>
      <c r="AV124" s="117"/>
      <c r="AW124" s="117"/>
      <c r="AX124" s="123"/>
      <c r="AY124" s="156">
        <f>SUMIFS('Raw Data'!$Y:$Y, 'Raw Data'!$AN:$AN,"&lt;=" &amp;DATE(MID($AV$3, 15, 4), MONTH("1 " &amp; AY$6 &amp; " " &amp; MID($AV$3, 15, 4)) + 1, 0 ), 'Raw Data'!$AN:$AN,"&gt;" &amp;DATE(MID($AV$3, 15, 4), MONTH("1 " &amp; AY$6 &amp; " " &amp; MID($AV$3, 15, 4)), 0 ), 'Raw Data'!$J:$J, $A115, 'Raw Data'!$O:$O,""&amp;'Raw Data'!$B$1,'Raw Data'!$D:$D,"&lt;&gt;*ithdr*",'Raw Data'!$D:$D,"&lt;&gt;*ancel*",'Raw Data'!$P:$P,"--")
+
SUMIFS('Raw Data'!$Y:$Y, 'Raw Data'!$AN:$AN,"&lt;=" &amp;DATE(MID($AV$3, 15, 4), MONTH("1 " &amp; AY$6 &amp; " " &amp; MID($AV$3, 15, 4)) + 1, 0 ), 'Raw Data'!$AN:$AN,"&gt;" &amp;DATE(MID($AV$3, 15, 4), MONTH("1 " &amp; AY$6 &amp; " " &amp; MID($AV$3, 15, 4)), 0 ), 'Raw Data'!$J:$J, $A115, 'Raw Data'!$P:$P,""&amp;'Raw Data'!$B$1,'Raw Data'!$D:$D,"&lt;&gt;*ithdr*",'Raw Data'!$D:$D,"&lt;&gt;*ancel*")</f>
        <v>0</v>
      </c>
      <c r="AZ124" s="117"/>
      <c r="BA124" s="117"/>
      <c r="BB124" s="123"/>
      <c r="BC124" s="156">
        <f>SUMIFS('Raw Data'!$Y:$Y, 'Raw Data'!$AN:$AN,"&lt;=" &amp;DATE(MID($AV$3, 15, 4), MONTH("1 " &amp; BC$6 &amp; " " &amp; MID($AV$3, 15, 4)) + 1, 0 ), 'Raw Data'!$AN:$AN,"&gt;" &amp;DATE(MID($AV$3, 15, 4), MONTH("1 " &amp; BC$6 &amp; " " &amp; MID($AV$3, 15, 4)), 0 ), 'Raw Data'!$J:$J, $A115, 'Raw Data'!$O:$O,""&amp;'Raw Data'!$B$1,'Raw Data'!$D:$D,"&lt;&gt;*ithdr*",'Raw Data'!$D:$D,"&lt;&gt;*ancel*",'Raw Data'!$P:$P,"--")
+
SUMIFS('Raw Data'!$Y:$Y, 'Raw Data'!$AN:$AN,"&lt;=" &amp;DATE(MID($AV$3, 15, 4), MONTH("1 " &amp; BC$6 &amp; " " &amp; MID($AV$3, 15, 4)) + 1, 0 ), 'Raw Data'!$AN:$AN,"&gt;" &amp;DATE(MID($AV$3, 15, 4), MONTH("1 " &amp; BC$6 &amp; " " &amp; MID($AV$3, 15, 4)), 0 ), 'Raw Data'!$J:$J, $A115, 'Raw Data'!$P:$P,""&amp;'Raw Data'!$B$1,'Raw Data'!$D:$D,"&lt;&gt;*ithdr*",'Raw Data'!$D:$D,"&lt;&gt;*ancel*")</f>
        <v>0</v>
      </c>
      <c r="BD124" s="117"/>
      <c r="BE124" s="117"/>
      <c r="BF124" s="123"/>
    </row>
    <row r="125" spans="1:58" ht="12.75" customHeight="1" x14ac:dyDescent="0.2">
      <c r="A125" s="120" t="s">
        <v>144</v>
      </c>
      <c r="B125" s="117"/>
      <c r="C125" s="117"/>
      <c r="D125" s="117"/>
      <c r="E125" s="117"/>
      <c r="F125" s="117"/>
      <c r="G125" s="117"/>
      <c r="H125" s="117"/>
      <c r="I125" s="117"/>
      <c r="J125" s="123"/>
      <c r="K125" s="156">
        <f>SUMIFS('Raw Data'!$AA:$AA, 'Raw Data'!$AN:$AN,"&lt;=" &amp;DATE(LEFT($AV$3, 4), MONTH("1 " &amp; K$6 &amp; " " &amp; LEFT($AV$3, 4)) + 1, 0 ), 'Raw Data'!$AN:$AN,"&gt;" &amp;DATE(LEFT($AV$3, 4), MONTH("1 " &amp; K$6 &amp; " " &amp; LEFT($AV$3, 4)), 0 ), 'Raw Data'!$J:$J, $A115, 'Raw Data'!$O:$O,""&amp;'Raw Data'!$B$1,'Raw Data'!$D:$D,"&lt;&gt;*ithdr*",'Raw Data'!$D:$D,"&lt;&gt;*ancel*",'Raw Data'!$P:$P,"--")
+
SUMIFS('Raw Data'!$AA:$AA, 'Raw Data'!$AN:$AN,"&lt;=" &amp;DATE(LEFT($AV$3, 4), MONTH("1 " &amp; K$6 &amp; " " &amp; LEFT($AV$3, 4)) + 1, 0 ), 'Raw Data'!$AN:$AN,"&gt;" &amp;DATE(LEFT($AV$3, 4), MONTH("1 " &amp; K$6 &amp; " " &amp; LEFT($AV$3, 4)), 0 ), 'Raw Data'!$J:$J, $A115, 'Raw Data'!$P:$P,""&amp;'Raw Data'!$B$1,'Raw Data'!$D:$D,"&lt;&gt;*ithdr*",'Raw Data'!$D:$D,"&lt;&gt;*ancel*")
+
SUMIFS('Raw Data'!$X:$X, 'Raw Data'!$AN:$AN,"&lt;=" &amp;DATE(LEFT($AV$3, 4), MONTH("1 " &amp; K$6 &amp; " " &amp; LEFT($AV$3, 4)) + 1, 0 ), 'Raw Data'!$AN:$AN,"&gt;" &amp;DATE(LEFT($AV$3, 4), MONTH("1 " &amp; K$6 &amp; " " &amp; LEFT($AV$3, 4)), 0 ), 'Raw Data'!$J:$J, $A115, 'Raw Data'!$O:$O,""&amp;'Raw Data'!$B$1,'Raw Data'!$D:$D,"&lt;&gt;*ithdr*",'Raw Data'!$D:$D,"&lt;&gt;*ancel*",'Raw Data'!$P:$P,"--")
+
SUMIFS('Raw Data'!$X:$X, 'Raw Data'!$AN:$AN,"&lt;=" &amp;DATE(LEFT($AV$3, 4), MONTH("1 " &amp; K$6 &amp; " " &amp; LEFT($AV$3, 4)) + 1, 0 ), 'Raw Data'!$AN:$AN,"&gt;" &amp;DATE(LEFT($AV$3, 4), MONTH("1 " &amp; K$6 &amp; " " &amp; LEFT($AV$3, 4)), 0 ), 'Raw Data'!$J:$J, $A115, 'Raw Data'!$P:$P,""&amp;'Raw Data'!$B$1,'Raw Data'!$D:$D,"&lt;&gt;*ithdr*",'Raw Data'!$D:$D,"&lt;&gt;*ancel*")
+
SUMIFS('Raw Data'!$V:$V, 'Raw Data'!$AN:$AN,"&lt;=" &amp;DATE(LEFT($AV$3, 4), MONTH("1 " &amp; K$6 &amp; " " &amp; LEFT($AV$3, 4)) + 1, 0 ), 'Raw Data'!$AN:$AN,"&gt;" &amp;DATE(LEFT($AV$3, 4), MONTH("1 " &amp; K$6 &amp; " " &amp; LEFT($AV$3, 4)), 0 ), 'Raw Data'!$J:$J, $A115, 'Raw Data'!$O:$O,""&amp;'Raw Data'!$B$1,'Raw Data'!$D:$D,"&lt;&gt;*ithdr*",'Raw Data'!$D:$D,"&lt;&gt;*ancel*",'Raw Data'!$P:$P,"--")
+
SUMIFS('Raw Data'!$V:$V, 'Raw Data'!$AN:$AN,"&lt;=" &amp;DATE(LEFT($AV$3, 4), MONTH("1 " &amp; K$6 &amp; " " &amp; LEFT($AV$3, 4)) + 1, 0 ), 'Raw Data'!$AN:$AN,"&gt;" &amp;DATE(LEFT($AV$3, 4), MONTH("1 " &amp; K$6 &amp; " " &amp; LEFT($AV$3, 4)), 0 ), 'Raw Data'!$J:$J, $A115, 'Raw Data'!$P:$P,""&amp;'Raw Data'!$B$1,'Raw Data'!$D:$D,"&lt;&gt;*ithdr*",'Raw Data'!$D:$D,"&lt;&gt;*ancel*")</f>
        <v>0</v>
      </c>
      <c r="L125" s="117"/>
      <c r="M125" s="117"/>
      <c r="N125" s="123"/>
      <c r="O125" s="156">
        <f>SUMIFS('Raw Data'!$AA:$AA, 'Raw Data'!$AN:$AN,"&lt;=" &amp;DATE(LEFT($AV$3, 4), MONTH("1 " &amp; O$6 &amp; " " &amp; LEFT($AV$3, 4)) + 1, 0 ), 'Raw Data'!$AN:$AN,"&gt;" &amp;DATE(LEFT($AV$3, 4), MONTH("1 " &amp; O$6 &amp; " " &amp; LEFT($AV$3, 4)), 0 ), 'Raw Data'!$J:$J, $A115, 'Raw Data'!$O:$O,""&amp;'Raw Data'!$B$1,'Raw Data'!$D:$D,"&lt;&gt;*ithdr*",'Raw Data'!$D:$D,"&lt;&gt;*ancel*",'Raw Data'!$P:$P,"--")
+
SUMIFS('Raw Data'!$AA:$AA, 'Raw Data'!$AN:$AN,"&lt;=" &amp;DATE(LEFT($AV$3, 4), MONTH("1 " &amp; O$6 &amp; " " &amp; LEFT($AV$3, 4)) + 1, 0 ), 'Raw Data'!$AN:$AN,"&gt;" &amp;DATE(LEFT($AV$3, 4), MONTH("1 " &amp; O$6 &amp; " " &amp; LEFT($AV$3, 4)), 0 ), 'Raw Data'!$J:$J, $A115, 'Raw Data'!$P:$P,""&amp;'Raw Data'!$B$1,'Raw Data'!$D:$D,"&lt;&gt;*ithdr*",'Raw Data'!$D:$D,"&lt;&gt;*ancel*")
+
SUMIFS('Raw Data'!$X:$X, 'Raw Data'!$AN:$AN,"&lt;=" &amp;DATE(LEFT($AV$3, 4), MONTH("1 " &amp; O$6 &amp; " " &amp; LEFT($AV$3, 4)) + 1, 0 ), 'Raw Data'!$AN:$AN,"&gt;" &amp;DATE(LEFT($AV$3, 4), MONTH("1 " &amp; O$6 &amp; " " &amp; LEFT($AV$3, 4)), 0 ), 'Raw Data'!$J:$J, $A115, 'Raw Data'!$O:$O,""&amp;'Raw Data'!$B$1,'Raw Data'!$D:$D,"&lt;&gt;*ithdr*",'Raw Data'!$D:$D,"&lt;&gt;*ancel*",'Raw Data'!$P:$P,"--")
+
SUMIFS('Raw Data'!$X:$X, 'Raw Data'!$AN:$AN,"&lt;=" &amp;DATE(LEFT($AV$3, 4), MONTH("1 " &amp; O$6 &amp; " " &amp; LEFT($AV$3, 4)) + 1, 0 ), 'Raw Data'!$AN:$AN,"&gt;" &amp;DATE(LEFT($AV$3, 4), MONTH("1 " &amp; O$6 &amp; " " &amp; LEFT($AV$3, 4)), 0 ), 'Raw Data'!$J:$J, $A115, 'Raw Data'!$P:$P,""&amp;'Raw Data'!$B$1,'Raw Data'!$D:$D,"&lt;&gt;*ithdr*",'Raw Data'!$D:$D,"&lt;&gt;*ancel*")
+
SUMIFS('Raw Data'!$V:$V, 'Raw Data'!$AN:$AN,"&lt;=" &amp;DATE(LEFT($AV$3, 4), MONTH("1 " &amp; O$6 &amp; " " &amp; LEFT($AV$3, 4)) + 1, 0 ), 'Raw Data'!$AN:$AN,"&gt;" &amp;DATE(LEFT($AV$3, 4), MONTH("1 " &amp; O$6 &amp; " " &amp; LEFT($AV$3, 4)), 0 ), 'Raw Data'!$J:$J, $A115, 'Raw Data'!$O:$O,""&amp;'Raw Data'!$B$1,'Raw Data'!$D:$D,"&lt;&gt;*ithdr*",'Raw Data'!$D:$D,"&lt;&gt;*ancel*",'Raw Data'!$P:$P,"--")
+
SUMIFS('Raw Data'!$V:$V, 'Raw Data'!$AN:$AN,"&lt;=" &amp;DATE(LEFT($AV$3, 4), MONTH("1 " &amp; O$6 &amp; " " &amp; LEFT($AV$3, 4)) + 1, 0 ), 'Raw Data'!$AN:$AN,"&gt;" &amp;DATE(LEFT($AV$3, 4), MONTH("1 " &amp; O$6 &amp; " " &amp; LEFT($AV$3, 4)), 0 ), 'Raw Data'!$J:$J, $A115, 'Raw Data'!$P:$P,""&amp;'Raw Data'!$B$1,'Raw Data'!$D:$D,"&lt;&gt;*ithdr*",'Raw Data'!$D:$D,"&lt;&gt;*ancel*")</f>
        <v>0</v>
      </c>
      <c r="P125" s="117"/>
      <c r="Q125" s="117"/>
      <c r="R125" s="123"/>
      <c r="S125" s="156">
        <f>SUMIFS('Raw Data'!$AA:$AA, 'Raw Data'!$AN:$AN,"&lt;=" &amp;DATE(LEFT($AV$3, 4), MONTH("1 " &amp; S$6 &amp; " " &amp; LEFT($AV$3, 4)) + 1, 0 ), 'Raw Data'!$AN:$AN,"&gt;" &amp;DATE(LEFT($AV$3, 4), MONTH("1 " &amp; S$6 &amp; " " &amp; LEFT($AV$3, 4)), 0 ), 'Raw Data'!$J:$J, $A115, 'Raw Data'!$O:$O,""&amp;'Raw Data'!$B$1,'Raw Data'!$D:$D,"&lt;&gt;*ithdr*",'Raw Data'!$D:$D,"&lt;&gt;*ancel*",'Raw Data'!$P:$P,"--")
+
SUMIFS('Raw Data'!$AA:$AA, 'Raw Data'!$AN:$AN,"&lt;=" &amp;DATE(LEFT($AV$3, 4), MONTH("1 " &amp; S$6 &amp; " " &amp; LEFT($AV$3, 4)) + 1, 0 ), 'Raw Data'!$AN:$AN,"&gt;" &amp;DATE(LEFT($AV$3, 4), MONTH("1 " &amp; S$6 &amp; " " &amp; LEFT($AV$3, 4)), 0 ), 'Raw Data'!$J:$J, $A115, 'Raw Data'!$P:$P,""&amp;'Raw Data'!$B$1,'Raw Data'!$D:$D,"&lt;&gt;*ithdr*",'Raw Data'!$D:$D,"&lt;&gt;*ancel*")
+
SUMIFS('Raw Data'!$X:$X, 'Raw Data'!$AN:$AN,"&lt;=" &amp;DATE(LEFT($AV$3, 4), MONTH("1 " &amp; S$6 &amp; " " &amp; LEFT($AV$3, 4)) + 1, 0 ), 'Raw Data'!$AN:$AN,"&gt;" &amp;DATE(LEFT($AV$3, 4), MONTH("1 " &amp; S$6 &amp; " " &amp; LEFT($AV$3, 4)), 0 ), 'Raw Data'!$J:$J, $A115, 'Raw Data'!$O:$O,""&amp;'Raw Data'!$B$1,'Raw Data'!$D:$D,"&lt;&gt;*ithdr*",'Raw Data'!$D:$D,"&lt;&gt;*ancel*",'Raw Data'!$P:$P,"--")
+
SUMIFS('Raw Data'!$X:$X, 'Raw Data'!$AN:$AN,"&lt;=" &amp;DATE(LEFT($AV$3, 4), MONTH("1 " &amp; S$6 &amp; " " &amp; LEFT($AV$3, 4)) + 1, 0 ), 'Raw Data'!$AN:$AN,"&gt;" &amp;DATE(LEFT($AV$3, 4), MONTH("1 " &amp; S$6 &amp; " " &amp; LEFT($AV$3, 4)), 0 ), 'Raw Data'!$J:$J, $A115, 'Raw Data'!$P:$P,""&amp;'Raw Data'!$B$1,'Raw Data'!$D:$D,"&lt;&gt;*ithdr*",'Raw Data'!$D:$D,"&lt;&gt;*ancel*")
+
SUMIFS('Raw Data'!$V:$V, 'Raw Data'!$AN:$AN,"&lt;=" &amp;DATE(LEFT($AV$3, 4), MONTH("1 " &amp; S$6 &amp; " " &amp; LEFT($AV$3, 4)) + 1, 0 ), 'Raw Data'!$AN:$AN,"&gt;" &amp;DATE(LEFT($AV$3, 4), MONTH("1 " &amp; S$6 &amp; " " &amp; LEFT($AV$3, 4)), 0 ), 'Raw Data'!$J:$J, $A115, 'Raw Data'!$O:$O,""&amp;'Raw Data'!$B$1,'Raw Data'!$D:$D,"&lt;&gt;*ithdr*",'Raw Data'!$D:$D,"&lt;&gt;*ancel*",'Raw Data'!$P:$P,"--")
+
SUMIFS('Raw Data'!$V:$V, 'Raw Data'!$AN:$AN,"&lt;=" &amp;DATE(LEFT($AV$3, 4), MONTH("1 " &amp; S$6 &amp; " " &amp; LEFT($AV$3, 4)) + 1, 0 ), 'Raw Data'!$AN:$AN,"&gt;" &amp;DATE(LEFT($AV$3, 4), MONTH("1 " &amp; S$6 &amp; " " &amp; LEFT($AV$3, 4)), 0 ), 'Raw Data'!$J:$J, $A115, 'Raw Data'!$P:$P,""&amp;'Raw Data'!$B$1,'Raw Data'!$D:$D,"&lt;&gt;*ithdr*",'Raw Data'!$D:$D,"&lt;&gt;*ancel*")</f>
        <v>0</v>
      </c>
      <c r="T125" s="117"/>
      <c r="U125" s="117"/>
      <c r="V125" s="123"/>
      <c r="W125" s="156">
        <f>SUMIFS('Raw Data'!$AA:$AA, 'Raw Data'!$AN:$AN,"&lt;=" &amp;DATE(LEFT($AV$3, 4), MONTH("1 " &amp; W$6 &amp; " " &amp; LEFT($AV$3, 4)) + 1, 0 ), 'Raw Data'!$AN:$AN,"&gt;" &amp;DATE(LEFT($AV$3, 4), MONTH("1 " &amp; W$6 &amp; " " &amp; LEFT($AV$3, 4)), 0 ), 'Raw Data'!$J:$J, $A115, 'Raw Data'!$O:$O,""&amp;'Raw Data'!$B$1,'Raw Data'!$D:$D,"&lt;&gt;*ithdr*",'Raw Data'!$D:$D,"&lt;&gt;*ancel*",'Raw Data'!$P:$P,"--")
+
SUMIFS('Raw Data'!$AA:$AA, 'Raw Data'!$AN:$AN,"&lt;=" &amp;DATE(LEFT($AV$3, 4), MONTH("1 " &amp; W$6 &amp; " " &amp; LEFT($AV$3, 4)) + 1, 0 ), 'Raw Data'!$AN:$AN,"&gt;" &amp;DATE(LEFT($AV$3, 4), MONTH("1 " &amp; W$6 &amp; " " &amp; LEFT($AV$3, 4)), 0 ), 'Raw Data'!$J:$J, $A115, 'Raw Data'!$P:$P,""&amp;'Raw Data'!$B$1,'Raw Data'!$D:$D,"&lt;&gt;*ithdr*",'Raw Data'!$D:$D,"&lt;&gt;*ancel*")
+
SUMIFS('Raw Data'!$X:$X, 'Raw Data'!$AN:$AN,"&lt;=" &amp;DATE(LEFT($AV$3, 4), MONTH("1 " &amp; W$6 &amp; " " &amp; LEFT($AV$3, 4)) + 1, 0 ), 'Raw Data'!$AN:$AN,"&gt;" &amp;DATE(LEFT($AV$3, 4), MONTH("1 " &amp; W$6 &amp; " " &amp; LEFT($AV$3, 4)), 0 ), 'Raw Data'!$J:$J, $A115, 'Raw Data'!$O:$O,""&amp;'Raw Data'!$B$1,'Raw Data'!$D:$D,"&lt;&gt;*ithdr*",'Raw Data'!$D:$D,"&lt;&gt;*ancel*",'Raw Data'!$P:$P,"--")
+
SUMIFS('Raw Data'!$X:$X, 'Raw Data'!$AN:$AN,"&lt;=" &amp;DATE(LEFT($AV$3, 4), MONTH("1 " &amp; W$6 &amp; " " &amp; LEFT($AV$3, 4)) + 1, 0 ), 'Raw Data'!$AN:$AN,"&gt;" &amp;DATE(LEFT($AV$3, 4), MONTH("1 " &amp; W$6 &amp; " " &amp; LEFT($AV$3, 4)), 0 ), 'Raw Data'!$J:$J, $A115, 'Raw Data'!$P:$P,""&amp;'Raw Data'!$B$1,'Raw Data'!$D:$D,"&lt;&gt;*ithdr*",'Raw Data'!$D:$D,"&lt;&gt;*ancel*")
+
SUMIFS('Raw Data'!$V:$V, 'Raw Data'!$AN:$AN,"&lt;=" &amp;DATE(LEFT($AV$3, 4), MONTH("1 " &amp; W$6 &amp; " " &amp; LEFT($AV$3, 4)) + 1, 0 ), 'Raw Data'!$AN:$AN,"&gt;" &amp;DATE(LEFT($AV$3, 4), MONTH("1 " &amp; W$6 &amp; " " &amp; LEFT($AV$3, 4)), 0 ), 'Raw Data'!$J:$J, $A115, 'Raw Data'!$O:$O,""&amp;'Raw Data'!$B$1,'Raw Data'!$D:$D,"&lt;&gt;*ithdr*",'Raw Data'!$D:$D,"&lt;&gt;*ancel*",'Raw Data'!$P:$P,"--")
+
SUMIFS('Raw Data'!$V:$V, 'Raw Data'!$AN:$AN,"&lt;=" &amp;DATE(LEFT($AV$3, 4), MONTH("1 " &amp; W$6 &amp; " " &amp; LEFT($AV$3, 4)) + 1, 0 ), 'Raw Data'!$AN:$AN,"&gt;" &amp;DATE(LEFT($AV$3, 4), MONTH("1 " &amp; W$6 &amp; " " &amp; LEFT($AV$3, 4)), 0 ), 'Raw Data'!$J:$J, $A115, 'Raw Data'!$P:$P,""&amp;'Raw Data'!$B$1,'Raw Data'!$D:$D,"&lt;&gt;*ithdr*",'Raw Data'!$D:$D,"&lt;&gt;*ancel*")</f>
        <v>0</v>
      </c>
      <c r="X125" s="117"/>
      <c r="Y125" s="117"/>
      <c r="Z125" s="123"/>
      <c r="AA125" s="156">
        <f>SUMIFS('Raw Data'!$AA:$AA, 'Raw Data'!$AN:$AN,"&lt;=" &amp;DATE(LEFT($AV$3, 4), MONTH("1 " &amp; AA$6 &amp; " " &amp; LEFT($AV$3, 4)) + 1, 0 ), 'Raw Data'!$AN:$AN,"&gt;" &amp;DATE(LEFT($AV$3, 4), MONTH("1 " &amp; AA$6 &amp; " " &amp; LEFT($AV$3, 4)), 0 ), 'Raw Data'!$J:$J, $A115, 'Raw Data'!$O:$O,""&amp;'Raw Data'!$B$1,'Raw Data'!$D:$D,"&lt;&gt;*ithdr*",'Raw Data'!$D:$D,"&lt;&gt;*ancel*",'Raw Data'!$P:$P,"--")
+
SUMIFS('Raw Data'!$AA:$AA, 'Raw Data'!$AN:$AN,"&lt;=" &amp;DATE(LEFT($AV$3, 4), MONTH("1 " &amp; AA$6 &amp; " " &amp; LEFT($AV$3, 4)) + 1, 0 ), 'Raw Data'!$AN:$AN,"&gt;" &amp;DATE(LEFT($AV$3, 4), MONTH("1 " &amp; AA$6 &amp; " " &amp; LEFT($AV$3, 4)), 0 ), 'Raw Data'!$J:$J, $A115, 'Raw Data'!$P:$P,""&amp;'Raw Data'!$B$1,'Raw Data'!$D:$D,"&lt;&gt;*ithdr*",'Raw Data'!$D:$D,"&lt;&gt;*ancel*")
+
SUMIFS('Raw Data'!$X:$X, 'Raw Data'!$AN:$AN,"&lt;=" &amp;DATE(LEFT($AV$3, 4), MONTH("1 " &amp; AA$6 &amp; " " &amp; LEFT($AV$3, 4)) + 1, 0 ), 'Raw Data'!$AN:$AN,"&gt;" &amp;DATE(LEFT($AV$3, 4), MONTH("1 " &amp; AA$6 &amp; " " &amp; LEFT($AV$3, 4)), 0 ), 'Raw Data'!$J:$J, $A115, 'Raw Data'!$O:$O,""&amp;'Raw Data'!$B$1,'Raw Data'!$D:$D,"&lt;&gt;*ithdr*",'Raw Data'!$D:$D,"&lt;&gt;*ancel*",'Raw Data'!$P:$P,"--")
+
SUMIFS('Raw Data'!$X:$X, 'Raw Data'!$AN:$AN,"&lt;=" &amp;DATE(LEFT($AV$3, 4), MONTH("1 " &amp; AA$6 &amp; " " &amp; LEFT($AV$3, 4)) + 1, 0 ), 'Raw Data'!$AN:$AN,"&gt;" &amp;DATE(LEFT($AV$3, 4), MONTH("1 " &amp; AA$6 &amp; " " &amp; LEFT($AV$3, 4)), 0 ), 'Raw Data'!$J:$J, $A115, 'Raw Data'!$P:$P,""&amp;'Raw Data'!$B$1,'Raw Data'!$D:$D,"&lt;&gt;*ithdr*",'Raw Data'!$D:$D,"&lt;&gt;*ancel*")
+
SUMIFS('Raw Data'!$V:$V, 'Raw Data'!$AN:$AN,"&lt;=" &amp;DATE(LEFT($AV$3, 4), MONTH("1 " &amp; AA$6 &amp; " " &amp; LEFT($AV$3, 4)) + 1, 0 ), 'Raw Data'!$AN:$AN,"&gt;" &amp;DATE(LEFT($AV$3, 4), MONTH("1 " &amp; AA$6 &amp; " " &amp; LEFT($AV$3, 4)), 0 ), 'Raw Data'!$J:$J, $A115, 'Raw Data'!$O:$O,""&amp;'Raw Data'!$B$1,'Raw Data'!$D:$D,"&lt;&gt;*ithdr*",'Raw Data'!$D:$D,"&lt;&gt;*ancel*",'Raw Data'!$P:$P,"--")
+
SUMIFS('Raw Data'!$V:$V, 'Raw Data'!$AN:$AN,"&lt;=" &amp;DATE(LEFT($AV$3, 4), MONTH("1 " &amp; AA$6 &amp; " " &amp; LEFT($AV$3, 4)) + 1, 0 ), 'Raw Data'!$AN:$AN,"&gt;" &amp;DATE(LEFT($AV$3, 4), MONTH("1 " &amp; AA$6 &amp; " " &amp; LEFT($AV$3, 4)), 0 ), 'Raw Data'!$J:$J, $A115, 'Raw Data'!$P:$P,""&amp;'Raw Data'!$B$1,'Raw Data'!$D:$D,"&lt;&gt;*ithdr*",'Raw Data'!$D:$D,"&lt;&gt;*ancel*")</f>
        <v>0</v>
      </c>
      <c r="AB125" s="117"/>
      <c r="AC125" s="117"/>
      <c r="AD125" s="123"/>
      <c r="AE125" s="156">
        <f>SUMIFS('Raw Data'!$AA:$AA, 'Raw Data'!$AN:$AN,"&lt;=" &amp;DATE(LEFT($AV$3, 4), MONTH("1 " &amp; AE$6 &amp; " " &amp; LEFT($AV$3, 4)) + 1, 0 ), 'Raw Data'!$AN:$AN,"&gt;" &amp;DATE(LEFT($AV$3, 4), MONTH("1 " &amp; AE$6 &amp; " " &amp; LEFT($AV$3, 4)), 0 ), 'Raw Data'!$J:$J, $A115, 'Raw Data'!$O:$O,""&amp;'Raw Data'!$B$1,'Raw Data'!$D:$D,"&lt;&gt;*ithdr*",'Raw Data'!$D:$D,"&lt;&gt;*ancel*",'Raw Data'!$P:$P,"--")
+
SUMIFS('Raw Data'!$AA:$AA, 'Raw Data'!$AN:$AN,"&lt;=" &amp;DATE(LEFT($AV$3, 4), MONTH("1 " &amp; AE$6 &amp; " " &amp; LEFT($AV$3, 4)) + 1, 0 ), 'Raw Data'!$AN:$AN,"&gt;" &amp;DATE(LEFT($AV$3, 4), MONTH("1 " &amp; AE$6 &amp; " " &amp; LEFT($AV$3, 4)), 0 ), 'Raw Data'!$J:$J, $A115, 'Raw Data'!$P:$P,""&amp;'Raw Data'!$B$1,'Raw Data'!$D:$D,"&lt;&gt;*ithdr*",'Raw Data'!$D:$D,"&lt;&gt;*ancel*")
+
SUMIFS('Raw Data'!$X:$X, 'Raw Data'!$AN:$AN,"&lt;=" &amp;DATE(LEFT($AV$3, 4), MONTH("1 " &amp; AE$6 &amp; " " &amp; LEFT($AV$3, 4)) + 1, 0 ), 'Raw Data'!$AN:$AN,"&gt;" &amp;DATE(LEFT($AV$3, 4), MONTH("1 " &amp; AE$6 &amp; " " &amp; LEFT($AV$3, 4)), 0 ), 'Raw Data'!$J:$J, $A115, 'Raw Data'!$O:$O,""&amp;'Raw Data'!$B$1,'Raw Data'!$D:$D,"&lt;&gt;*ithdr*",'Raw Data'!$D:$D,"&lt;&gt;*ancel*",'Raw Data'!$P:$P,"--")
+
SUMIFS('Raw Data'!$X:$X, 'Raw Data'!$AN:$AN,"&lt;=" &amp;DATE(LEFT($AV$3, 4), MONTH("1 " &amp; AE$6 &amp; " " &amp; LEFT($AV$3, 4)) + 1, 0 ), 'Raw Data'!$AN:$AN,"&gt;" &amp;DATE(LEFT($AV$3, 4), MONTH("1 " &amp; AE$6 &amp; " " &amp; LEFT($AV$3, 4)), 0 ), 'Raw Data'!$J:$J, $A115, 'Raw Data'!$P:$P,""&amp;'Raw Data'!$B$1,'Raw Data'!$D:$D,"&lt;&gt;*ithdr*",'Raw Data'!$D:$D,"&lt;&gt;*ancel*")
+
SUMIFS('Raw Data'!$V:$V, 'Raw Data'!$AN:$AN,"&lt;=" &amp;DATE(LEFT($AV$3, 4), MONTH("1 " &amp; AE$6 &amp; " " &amp; LEFT($AV$3, 4)) + 1, 0 ), 'Raw Data'!$AN:$AN,"&gt;" &amp;DATE(LEFT($AV$3, 4), MONTH("1 " &amp; AE$6 &amp; " " &amp; LEFT($AV$3, 4)), 0 ), 'Raw Data'!$J:$J, $A115, 'Raw Data'!$O:$O,""&amp;'Raw Data'!$B$1,'Raw Data'!$D:$D,"&lt;&gt;*ithdr*",'Raw Data'!$D:$D,"&lt;&gt;*ancel*",'Raw Data'!$P:$P,"--")
+
SUMIFS('Raw Data'!$V:$V, 'Raw Data'!$AN:$AN,"&lt;=" &amp;DATE(LEFT($AV$3, 4), MONTH("1 " &amp; AE$6 &amp; " " &amp; LEFT($AV$3, 4)) + 1, 0 ), 'Raw Data'!$AN:$AN,"&gt;" &amp;DATE(LEFT($AV$3, 4), MONTH("1 " &amp; AE$6 &amp; " " &amp; LEFT($AV$3, 4)), 0 ), 'Raw Data'!$J:$J, $A115, 'Raw Data'!$P:$P,""&amp;'Raw Data'!$B$1,'Raw Data'!$D:$D,"&lt;&gt;*ithdr*",'Raw Data'!$D:$D,"&lt;&gt;*ancel*")</f>
        <v>0</v>
      </c>
      <c r="AF125" s="117"/>
      <c r="AG125" s="117"/>
      <c r="AH125" s="123"/>
      <c r="AI125" s="156">
        <f>SUMIFS('Raw Data'!$AA:$AA, 'Raw Data'!$AN:$AN,"&lt;=" &amp;DATE(LEFT($AV$3, 4), MONTH("1 " &amp; AI$6 &amp; " " &amp; LEFT($AV$3, 4)) + 1, 0 ), 'Raw Data'!$AN:$AN,"&gt;" &amp;DATE(LEFT($AV$3, 4), MONTH("1 " &amp; AI$6 &amp; " " &amp; LEFT($AV$3, 4)), 0 ), 'Raw Data'!$J:$J, $A115, 'Raw Data'!$O:$O,""&amp;'Raw Data'!$B$1,'Raw Data'!$D:$D,"&lt;&gt;*ithdr*",'Raw Data'!$D:$D,"&lt;&gt;*ancel*",'Raw Data'!$P:$P,"--")
+
SUMIFS('Raw Data'!$AA:$AA, 'Raw Data'!$AN:$AN,"&lt;=" &amp;DATE(LEFT($AV$3, 4), MONTH("1 " &amp; AI$6 &amp; " " &amp; LEFT($AV$3, 4)) + 1, 0 ), 'Raw Data'!$AN:$AN,"&gt;" &amp;DATE(LEFT($AV$3, 4), MONTH("1 " &amp; AI$6 &amp; " " &amp; LEFT($AV$3, 4)), 0 ), 'Raw Data'!$J:$J, $A115, 'Raw Data'!$P:$P,""&amp;'Raw Data'!$B$1,'Raw Data'!$D:$D,"&lt;&gt;*ithdr*",'Raw Data'!$D:$D,"&lt;&gt;*ancel*")
+
SUMIFS('Raw Data'!$X:$X, 'Raw Data'!$AN:$AN,"&lt;=" &amp;DATE(LEFT($AV$3, 4), MONTH("1 " &amp; AI$6 &amp; " " &amp; LEFT($AV$3, 4)) + 1, 0 ), 'Raw Data'!$AN:$AN,"&gt;" &amp;DATE(LEFT($AV$3, 4), MONTH("1 " &amp; AI$6 &amp; " " &amp; LEFT($AV$3, 4)), 0 ), 'Raw Data'!$J:$J, $A115, 'Raw Data'!$O:$O,""&amp;'Raw Data'!$B$1,'Raw Data'!$D:$D,"&lt;&gt;*ithdr*",'Raw Data'!$D:$D,"&lt;&gt;*ancel*",'Raw Data'!$P:$P,"--")
+
SUMIFS('Raw Data'!$X:$X, 'Raw Data'!$AN:$AN,"&lt;=" &amp;DATE(LEFT($AV$3, 4), MONTH("1 " &amp; AI$6 &amp; " " &amp; LEFT($AV$3, 4)) + 1, 0 ), 'Raw Data'!$AN:$AN,"&gt;" &amp;DATE(LEFT($AV$3, 4), MONTH("1 " &amp; AI$6 &amp; " " &amp; LEFT($AV$3, 4)), 0 ), 'Raw Data'!$J:$J, $A115, 'Raw Data'!$P:$P,""&amp;'Raw Data'!$B$1,'Raw Data'!$D:$D,"&lt;&gt;*ithdr*",'Raw Data'!$D:$D,"&lt;&gt;*ancel*")
+
SUMIFS('Raw Data'!$V:$V, 'Raw Data'!$AN:$AN,"&lt;=" &amp;DATE(LEFT($AV$3, 4), MONTH("1 " &amp; AI$6 &amp; " " &amp; LEFT($AV$3, 4)) + 1, 0 ), 'Raw Data'!$AN:$AN,"&gt;" &amp;DATE(LEFT($AV$3, 4), MONTH("1 " &amp; AI$6 &amp; " " &amp; LEFT($AV$3, 4)), 0 ), 'Raw Data'!$J:$J, $A115, 'Raw Data'!$O:$O,""&amp;'Raw Data'!$B$1,'Raw Data'!$D:$D,"&lt;&gt;*ithdr*",'Raw Data'!$D:$D,"&lt;&gt;*ancel*",'Raw Data'!$P:$P,"--")
+
SUMIFS('Raw Data'!$V:$V, 'Raw Data'!$AN:$AN,"&lt;=" &amp;DATE(LEFT($AV$3, 4), MONTH("1 " &amp; AI$6 &amp; " " &amp; LEFT($AV$3, 4)) + 1, 0 ), 'Raw Data'!$AN:$AN,"&gt;" &amp;DATE(LEFT($AV$3, 4), MONTH("1 " &amp; AI$6 &amp; " " &amp; LEFT($AV$3, 4)), 0 ), 'Raw Data'!$J:$J, $A115, 'Raw Data'!$P:$P,""&amp;'Raw Data'!$B$1,'Raw Data'!$D:$D,"&lt;&gt;*ithdr*",'Raw Data'!$D:$D,"&lt;&gt;*ancel*")</f>
        <v>0</v>
      </c>
      <c r="AJ125" s="117"/>
      <c r="AK125" s="117"/>
      <c r="AL125" s="123"/>
      <c r="AM125" s="156">
        <f>SUMIFS('Raw Data'!$AA:$AA, 'Raw Data'!$AN:$AN,"&lt;=" &amp;DATE(LEFT($AV$3, 4), MONTH("1 " &amp; AM$6 &amp; " " &amp; LEFT($AV$3, 4)) + 1, 0 ), 'Raw Data'!$AN:$AN,"&gt;" &amp;DATE(LEFT($AV$3, 4), MONTH("1 " &amp; AM$6 &amp; " " &amp; LEFT($AV$3, 4)), 0 ), 'Raw Data'!$J:$J, $A115, 'Raw Data'!$O:$O,""&amp;'Raw Data'!$B$1,'Raw Data'!$D:$D,"&lt;&gt;*ithdr*",'Raw Data'!$D:$D,"&lt;&gt;*ancel*",'Raw Data'!$P:$P,"--")
+
SUMIFS('Raw Data'!$AA:$AA, 'Raw Data'!$AN:$AN,"&lt;=" &amp;DATE(LEFT($AV$3, 4), MONTH("1 " &amp; AM$6 &amp; " " &amp; LEFT($AV$3, 4)) + 1, 0 ), 'Raw Data'!$AN:$AN,"&gt;" &amp;DATE(LEFT($AV$3, 4), MONTH("1 " &amp; AM$6 &amp; " " &amp; LEFT($AV$3, 4)), 0 ), 'Raw Data'!$J:$J, $A115, 'Raw Data'!$P:$P,""&amp;'Raw Data'!$B$1,'Raw Data'!$D:$D,"&lt;&gt;*ithdr*",'Raw Data'!$D:$D,"&lt;&gt;*ancel*")
+
SUMIFS('Raw Data'!$X:$X, 'Raw Data'!$AN:$AN,"&lt;=" &amp;DATE(LEFT($AV$3, 4), MONTH("1 " &amp; AM$6 &amp; " " &amp; LEFT($AV$3, 4)) + 1, 0 ), 'Raw Data'!$AN:$AN,"&gt;" &amp;DATE(LEFT($AV$3, 4), MONTH("1 " &amp; AM$6 &amp; " " &amp; LEFT($AV$3, 4)), 0 ), 'Raw Data'!$J:$J, $A115, 'Raw Data'!$O:$O,""&amp;'Raw Data'!$B$1,'Raw Data'!$D:$D,"&lt;&gt;*ithdr*",'Raw Data'!$D:$D,"&lt;&gt;*ancel*",'Raw Data'!$P:$P,"--")
+
SUMIFS('Raw Data'!$X:$X, 'Raw Data'!$AN:$AN,"&lt;=" &amp;DATE(LEFT($AV$3, 4), MONTH("1 " &amp; AM$6 &amp; " " &amp; LEFT($AV$3, 4)) + 1, 0 ), 'Raw Data'!$AN:$AN,"&gt;" &amp;DATE(LEFT($AV$3, 4), MONTH("1 " &amp; AM$6 &amp; " " &amp; LEFT($AV$3, 4)), 0 ), 'Raw Data'!$J:$J, $A115, 'Raw Data'!$P:$P,""&amp;'Raw Data'!$B$1,'Raw Data'!$D:$D,"&lt;&gt;*ithdr*",'Raw Data'!$D:$D,"&lt;&gt;*ancel*")
+
SUMIFS('Raw Data'!$V:$V, 'Raw Data'!$AN:$AN,"&lt;=" &amp;DATE(LEFT($AV$3, 4), MONTH("1 " &amp; AM$6 &amp; " " &amp; LEFT($AV$3, 4)) + 1, 0 ), 'Raw Data'!$AN:$AN,"&gt;" &amp;DATE(LEFT($AV$3, 4), MONTH("1 " &amp; AM$6 &amp; " " &amp; LEFT($AV$3, 4)), 0 ), 'Raw Data'!$J:$J, $A115, 'Raw Data'!$O:$O,""&amp;'Raw Data'!$B$1,'Raw Data'!$D:$D,"&lt;&gt;*ithdr*",'Raw Data'!$D:$D,"&lt;&gt;*ancel*",'Raw Data'!$P:$P,"--")
+
SUMIFS('Raw Data'!$V:$V, 'Raw Data'!$AN:$AN,"&lt;=" &amp;DATE(LEFT($AV$3, 4), MONTH("1 " &amp; AM$6 &amp; " " &amp; LEFT($AV$3, 4)) + 1, 0 ), 'Raw Data'!$AN:$AN,"&gt;" &amp;DATE(LEFT($AV$3, 4), MONTH("1 " &amp; AM$6 &amp; " " &amp; LEFT($AV$3, 4)), 0 ), 'Raw Data'!$J:$J, $A115, 'Raw Data'!$P:$P,""&amp;'Raw Data'!$B$1,'Raw Data'!$D:$D,"&lt;&gt;*ithdr*",'Raw Data'!$D:$D,"&lt;&gt;*ancel*")</f>
        <v>0</v>
      </c>
      <c r="AN125" s="117"/>
      <c r="AO125" s="117"/>
      <c r="AP125" s="123"/>
      <c r="AQ125" s="156">
        <f>SUMIFS('Raw Data'!$AA:$AA, 'Raw Data'!$AN:$AN,"&lt;=" &amp;DATE(LEFT($AV$3, 4), MONTH("1 " &amp; AQ$6 &amp; " " &amp; LEFT($AV$3, 4)) + 1, 0 ), 'Raw Data'!$AN:$AN,"&gt;" &amp;DATE(LEFT($AV$3, 4), MONTH("1 " &amp; AQ$6 &amp; " " &amp; LEFT($AV$3, 4)), 0 ), 'Raw Data'!$J:$J, $A115, 'Raw Data'!$O:$O,""&amp;'Raw Data'!$B$1,'Raw Data'!$D:$D,"&lt;&gt;*ithdr*",'Raw Data'!$D:$D,"&lt;&gt;*ancel*",'Raw Data'!$P:$P,"--")
+
SUMIFS('Raw Data'!$AA:$AA, 'Raw Data'!$AN:$AN,"&lt;=" &amp;DATE(LEFT($AV$3, 4), MONTH("1 " &amp; AQ$6 &amp; " " &amp; LEFT($AV$3, 4)) + 1, 0 ), 'Raw Data'!$AN:$AN,"&gt;" &amp;DATE(LEFT($AV$3, 4), MONTH("1 " &amp; AQ$6 &amp; " " &amp; LEFT($AV$3, 4)), 0 ), 'Raw Data'!$J:$J, $A115, 'Raw Data'!$P:$P,""&amp;'Raw Data'!$B$1,'Raw Data'!$D:$D,"&lt;&gt;*ithdr*",'Raw Data'!$D:$D,"&lt;&gt;*ancel*")
+
SUMIFS('Raw Data'!$X:$X, 'Raw Data'!$AN:$AN,"&lt;=" &amp;DATE(LEFT($AV$3, 4), MONTH("1 " &amp; AQ$6 &amp; " " &amp; LEFT($AV$3, 4)) + 1, 0 ), 'Raw Data'!$AN:$AN,"&gt;" &amp;DATE(LEFT($AV$3, 4), MONTH("1 " &amp; AQ$6 &amp; " " &amp; LEFT($AV$3, 4)), 0 ), 'Raw Data'!$J:$J, $A115, 'Raw Data'!$O:$O,""&amp;'Raw Data'!$B$1,'Raw Data'!$D:$D,"&lt;&gt;*ithdr*",'Raw Data'!$D:$D,"&lt;&gt;*ancel*",'Raw Data'!$P:$P,"--")
+
SUMIFS('Raw Data'!$X:$X, 'Raw Data'!$AN:$AN,"&lt;=" &amp;DATE(LEFT($AV$3, 4), MONTH("1 " &amp; AQ$6 &amp; " " &amp; LEFT($AV$3, 4)) + 1, 0 ), 'Raw Data'!$AN:$AN,"&gt;" &amp;DATE(LEFT($AV$3, 4), MONTH("1 " &amp; AQ$6 &amp; " " &amp; LEFT($AV$3, 4)), 0 ), 'Raw Data'!$J:$J, $A115, 'Raw Data'!$P:$P,""&amp;'Raw Data'!$B$1,'Raw Data'!$D:$D,"&lt;&gt;*ithdr*",'Raw Data'!$D:$D,"&lt;&gt;*ancel*")
+
SUMIFS('Raw Data'!$V:$V, 'Raw Data'!$AN:$AN,"&lt;=" &amp;DATE(LEFT($AV$3, 4), MONTH("1 " &amp; AQ$6 &amp; " " &amp; LEFT($AV$3, 4)) + 1, 0 ), 'Raw Data'!$AN:$AN,"&gt;" &amp;DATE(LEFT($AV$3, 4), MONTH("1 " &amp; AQ$6 &amp; " " &amp; LEFT($AV$3, 4)), 0 ), 'Raw Data'!$J:$J, $A115, 'Raw Data'!$O:$O,""&amp;'Raw Data'!$B$1,'Raw Data'!$D:$D,"&lt;&gt;*ithdr*",'Raw Data'!$D:$D,"&lt;&gt;*ancel*",'Raw Data'!$P:$P,"--")
+
SUMIFS('Raw Data'!$V:$V, 'Raw Data'!$AN:$AN,"&lt;=" &amp;DATE(LEFT($AV$3, 4), MONTH("1 " &amp; AQ$6 &amp; " " &amp; LEFT($AV$3, 4)) + 1, 0 ), 'Raw Data'!$AN:$AN,"&gt;" &amp;DATE(LEFT($AV$3, 4), MONTH("1 " &amp; AQ$6 &amp; " " &amp; LEFT($AV$3, 4)), 0 ), 'Raw Data'!$J:$J, $A115, 'Raw Data'!$P:$P,""&amp;'Raw Data'!$B$1,'Raw Data'!$D:$D,"&lt;&gt;*ithdr*",'Raw Data'!$D:$D,"&lt;&gt;*ancel*")</f>
        <v>0</v>
      </c>
      <c r="AR125" s="117"/>
      <c r="AS125" s="117"/>
      <c r="AT125" s="123"/>
      <c r="AU125" s="156">
        <f>SUMIFS('Raw Data'!$AA:$AA, 'Raw Data'!$AN:$AN,"&lt;=" &amp;DATE(MID($AV$3, 15, 4), MONTH("1 " &amp; AU$6 &amp; " " &amp; MID($AV$3, 15, 4)) + 1, 0 ), 'Raw Data'!$AN:$AN,"&gt;" &amp;DATE(MID($AV$3, 15, 4), MONTH("1 " &amp; AU$6 &amp; " " &amp; MID($AV$3, 15, 4)), 0 ), 'Raw Data'!$J:$J, $A115, 'Raw Data'!$O:$O,""&amp;'Raw Data'!$B$1,'Raw Data'!$D:$D,"&lt;&gt;*ithdr*",'Raw Data'!$D:$D,"&lt;&gt;*ancel*",'Raw Data'!$P:$P,"--")
+
SUMIFS('Raw Data'!$AA:$AA, 'Raw Data'!$AN:$AN,"&lt;=" &amp;DATE(MID($AV$3, 15, 4), MONTH("1 " &amp; AU$6 &amp; " " &amp; MID($AV$3, 15, 4)) + 1, 0 ), 'Raw Data'!$AN:$AN,"&gt;" &amp;DATE(MID($AV$3, 15, 4), MONTH("1 " &amp; AU$6 &amp; " " &amp; MID($AV$3, 15, 4)), 0 ), 'Raw Data'!$J:$J, $A115, 'Raw Data'!$P:$P,""&amp;'Raw Data'!$B$1,'Raw Data'!$D:$D,"&lt;&gt;*ithdr*",'Raw Data'!$D:$D,"&lt;&gt;*ancel*")
+
SUMIFS('Raw Data'!$X:$X, 'Raw Data'!$AN:$AN,"&lt;=" &amp;DATE(MID($AV$3, 15, 4), MONTH("1 " &amp; AU$6 &amp; " " &amp; MID($AV$3, 15, 4)) + 1, 0 ), 'Raw Data'!$AN:$AN,"&gt;" &amp;DATE(MID($AV$3, 15, 4), MONTH("1 " &amp; AU$6 &amp; " " &amp; MID($AV$3, 15, 4)), 0 ), 'Raw Data'!$J:$J, $A115, 'Raw Data'!$O:$O,""&amp;'Raw Data'!$B$1,'Raw Data'!$D:$D,"&lt;&gt;*ithdr*",'Raw Data'!$D:$D,"&lt;&gt;*ancel*",'Raw Data'!$P:$P,"--")
+
SUMIFS('Raw Data'!$X:$X, 'Raw Data'!$AN:$AN,"&lt;=" &amp;DATE(MID($AV$3, 15, 4), MONTH("1 " &amp; AU$6 &amp; " " &amp; MID($AV$3, 15, 4)) + 1, 0 ), 'Raw Data'!$AN:$AN,"&gt;" &amp;DATE(MID($AV$3, 15, 4), MONTH("1 " &amp; AU$6 &amp; " " &amp; MID($AV$3, 15, 4)), 0 ), 'Raw Data'!$J:$J, $A115, 'Raw Data'!$P:$P,""&amp;'Raw Data'!$B$1,'Raw Data'!$D:$D,"&lt;&gt;*ithdr*",'Raw Data'!$D:$D,"&lt;&gt;*ancel*")
+
SUMIFS('Raw Data'!$V:$V, 'Raw Data'!$AN:$AN,"&lt;=" &amp;DATE(MID($AV$3, 15, 4), MONTH("1 " &amp; AU$6 &amp; " " &amp; MID($AV$3, 15, 4)) + 1, 0 ), 'Raw Data'!$AN:$AN,"&gt;" &amp;DATE(MID($AV$3, 15, 4), MONTH("1 " &amp; AU$6 &amp; " " &amp; MID($AV$3, 15, 4)), 0 ), 'Raw Data'!$J:$J, $A115, 'Raw Data'!$O:$O,""&amp;'Raw Data'!$B$1,'Raw Data'!$D:$D,"&lt;&gt;*ithdr*",'Raw Data'!$D:$D,"&lt;&gt;*ancel*",'Raw Data'!$P:$P,"--")
+
SUMIFS('Raw Data'!$V:$V, 'Raw Data'!$AN:$AN,"&lt;=" &amp;DATE(MID($AV$3, 15, 4), MONTH("1 " &amp; AU$6 &amp; " " &amp; MID($AV$3, 15, 4)) + 1, 0 ), 'Raw Data'!$AN:$AN,"&gt;" &amp;DATE(MID($AV$3, 15, 4), MONTH("1 " &amp; AU$6 &amp; " " &amp; MID($AV$3, 15, 4)), 0 ), 'Raw Data'!$J:$J, $A115, 'Raw Data'!$P:$P,""&amp;'Raw Data'!$B$1,'Raw Data'!$D:$D,"&lt;&gt;*ithdr*",'Raw Data'!$D:$D,"&lt;&gt;*ancel*")</f>
        <v>0</v>
      </c>
      <c r="AV125" s="117"/>
      <c r="AW125" s="117"/>
      <c r="AX125" s="123"/>
      <c r="AY125" s="156">
        <f>SUMIFS('Raw Data'!$AA:$AA, 'Raw Data'!$AN:$AN,"&lt;=" &amp;DATE(MID($AV$3, 15, 4), MONTH("1 " &amp; AY$6 &amp; " " &amp; MID($AV$3, 15, 4)) + 1, 0 ), 'Raw Data'!$AN:$AN,"&gt;" &amp;DATE(MID($AV$3, 15, 4), MONTH("1 " &amp; AY$6 &amp; " " &amp; MID($AV$3, 15, 4)), 0 ), 'Raw Data'!$J:$J, $A115, 'Raw Data'!$O:$O,""&amp;'Raw Data'!$B$1,'Raw Data'!$D:$D,"&lt;&gt;*ithdr*",'Raw Data'!$D:$D,"&lt;&gt;*ancel*",'Raw Data'!$P:$P,"--")
+
SUMIFS('Raw Data'!$AA:$AA, 'Raw Data'!$AN:$AN,"&lt;=" &amp;DATE(MID($AV$3, 15, 4), MONTH("1 " &amp; AY$6 &amp; " " &amp; MID($AV$3, 15, 4)) + 1, 0 ), 'Raw Data'!$AN:$AN,"&gt;" &amp;DATE(MID($AV$3, 15, 4), MONTH("1 " &amp; AY$6 &amp; " " &amp; MID($AV$3, 15, 4)), 0 ), 'Raw Data'!$J:$J, $A115, 'Raw Data'!$P:$P,""&amp;'Raw Data'!$B$1,'Raw Data'!$D:$D,"&lt;&gt;*ithdr*",'Raw Data'!$D:$D,"&lt;&gt;*ancel*")
+
SUMIFS('Raw Data'!$X:$X, 'Raw Data'!$AN:$AN,"&lt;=" &amp;DATE(MID($AV$3, 15, 4), MONTH("1 " &amp; AY$6 &amp; " " &amp; MID($AV$3, 15, 4)) + 1, 0 ), 'Raw Data'!$AN:$AN,"&gt;" &amp;DATE(MID($AV$3, 15, 4), MONTH("1 " &amp; AY$6 &amp; " " &amp; MID($AV$3, 15, 4)), 0 ), 'Raw Data'!$J:$J, $A115, 'Raw Data'!$O:$O,""&amp;'Raw Data'!$B$1,'Raw Data'!$D:$D,"&lt;&gt;*ithdr*",'Raw Data'!$D:$D,"&lt;&gt;*ancel*",'Raw Data'!$P:$P,"--")
+
SUMIFS('Raw Data'!$X:$X, 'Raw Data'!$AN:$AN,"&lt;=" &amp;DATE(MID($AV$3, 15, 4), MONTH("1 " &amp; AY$6 &amp; " " &amp; MID($AV$3, 15, 4)) + 1, 0 ), 'Raw Data'!$AN:$AN,"&gt;" &amp;DATE(MID($AV$3, 15, 4), MONTH("1 " &amp; AY$6 &amp; " " &amp; MID($AV$3, 15, 4)), 0 ), 'Raw Data'!$J:$J, $A115, 'Raw Data'!$P:$P,""&amp;'Raw Data'!$B$1,'Raw Data'!$D:$D,"&lt;&gt;*ithdr*",'Raw Data'!$D:$D,"&lt;&gt;*ancel*")
+
SUMIFS('Raw Data'!$V:$V, 'Raw Data'!$AN:$AN,"&lt;=" &amp;DATE(MID($AV$3, 15, 4), MONTH("1 " &amp; AY$6 &amp; " " &amp; MID($AV$3, 15, 4)) + 1, 0 ), 'Raw Data'!$AN:$AN,"&gt;" &amp;DATE(MID($AV$3, 15, 4), MONTH("1 " &amp; AY$6 &amp; " " &amp; MID($AV$3, 15, 4)), 0 ), 'Raw Data'!$J:$J, $A115, 'Raw Data'!$O:$O,""&amp;'Raw Data'!$B$1,'Raw Data'!$D:$D,"&lt;&gt;*ithdr*",'Raw Data'!$D:$D,"&lt;&gt;*ancel*",'Raw Data'!$P:$P,"--")
+
SUMIFS('Raw Data'!$V:$V, 'Raw Data'!$AN:$AN,"&lt;=" &amp;DATE(MID($AV$3, 15, 4), MONTH("1 " &amp; AY$6 &amp; " " &amp; MID($AV$3, 15, 4)) + 1, 0 ), 'Raw Data'!$AN:$AN,"&gt;" &amp;DATE(MID($AV$3, 15, 4), MONTH("1 " &amp; AY$6 &amp; " " &amp; MID($AV$3, 15, 4)), 0 ), 'Raw Data'!$J:$J, $A115, 'Raw Data'!$P:$P,""&amp;'Raw Data'!$B$1,'Raw Data'!$D:$D,"&lt;&gt;*ithdr*",'Raw Data'!$D:$D,"&lt;&gt;*ancel*")</f>
        <v>0</v>
      </c>
      <c r="AZ125" s="117"/>
      <c r="BA125" s="117"/>
      <c r="BB125" s="123"/>
      <c r="BC125" s="156">
        <f>SUMIFS('Raw Data'!$AA:$AA, 'Raw Data'!$AN:$AN,"&lt;=" &amp;DATE(MID($AV$3, 15, 4), MONTH("1 " &amp; BC$6 &amp; " " &amp; MID($AV$3, 15, 4)) + 1, 0 ), 'Raw Data'!$AN:$AN,"&gt;" &amp;DATE(MID($AV$3, 15, 4), MONTH("1 " &amp; BC$6 &amp; " " &amp; MID($AV$3, 15, 4)), 0 ), 'Raw Data'!$J:$J, $A115, 'Raw Data'!$O:$O,""&amp;'Raw Data'!$B$1,'Raw Data'!$D:$D,"&lt;&gt;*ithdr*",'Raw Data'!$D:$D,"&lt;&gt;*ancel*",'Raw Data'!$P:$P,"--")
+
SUMIFS('Raw Data'!$AA:$AA, 'Raw Data'!$AN:$AN,"&lt;=" &amp;DATE(MID($AV$3, 15, 4), MONTH("1 " &amp; BC$6 &amp; " " &amp; MID($AV$3, 15, 4)) + 1, 0 ), 'Raw Data'!$AN:$AN,"&gt;" &amp;DATE(MID($AV$3, 15, 4), MONTH("1 " &amp; BC$6 &amp; " " &amp; MID($AV$3, 15, 4)), 0 ), 'Raw Data'!$J:$J, $A115, 'Raw Data'!$P:$P,""&amp;'Raw Data'!$B$1,'Raw Data'!$D:$D,"&lt;&gt;*ithdr*",'Raw Data'!$D:$D,"&lt;&gt;*ancel*")
+
SUMIFS('Raw Data'!$X:$X, 'Raw Data'!$AN:$AN,"&lt;=" &amp;DATE(MID($AV$3, 15, 4), MONTH("1 " &amp; BC$6 &amp; " " &amp; MID($AV$3, 15, 4)) + 1, 0 ), 'Raw Data'!$AN:$AN,"&gt;" &amp;DATE(MID($AV$3, 15, 4), MONTH("1 " &amp; BC$6 &amp; " " &amp; MID($AV$3, 15, 4)), 0 ), 'Raw Data'!$J:$J, $A115, 'Raw Data'!$O:$O,""&amp;'Raw Data'!$B$1,'Raw Data'!$D:$D,"&lt;&gt;*ithdr*",'Raw Data'!$D:$D,"&lt;&gt;*ancel*",'Raw Data'!$P:$P,"--")
+
SUMIFS('Raw Data'!$X:$X, 'Raw Data'!$AN:$AN,"&lt;=" &amp;DATE(MID($AV$3, 15, 4), MONTH("1 " &amp; BC$6 &amp; " " &amp; MID($AV$3, 15, 4)) + 1, 0 ), 'Raw Data'!$AN:$AN,"&gt;" &amp;DATE(MID($AV$3, 15, 4), MONTH("1 " &amp; BC$6 &amp; " " &amp; MID($AV$3, 15, 4)), 0 ), 'Raw Data'!$J:$J, $A115, 'Raw Data'!$P:$P,""&amp;'Raw Data'!$B$1,'Raw Data'!$D:$D,"&lt;&gt;*ithdr*",'Raw Data'!$D:$D,"&lt;&gt;*ancel*")
+
SUMIFS('Raw Data'!$V:$V, 'Raw Data'!$AN:$AN,"&lt;=" &amp;DATE(MID($AV$3, 15, 4), MONTH("1 " &amp; BC$6 &amp; " " &amp; MID($AV$3, 15, 4)) + 1, 0 ), 'Raw Data'!$AN:$AN,"&gt;" &amp;DATE(MID($AV$3, 15, 4), MONTH("1 " &amp; BC$6 &amp; " " &amp; MID($AV$3, 15, 4)), 0 ), 'Raw Data'!$J:$J, $A115, 'Raw Data'!$O:$O,""&amp;'Raw Data'!$B$1,'Raw Data'!$D:$D,"&lt;&gt;*ithdr*",'Raw Data'!$D:$D,"&lt;&gt;*ancel*",'Raw Data'!$P:$P,"--")
+
SUMIFS('Raw Data'!$V:$V, 'Raw Data'!$AN:$AN,"&lt;=" &amp;DATE(MID($AV$3, 15, 4), MONTH("1 " &amp; BC$6 &amp; " " &amp; MID($AV$3, 15, 4)) + 1, 0 ), 'Raw Data'!$AN:$AN,"&gt;" &amp;DATE(MID($AV$3, 15, 4), MONTH("1 " &amp; BC$6 &amp; " " &amp; MID($AV$3, 15, 4)), 0 ), 'Raw Data'!$J:$J, $A115, 'Raw Data'!$P:$P,""&amp;'Raw Data'!$B$1,'Raw Data'!$D:$D,"&lt;&gt;*ithdr*",'Raw Data'!$D:$D,"&lt;&gt;*ancel*")</f>
        <v>0</v>
      </c>
      <c r="BD125" s="117"/>
      <c r="BE125" s="117"/>
      <c r="BF125" s="123"/>
    </row>
    <row r="126" spans="1:58" ht="12.75" customHeight="1" x14ac:dyDescent="0.2">
      <c r="A126" s="120" t="s">
        <v>734</v>
      </c>
      <c r="B126" s="117"/>
      <c r="C126" s="117"/>
      <c r="D126" s="117"/>
      <c r="E126" s="117"/>
      <c r="F126" s="117"/>
      <c r="G126" s="117"/>
      <c r="H126" s="117"/>
      <c r="I126" s="117"/>
      <c r="J126" s="123"/>
      <c r="K126" s="140">
        <f>SUMIFS('Raw Data'!$AI:$AI, 'Raw Data'!$AN:$AN,"&lt;=" &amp;DATE(LEFT($AV$3, 4), MONTH("1 " &amp; K$6 &amp; " " &amp; LEFT($AV$3, 4)) + 1, 0 ), 'Raw Data'!$AN:$AN,"&gt;" &amp;DATE(LEFT($AV$3, 4), MONTH("1 " &amp; K$6 &amp; " " &amp; LEFT($AV$3, 4)), 0 ), 'Raw Data'!$J:$J, $A115, 'Raw Data'!$O:$O,""&amp;'Raw Data'!$B$1,'Raw Data'!$D:$D,"&lt;&gt;*ithdr*",'Raw Data'!$D:$D,"&lt;&gt;*ancel*",'Raw Data'!$P:$P,"--")
+
SUMIFS('Raw Data'!$AI:$AI, 'Raw Data'!$AN:$AN,"&lt;=" &amp;DATE(LEFT($AV$3, 4), MONTH("1 " &amp; K$6 &amp; " " &amp; LEFT($AV$3, 4)) + 1, 0 ), 'Raw Data'!$AN:$AN,"&gt;" &amp;DATE(LEFT($AV$3, 4), MONTH("1 " &amp; K$6 &amp; " " &amp; LEFT($AV$3, 4)), 0 ), 'Raw Data'!$J:$J, $A115, 'Raw Data'!$P:$P,""&amp;'Raw Data'!$B$1,'Raw Data'!$D:$D,"&lt;&gt;*ithdr*",'Raw Data'!$D:$D,"&lt;&gt;*ancel*")</f>
        <v>0</v>
      </c>
      <c r="L126" s="117"/>
      <c r="M126" s="117"/>
      <c r="N126" s="123"/>
      <c r="O126" s="140">
        <f>SUMIFS('Raw Data'!$AI:$AI, 'Raw Data'!$AN:$AN,"&lt;=" &amp;DATE(LEFT($AV$3, 4), MONTH("1 " &amp; O$6 &amp; " " &amp; LEFT($AV$3, 4)) + 1, 0 ), 'Raw Data'!$AN:$AN,"&gt;" &amp;DATE(LEFT($AV$3, 4), MONTH("1 " &amp; O$6 &amp; " " &amp; LEFT($AV$3, 4)), 0 ), 'Raw Data'!$J:$J, $A115, 'Raw Data'!$O:$O,""&amp;'Raw Data'!$B$1,'Raw Data'!$D:$D,"&lt;&gt;*ithdr*",'Raw Data'!$D:$D,"&lt;&gt;*ancel*",'Raw Data'!$P:$P,"--")
+
SUMIFS('Raw Data'!$AI:$AI, 'Raw Data'!$AN:$AN,"&lt;=" &amp;DATE(LEFT($AV$3, 4), MONTH("1 " &amp; O$6 &amp; " " &amp; LEFT($AV$3, 4)) + 1, 0 ), 'Raw Data'!$AN:$AN,"&gt;" &amp;DATE(LEFT($AV$3, 4), MONTH("1 " &amp; O$6 &amp; " " &amp; LEFT($AV$3, 4)), 0 ), 'Raw Data'!$J:$J, $A115, 'Raw Data'!$P:$P,""&amp;'Raw Data'!$B$1,'Raw Data'!$D:$D,"&lt;&gt;*ithdr*",'Raw Data'!$D:$D,"&lt;&gt;*ancel*")</f>
        <v>0</v>
      </c>
      <c r="P126" s="117"/>
      <c r="Q126" s="117"/>
      <c r="R126" s="123"/>
      <c r="S126" s="140">
        <f>SUMIFS('Raw Data'!$AI:$AI, 'Raw Data'!$AN:$AN,"&lt;=" &amp;DATE(LEFT($AV$3, 4), MONTH("1 " &amp; S$6 &amp; " " &amp; LEFT($AV$3, 4)) + 1, 0 ), 'Raw Data'!$AN:$AN,"&gt;" &amp;DATE(LEFT($AV$3, 4), MONTH("1 " &amp; S$6 &amp; " " &amp; LEFT($AV$3, 4)), 0 ), 'Raw Data'!$J:$J, $A115, 'Raw Data'!$O:$O,""&amp;'Raw Data'!$B$1,'Raw Data'!$D:$D,"&lt;&gt;*ithdr*",'Raw Data'!$D:$D,"&lt;&gt;*ancel*",'Raw Data'!$P:$P,"--")
+
SUMIFS('Raw Data'!$AI:$AI, 'Raw Data'!$AN:$AN,"&lt;=" &amp;DATE(LEFT($AV$3, 4), MONTH("1 " &amp; S$6 &amp; " " &amp; LEFT($AV$3, 4)) + 1, 0 ), 'Raw Data'!$AN:$AN,"&gt;" &amp;DATE(LEFT($AV$3, 4), MONTH("1 " &amp; S$6 &amp; " " &amp; LEFT($AV$3, 4)), 0 ), 'Raw Data'!$J:$J, $A115, 'Raw Data'!$P:$P,""&amp;'Raw Data'!$B$1,'Raw Data'!$D:$D,"&lt;&gt;*ithdr*",'Raw Data'!$D:$D,"&lt;&gt;*ancel*")</f>
        <v>0</v>
      </c>
      <c r="T126" s="117"/>
      <c r="U126" s="117"/>
      <c r="V126" s="123"/>
      <c r="W126" s="140">
        <f>SUMIFS('Raw Data'!$AI:$AI, 'Raw Data'!$AN:$AN,"&lt;=" &amp;DATE(LEFT($AV$3, 4), MONTH("1 " &amp; W$6 &amp; " " &amp; LEFT($AV$3, 4)) + 1, 0 ), 'Raw Data'!$AN:$AN,"&gt;" &amp;DATE(LEFT($AV$3, 4), MONTH("1 " &amp; W$6 &amp; " " &amp; LEFT($AV$3, 4)), 0 ), 'Raw Data'!$J:$J, $A115, 'Raw Data'!$O:$O,""&amp;'Raw Data'!$B$1,'Raw Data'!$D:$D,"&lt;&gt;*ithdr*",'Raw Data'!$D:$D,"&lt;&gt;*ancel*",'Raw Data'!$P:$P,"--")
+
SUMIFS('Raw Data'!$AI:$AI, 'Raw Data'!$AN:$AN,"&lt;=" &amp;DATE(LEFT($AV$3, 4), MONTH("1 " &amp; W$6 &amp; " " &amp; LEFT($AV$3, 4)) + 1, 0 ), 'Raw Data'!$AN:$AN,"&gt;" &amp;DATE(LEFT($AV$3, 4), MONTH("1 " &amp; W$6 &amp; " " &amp; LEFT($AV$3, 4)), 0 ), 'Raw Data'!$J:$J, $A115, 'Raw Data'!$P:$P,""&amp;'Raw Data'!$B$1,'Raw Data'!$D:$D,"&lt;&gt;*ithdr*",'Raw Data'!$D:$D,"&lt;&gt;*ancel*")</f>
        <v>0</v>
      </c>
      <c r="X126" s="117"/>
      <c r="Y126" s="117"/>
      <c r="Z126" s="123"/>
      <c r="AA126" s="140">
        <f>SUMIFS('Raw Data'!$AI:$AI, 'Raw Data'!$AN:$AN,"&lt;=" &amp;DATE(LEFT($AV$3, 4), MONTH("1 " &amp; AA$6 &amp; " " &amp; LEFT($AV$3, 4)) + 1, 0 ), 'Raw Data'!$AN:$AN,"&gt;" &amp;DATE(LEFT($AV$3, 4), MONTH("1 " &amp; AA$6 &amp; " " &amp; LEFT($AV$3, 4)), 0 ), 'Raw Data'!$J:$J, $A115, 'Raw Data'!$O:$O,""&amp;'Raw Data'!$B$1,'Raw Data'!$D:$D,"&lt;&gt;*ithdr*",'Raw Data'!$D:$D,"&lt;&gt;*ancel*",'Raw Data'!$P:$P,"--")
+
SUMIFS('Raw Data'!$AI:$AI, 'Raw Data'!$AN:$AN,"&lt;=" &amp;DATE(LEFT($AV$3, 4), MONTH("1 " &amp; AA$6 &amp; " " &amp; LEFT($AV$3, 4)) + 1, 0 ), 'Raw Data'!$AN:$AN,"&gt;" &amp;DATE(LEFT($AV$3, 4), MONTH("1 " &amp; AA$6 &amp; " " &amp; LEFT($AV$3, 4)), 0 ), 'Raw Data'!$J:$J, $A115, 'Raw Data'!$P:$P,""&amp;'Raw Data'!$B$1,'Raw Data'!$D:$D,"&lt;&gt;*ithdr*",'Raw Data'!$D:$D,"&lt;&gt;*ancel*")</f>
        <v>0</v>
      </c>
      <c r="AB126" s="117"/>
      <c r="AC126" s="117"/>
      <c r="AD126" s="123"/>
      <c r="AE126" s="140">
        <f>SUMIFS('Raw Data'!$AI:$AI, 'Raw Data'!$AN:$AN,"&lt;=" &amp;DATE(LEFT($AV$3, 4), MONTH("1 " &amp; AE$6 &amp; " " &amp; LEFT($AV$3, 4)) + 1, 0 ), 'Raw Data'!$AN:$AN,"&gt;" &amp;DATE(LEFT($AV$3, 4), MONTH("1 " &amp; AE$6 &amp; " " &amp; LEFT($AV$3, 4)), 0 ), 'Raw Data'!$J:$J, $A115, 'Raw Data'!$O:$O,""&amp;'Raw Data'!$B$1,'Raw Data'!$D:$D,"&lt;&gt;*ithdr*",'Raw Data'!$D:$D,"&lt;&gt;*ancel*",'Raw Data'!$P:$P,"--")
+
SUMIFS('Raw Data'!$AI:$AI, 'Raw Data'!$AN:$AN,"&lt;=" &amp;DATE(LEFT($AV$3, 4), MONTH("1 " &amp; AE$6 &amp; " " &amp; LEFT($AV$3, 4)) + 1, 0 ), 'Raw Data'!$AN:$AN,"&gt;" &amp;DATE(LEFT($AV$3, 4), MONTH("1 " &amp; AE$6 &amp; " " &amp; LEFT($AV$3, 4)), 0 ), 'Raw Data'!$J:$J, $A115, 'Raw Data'!$P:$P,""&amp;'Raw Data'!$B$1,'Raw Data'!$D:$D,"&lt;&gt;*ithdr*",'Raw Data'!$D:$D,"&lt;&gt;*ancel*")</f>
        <v>0</v>
      </c>
      <c r="AF126" s="117"/>
      <c r="AG126" s="117"/>
      <c r="AH126" s="123"/>
      <c r="AI126" s="140">
        <f>SUMIFS('Raw Data'!$AI:$AI, 'Raw Data'!$AN:$AN,"&lt;=" &amp;DATE(LEFT($AV$3, 4), MONTH("1 " &amp; AI$6 &amp; " " &amp; LEFT($AV$3, 4)) + 1, 0 ), 'Raw Data'!$AN:$AN,"&gt;" &amp;DATE(LEFT($AV$3, 4), MONTH("1 " &amp; AI$6 &amp; " " &amp; LEFT($AV$3, 4)), 0 ), 'Raw Data'!$J:$J, $A115, 'Raw Data'!$O:$O,""&amp;'Raw Data'!$B$1,'Raw Data'!$D:$D,"&lt;&gt;*ithdr*",'Raw Data'!$D:$D,"&lt;&gt;*ancel*",'Raw Data'!$P:$P,"--")
+
SUMIFS('Raw Data'!$AI:$AI, 'Raw Data'!$AN:$AN,"&lt;=" &amp;DATE(LEFT($AV$3, 4), MONTH("1 " &amp; AI$6 &amp; " " &amp; LEFT($AV$3, 4)) + 1, 0 ), 'Raw Data'!$AN:$AN,"&gt;" &amp;DATE(LEFT($AV$3, 4), MONTH("1 " &amp; AI$6 &amp; " " &amp; LEFT($AV$3, 4)), 0 ), 'Raw Data'!$J:$J, $A115, 'Raw Data'!$P:$P,""&amp;'Raw Data'!$B$1,'Raw Data'!$D:$D,"&lt;&gt;*ithdr*",'Raw Data'!$D:$D,"&lt;&gt;*ancel*")</f>
        <v>0</v>
      </c>
      <c r="AJ126" s="117"/>
      <c r="AK126" s="117"/>
      <c r="AL126" s="123"/>
      <c r="AM126" s="140">
        <f>SUMIFS('Raw Data'!$AI:$AI, 'Raw Data'!$AN:$AN,"&lt;=" &amp;DATE(LEFT($AV$3, 4), MONTH("1 " &amp; AM$6 &amp; " " &amp; LEFT($AV$3, 4)) + 1, 0 ), 'Raw Data'!$AN:$AN,"&gt;" &amp;DATE(LEFT($AV$3, 4), MONTH("1 " &amp; AM$6 &amp; " " &amp; LEFT($AV$3, 4)), 0 ), 'Raw Data'!$J:$J, $A115, 'Raw Data'!$O:$O,""&amp;'Raw Data'!$B$1,'Raw Data'!$D:$D,"&lt;&gt;*ithdr*",'Raw Data'!$D:$D,"&lt;&gt;*ancel*",'Raw Data'!$P:$P,"--")
+
SUMIFS('Raw Data'!$AI:$AI, 'Raw Data'!$AN:$AN,"&lt;=" &amp;DATE(LEFT($AV$3, 4), MONTH("1 " &amp; AM$6 &amp; " " &amp; LEFT($AV$3, 4)) + 1, 0 ), 'Raw Data'!$AN:$AN,"&gt;" &amp;DATE(LEFT($AV$3, 4), MONTH("1 " &amp; AM$6 &amp; " " &amp; LEFT($AV$3, 4)), 0 ), 'Raw Data'!$J:$J, $A115, 'Raw Data'!$P:$P,""&amp;'Raw Data'!$B$1,'Raw Data'!$D:$D,"&lt;&gt;*ithdr*",'Raw Data'!$D:$D,"&lt;&gt;*ancel*")</f>
        <v>0</v>
      </c>
      <c r="AN126" s="117"/>
      <c r="AO126" s="117"/>
      <c r="AP126" s="123"/>
      <c r="AQ126" s="140">
        <f>SUMIFS('Raw Data'!$AI:$AI, 'Raw Data'!$AN:$AN,"&lt;=" &amp;DATE(LEFT($AV$3, 4), MONTH("1 " &amp; AQ$6 &amp; " " &amp; LEFT($AV$3, 4)) + 1, 0 ), 'Raw Data'!$AN:$AN,"&gt;" &amp;DATE(LEFT($AV$3, 4), MONTH("1 " &amp; AQ$6 &amp; " " &amp; LEFT($AV$3, 4)), 0 ), 'Raw Data'!$J:$J, $A115, 'Raw Data'!$O:$O,""&amp;'Raw Data'!$B$1,'Raw Data'!$D:$D,"&lt;&gt;*ithdr*",'Raw Data'!$D:$D,"&lt;&gt;*ancel*",'Raw Data'!$P:$P,"--")
+
SUMIFS('Raw Data'!$AI:$AI, 'Raw Data'!$AN:$AN,"&lt;=" &amp;DATE(LEFT($AV$3, 4), MONTH("1 " &amp; AQ$6 &amp; " " &amp; LEFT($AV$3, 4)) + 1, 0 ), 'Raw Data'!$AN:$AN,"&gt;" &amp;DATE(LEFT($AV$3, 4), MONTH("1 " &amp; AQ$6 &amp; " " &amp; LEFT($AV$3, 4)), 0 ), 'Raw Data'!$J:$J, $A115, 'Raw Data'!$P:$P,""&amp;'Raw Data'!$B$1,'Raw Data'!$D:$D,"&lt;&gt;*ithdr*",'Raw Data'!$D:$D,"&lt;&gt;*ancel*")</f>
        <v>0</v>
      </c>
      <c r="AR126" s="117"/>
      <c r="AS126" s="117"/>
      <c r="AT126" s="123"/>
      <c r="AU126" s="140">
        <f>SUMIFS('Raw Data'!$AI:$AI, 'Raw Data'!$AN:$AN,"&lt;=" &amp;DATE(MID($AV$3, 15, 4), MONTH("1 " &amp; AU$6 &amp; " " &amp; MID($AV$3, 15, 4)) + 1, 0 ), 'Raw Data'!$AN:$AN,"&gt;" &amp;DATE(MID($AV$3, 15, 4), MONTH("1 " &amp; AU$6 &amp; " " &amp; MID($AV$3, 15, 4)), 0 ), 'Raw Data'!$J:$J, $A115, 'Raw Data'!$O:$O,""&amp;'Raw Data'!$B$1,'Raw Data'!$D:$D,"&lt;&gt;*ithdr*",'Raw Data'!$D:$D,"&lt;&gt;*ancel*",'Raw Data'!$P:$P,"--")
+
SUMIFS('Raw Data'!$AI:$AI, 'Raw Data'!$AN:$AN,"&lt;=" &amp;DATE(MID($AV$3, 15, 4), MONTH("1 " &amp; AU$6 &amp; " " &amp; MID($AV$3, 15, 4)) + 1, 0 ), 'Raw Data'!$AN:$AN,"&gt;" &amp;DATE(MID($AV$3, 15, 4), MONTH("1 " &amp; AU$6 &amp; " " &amp; MID($AV$3, 15, 4)), 0 ), 'Raw Data'!$J:$J, $A115, 'Raw Data'!$P:$P,""&amp;'Raw Data'!$B$1,'Raw Data'!$D:$D,"&lt;&gt;*ithdr*",'Raw Data'!$D:$D,"&lt;&gt;*ancel*")</f>
        <v>0</v>
      </c>
      <c r="AV126" s="117"/>
      <c r="AW126" s="117"/>
      <c r="AX126" s="123"/>
      <c r="AY126" s="140">
        <f>SUMIFS('Raw Data'!$AI:$AI, 'Raw Data'!$AN:$AN,"&lt;=" &amp;DATE(MID($AV$3, 15, 4), MONTH("1 " &amp; AY$6 &amp; " " &amp; MID($AV$3, 15, 4)) + 1, 0 ), 'Raw Data'!$AN:$AN,"&gt;" &amp;DATE(MID($AV$3, 15, 4), MONTH("1 " &amp; AY$6 &amp; " " &amp; MID($AV$3, 15, 4)), 0 ), 'Raw Data'!$J:$J, $A115, 'Raw Data'!$O:$O,""&amp;'Raw Data'!$B$1,'Raw Data'!$D:$D,"&lt;&gt;*ithdr*",'Raw Data'!$D:$D,"&lt;&gt;*ancel*",'Raw Data'!$P:$P,"--")
+
SUMIFS('Raw Data'!$AI:$AI, 'Raw Data'!$AN:$AN,"&lt;=" &amp;DATE(MID($AV$3, 15, 4), MONTH("1 " &amp; AY$6 &amp; " " &amp; MID($AV$3, 15, 4)) + 1, 0 ), 'Raw Data'!$AN:$AN,"&gt;" &amp;DATE(MID($AV$3, 15, 4), MONTH("1 " &amp; AY$6 &amp; " " &amp; MID($AV$3, 15, 4)), 0 ), 'Raw Data'!$J:$J, $A115, 'Raw Data'!$P:$P,""&amp;'Raw Data'!$B$1,'Raw Data'!$D:$D,"&lt;&gt;*ithdr*",'Raw Data'!$D:$D,"&lt;&gt;*ancel*")</f>
        <v>0</v>
      </c>
      <c r="AZ126" s="117"/>
      <c r="BA126" s="117"/>
      <c r="BB126" s="123"/>
      <c r="BC126" s="140">
        <f>SUMIFS('Raw Data'!$AI:$AI, 'Raw Data'!$AN:$AN,"&lt;=" &amp;DATE(MID($AV$3, 15, 4), MONTH("1 " &amp; BC$6 &amp; " " &amp; MID($AV$3, 15, 4)) + 1, 0 ), 'Raw Data'!$AN:$AN,"&gt;" &amp;DATE(MID($AV$3, 15, 4), MONTH("1 " &amp; BC$6 &amp; " " &amp; MID($AV$3, 15, 4)), 0 ), 'Raw Data'!$J:$J, $A115, 'Raw Data'!$O:$O,""&amp;'Raw Data'!$B$1,'Raw Data'!$D:$D,"&lt;&gt;*ithdr*",'Raw Data'!$D:$D,"&lt;&gt;*ancel*",'Raw Data'!$P:$P,"--")
+
SUMIFS('Raw Data'!$AI:$AI, 'Raw Data'!$AN:$AN,"&lt;=" &amp;DATE(MID($AV$3, 15, 4), MONTH("1 " &amp; BC$6 &amp; " " &amp; MID($AV$3, 15, 4)) + 1, 0 ), 'Raw Data'!$AN:$AN,"&gt;" &amp;DATE(MID($AV$3, 15, 4), MONTH("1 " &amp; BC$6 &amp; " " &amp; MID($AV$3, 15, 4)), 0 ), 'Raw Data'!$J:$J, $A115, 'Raw Data'!$P:$P,""&amp;'Raw Data'!$B$1,'Raw Data'!$D:$D,"&lt;&gt;*ithdr*",'Raw Data'!$D:$D,"&lt;&gt;*ancel*")</f>
        <v>0</v>
      </c>
      <c r="BD126" s="117"/>
      <c r="BE126" s="117"/>
      <c r="BF126" s="123"/>
    </row>
    <row r="127" spans="1:58" ht="12.75" customHeight="1" x14ac:dyDescent="0.2">
      <c r="A127" s="157" t="s">
        <v>735</v>
      </c>
      <c r="B127" s="117"/>
      <c r="C127" s="117"/>
      <c r="D127" s="117"/>
      <c r="E127" s="117"/>
      <c r="F127" s="117"/>
      <c r="G127" s="117"/>
      <c r="H127" s="117"/>
      <c r="I127" s="117"/>
      <c r="J127" s="123"/>
      <c r="K127" s="140">
        <f>SUMIFS('Raw Data'!$AI:$AI, 'Raw Data'!$AN:$AN,"&lt;=" &amp;DATE(LEFT($AV$3, 4), MONTH("1 " &amp; K$6 &amp; " " &amp; LEFT($AV$3, 4)) + 1, 0 ), 'Raw Data'!$AN:$AN,"&gt;" &amp;DATE(LEFT($AV$3, 4), MONTH("1 " &amp; K$6 &amp; " " &amp; LEFT($AV$3, 4)), 0 ), 'Raw Data'!$J:$J, $A115, 'Raw Data'!$H:$H, "Ear*", 'Raw Data'!$O:$O,""&amp;'Raw Data'!$B$1,'Raw Data'!$D:$D,"&lt;&gt;*ithdr*",'Raw Data'!$D:$D,"&lt;&gt;*ancel*",'Raw Data'!$P:$P,"--")
+
SUMIFS('Raw Data'!$AI:$AI, 'Raw Data'!$AN:$AN,"&lt;=" &amp;DATE(LEFT($AV$3, 4), MONTH("1 " &amp; K$6 &amp; " " &amp; LEFT($AV$3, 4)) + 1, 0 ), 'Raw Data'!$AN:$AN,"&gt;" &amp;DATE(LEFT($AV$3, 4), MONTH("1 " &amp; K$6 &amp; " " &amp; LEFT($AV$3, 4)), 0 ), 'Raw Data'!$J:$J, $A115, 'Raw Data'!$H:$H, "Ear*", 'Raw Data'!$P:$P,""&amp;'Raw Data'!$B$1,'Raw Data'!$D:$D,"&lt;&gt;*ithdr*",'Raw Data'!$D:$D,"&lt;&gt;*ancel*")</f>
        <v>0</v>
      </c>
      <c r="L127" s="117"/>
      <c r="M127" s="117"/>
      <c r="N127" s="123"/>
      <c r="O127" s="140">
        <f>SUMIFS('Raw Data'!$AI:$AI, 'Raw Data'!$AN:$AN,"&lt;=" &amp;DATE(LEFT($AV$3, 4), MONTH("1 " &amp; O$6 &amp; " " &amp; LEFT($AV$3, 4)) + 1, 0 ), 'Raw Data'!$AN:$AN,"&gt;" &amp;DATE(LEFT($AV$3, 4), MONTH("1 " &amp; O$6 &amp; " " &amp; LEFT($AV$3, 4)), 0 ), 'Raw Data'!$J:$J, $A115, 'Raw Data'!$H:$H, "Ear*", 'Raw Data'!$O:$O,""&amp;'Raw Data'!$B$1,'Raw Data'!$D:$D,"&lt;&gt;*ithdr*",'Raw Data'!$D:$D,"&lt;&gt;*ancel*",'Raw Data'!$P:$P,"--")
+
SUMIFS('Raw Data'!$AI:$AI, 'Raw Data'!$AN:$AN,"&lt;=" &amp;DATE(LEFT($AV$3, 4), MONTH("1 " &amp; O$6 &amp; " " &amp; LEFT($AV$3, 4)) + 1, 0 ), 'Raw Data'!$AN:$AN,"&gt;" &amp;DATE(LEFT($AV$3, 4), MONTH("1 " &amp; O$6 &amp; " " &amp; LEFT($AV$3, 4)), 0 ), 'Raw Data'!$J:$J, $A115, 'Raw Data'!$H:$H, "Ear*", 'Raw Data'!$P:$P,""&amp;'Raw Data'!$B$1,'Raw Data'!$D:$D,"&lt;&gt;*ithdr*",'Raw Data'!$D:$D,"&lt;&gt;*ancel*")</f>
        <v>0</v>
      </c>
      <c r="P127" s="117"/>
      <c r="Q127" s="117"/>
      <c r="R127" s="123"/>
      <c r="S127" s="140">
        <f>SUMIFS('Raw Data'!$AI:$AI, 'Raw Data'!$AN:$AN,"&lt;=" &amp;DATE(LEFT($AV$3, 4), MONTH("1 " &amp; S$6 &amp; " " &amp; LEFT($AV$3, 4)) + 1, 0 ), 'Raw Data'!$AN:$AN,"&gt;" &amp;DATE(LEFT($AV$3, 4), MONTH("1 " &amp; S$6 &amp; " " &amp; LEFT($AV$3, 4)), 0 ), 'Raw Data'!$J:$J, $A115, 'Raw Data'!$H:$H, "Ear*", 'Raw Data'!$O:$O,""&amp;'Raw Data'!$B$1,'Raw Data'!$D:$D,"&lt;&gt;*ithdr*",'Raw Data'!$D:$D,"&lt;&gt;*ancel*",'Raw Data'!$P:$P,"--")
+
SUMIFS('Raw Data'!$AI:$AI, 'Raw Data'!$AN:$AN,"&lt;=" &amp;DATE(LEFT($AV$3, 4), MONTH("1 " &amp; S$6 &amp; " " &amp; LEFT($AV$3, 4)) + 1, 0 ), 'Raw Data'!$AN:$AN,"&gt;" &amp;DATE(LEFT($AV$3, 4), MONTH("1 " &amp; S$6 &amp; " " &amp; LEFT($AV$3, 4)), 0 ), 'Raw Data'!$J:$J, $A115, 'Raw Data'!$H:$H, "Ear*", 'Raw Data'!$P:$P,""&amp;'Raw Data'!$B$1,'Raw Data'!$D:$D,"&lt;&gt;*ithdr*",'Raw Data'!$D:$D,"&lt;&gt;*ancel*")</f>
        <v>0</v>
      </c>
      <c r="T127" s="117"/>
      <c r="U127" s="117"/>
      <c r="V127" s="123"/>
      <c r="W127" s="140">
        <f>SUMIFS('Raw Data'!$AI:$AI, 'Raw Data'!$AN:$AN,"&lt;=" &amp;DATE(LEFT($AV$3, 4), MONTH("1 " &amp; W$6 &amp; " " &amp; LEFT($AV$3, 4)) + 1, 0 ), 'Raw Data'!$AN:$AN,"&gt;" &amp;DATE(LEFT($AV$3, 4), MONTH("1 " &amp; W$6 &amp; " " &amp; LEFT($AV$3, 4)), 0 ), 'Raw Data'!$J:$J, $A115, 'Raw Data'!$H:$H, "Ear*", 'Raw Data'!$O:$O,""&amp;'Raw Data'!$B$1,'Raw Data'!$D:$D,"&lt;&gt;*ithdr*",'Raw Data'!$D:$D,"&lt;&gt;*ancel*",'Raw Data'!$P:$P,"--")
+
SUMIFS('Raw Data'!$AI:$AI, 'Raw Data'!$AN:$AN,"&lt;=" &amp;DATE(LEFT($AV$3, 4), MONTH("1 " &amp; W$6 &amp; " " &amp; LEFT($AV$3, 4)) + 1, 0 ), 'Raw Data'!$AN:$AN,"&gt;" &amp;DATE(LEFT($AV$3, 4), MONTH("1 " &amp; W$6 &amp; " " &amp; LEFT($AV$3, 4)), 0 ), 'Raw Data'!$J:$J, $A115, 'Raw Data'!$H:$H, "Ear*", 'Raw Data'!$P:$P,""&amp;'Raw Data'!$B$1,'Raw Data'!$D:$D,"&lt;&gt;*ithdr*",'Raw Data'!$D:$D,"&lt;&gt;*ancel*")</f>
        <v>0</v>
      </c>
      <c r="X127" s="117"/>
      <c r="Y127" s="117"/>
      <c r="Z127" s="123"/>
      <c r="AA127" s="140">
        <f>SUMIFS('Raw Data'!$AI:$AI, 'Raw Data'!$AN:$AN,"&lt;=" &amp;DATE(LEFT($AV$3, 4), MONTH("1 " &amp; AA$6 &amp; " " &amp; LEFT($AV$3, 4)) + 1, 0 ), 'Raw Data'!$AN:$AN,"&gt;" &amp;DATE(LEFT($AV$3, 4), MONTH("1 " &amp; AA$6 &amp; " " &amp; LEFT($AV$3, 4)), 0 ), 'Raw Data'!$J:$J, $A115, 'Raw Data'!$H:$H, "Ear*", 'Raw Data'!$O:$O,""&amp;'Raw Data'!$B$1,'Raw Data'!$D:$D,"&lt;&gt;*ithdr*",'Raw Data'!$D:$D,"&lt;&gt;*ancel*",'Raw Data'!$P:$P,"--")
+
SUMIFS('Raw Data'!$AI:$AI, 'Raw Data'!$AN:$AN,"&lt;=" &amp;DATE(LEFT($AV$3, 4), MONTH("1 " &amp; AA$6 &amp; " " &amp; LEFT($AV$3, 4)) + 1, 0 ), 'Raw Data'!$AN:$AN,"&gt;" &amp;DATE(LEFT($AV$3, 4), MONTH("1 " &amp; AA$6 &amp; " " &amp; LEFT($AV$3, 4)), 0 ), 'Raw Data'!$J:$J, $A115, 'Raw Data'!$H:$H, "Ear*", 'Raw Data'!$P:$P,""&amp;'Raw Data'!$B$1,'Raw Data'!$D:$D,"&lt;&gt;*ithdr*",'Raw Data'!$D:$D,"&lt;&gt;*ancel*")</f>
        <v>0</v>
      </c>
      <c r="AB127" s="117"/>
      <c r="AC127" s="117"/>
      <c r="AD127" s="123"/>
      <c r="AE127" s="140">
        <f>SUMIFS('Raw Data'!$AI:$AI, 'Raw Data'!$AN:$AN,"&lt;=" &amp;DATE(LEFT($AV$3, 4), MONTH("1 " &amp; AE$6 &amp; " " &amp; LEFT($AV$3, 4)) + 1, 0 ), 'Raw Data'!$AN:$AN,"&gt;" &amp;DATE(LEFT($AV$3, 4), MONTH("1 " &amp; AE$6 &amp; " " &amp; LEFT($AV$3, 4)), 0 ), 'Raw Data'!$J:$J, $A115, 'Raw Data'!$H:$H, "Ear*", 'Raw Data'!$O:$O,""&amp;'Raw Data'!$B$1,'Raw Data'!$D:$D,"&lt;&gt;*ithdr*",'Raw Data'!$D:$D,"&lt;&gt;*ancel*",'Raw Data'!$P:$P,"--")
+
SUMIFS('Raw Data'!$AI:$AI, 'Raw Data'!$AN:$AN,"&lt;=" &amp;DATE(LEFT($AV$3, 4), MONTH("1 " &amp; AE$6 &amp; " " &amp; LEFT($AV$3, 4)) + 1, 0 ), 'Raw Data'!$AN:$AN,"&gt;" &amp;DATE(LEFT($AV$3, 4), MONTH("1 " &amp; AE$6 &amp; " " &amp; LEFT($AV$3, 4)), 0 ), 'Raw Data'!$J:$J, $A115, 'Raw Data'!$H:$H, "Ear*", 'Raw Data'!$P:$P,""&amp;'Raw Data'!$B$1,'Raw Data'!$D:$D,"&lt;&gt;*ithdr*",'Raw Data'!$D:$D,"&lt;&gt;*ancel*")</f>
        <v>0</v>
      </c>
      <c r="AF127" s="117"/>
      <c r="AG127" s="117"/>
      <c r="AH127" s="123"/>
      <c r="AI127" s="140">
        <f>SUMIFS('Raw Data'!$AI:$AI, 'Raw Data'!$AN:$AN,"&lt;=" &amp;DATE(LEFT($AV$3, 4), MONTH("1 " &amp; AI$6 &amp; " " &amp; LEFT($AV$3, 4)) + 1, 0 ), 'Raw Data'!$AN:$AN,"&gt;" &amp;DATE(LEFT($AV$3, 4), MONTH("1 " &amp; AI$6 &amp; " " &amp; LEFT($AV$3, 4)), 0 ), 'Raw Data'!$J:$J, $A115, 'Raw Data'!$H:$H, "Ear*", 'Raw Data'!$O:$O,""&amp;'Raw Data'!$B$1,'Raw Data'!$D:$D,"&lt;&gt;*ithdr*",'Raw Data'!$D:$D,"&lt;&gt;*ancel*",'Raw Data'!$P:$P,"--")
+
SUMIFS('Raw Data'!$AI:$AI, 'Raw Data'!$AN:$AN,"&lt;=" &amp;DATE(LEFT($AV$3, 4), MONTH("1 " &amp; AI$6 &amp; " " &amp; LEFT($AV$3, 4)) + 1, 0 ), 'Raw Data'!$AN:$AN,"&gt;" &amp;DATE(LEFT($AV$3, 4), MONTH("1 " &amp; AI$6 &amp; " " &amp; LEFT($AV$3, 4)), 0 ), 'Raw Data'!$J:$J, $A115, 'Raw Data'!$H:$H, "Ear*", 'Raw Data'!$P:$P,""&amp;'Raw Data'!$B$1,'Raw Data'!$D:$D,"&lt;&gt;*ithdr*",'Raw Data'!$D:$D,"&lt;&gt;*ancel*")</f>
        <v>0</v>
      </c>
      <c r="AJ127" s="117"/>
      <c r="AK127" s="117"/>
      <c r="AL127" s="123"/>
      <c r="AM127" s="140">
        <f>SUMIFS('Raw Data'!$AI:$AI, 'Raw Data'!$AN:$AN,"&lt;=" &amp;DATE(LEFT($AV$3, 4), MONTH("1 " &amp; AM$6 &amp; " " &amp; LEFT($AV$3, 4)) + 1, 0 ), 'Raw Data'!$AN:$AN,"&gt;" &amp;DATE(LEFT($AV$3, 4), MONTH("1 " &amp; AM$6 &amp; " " &amp; LEFT($AV$3, 4)), 0 ), 'Raw Data'!$J:$J, $A115, 'Raw Data'!$H:$H, "Ear*", 'Raw Data'!$O:$O,""&amp;'Raw Data'!$B$1,'Raw Data'!$D:$D,"&lt;&gt;*ithdr*",'Raw Data'!$D:$D,"&lt;&gt;*ancel*",'Raw Data'!$P:$P,"--")
+
SUMIFS('Raw Data'!$AI:$AI, 'Raw Data'!$AN:$AN,"&lt;=" &amp;DATE(LEFT($AV$3, 4), MONTH("1 " &amp; AM$6 &amp; " " &amp; LEFT($AV$3, 4)) + 1, 0 ), 'Raw Data'!$AN:$AN,"&gt;" &amp;DATE(LEFT($AV$3, 4), MONTH("1 " &amp; AM$6 &amp; " " &amp; LEFT($AV$3, 4)), 0 ), 'Raw Data'!$J:$J, $A115, 'Raw Data'!$H:$H, "Ear*", 'Raw Data'!$P:$P,""&amp;'Raw Data'!$B$1,'Raw Data'!$D:$D,"&lt;&gt;*ithdr*",'Raw Data'!$D:$D,"&lt;&gt;*ancel*")</f>
        <v>0</v>
      </c>
      <c r="AN127" s="117"/>
      <c r="AO127" s="117"/>
      <c r="AP127" s="123"/>
      <c r="AQ127" s="140">
        <f>SUMIFS('Raw Data'!$AI:$AI, 'Raw Data'!$AN:$AN,"&lt;=" &amp;DATE(LEFT($AV$3, 4), MONTH("1 " &amp; AQ$6 &amp; " " &amp; LEFT($AV$3, 4)) + 1, 0 ), 'Raw Data'!$AN:$AN,"&gt;" &amp;DATE(LEFT($AV$3, 4), MONTH("1 " &amp; AQ$6 &amp; " " &amp; LEFT($AV$3, 4)), 0 ), 'Raw Data'!$J:$J, $A115, 'Raw Data'!$H:$H, "Ear*", 'Raw Data'!$O:$O,""&amp;'Raw Data'!$B$1,'Raw Data'!$D:$D,"&lt;&gt;*ithdr*",'Raw Data'!$D:$D,"&lt;&gt;*ancel*",'Raw Data'!$P:$P,"--")
+
SUMIFS('Raw Data'!$AI:$AI, 'Raw Data'!$AN:$AN,"&lt;=" &amp;DATE(LEFT($AV$3, 4), MONTH("1 " &amp; AQ$6 &amp; " " &amp; LEFT($AV$3, 4)) + 1, 0 ), 'Raw Data'!$AN:$AN,"&gt;" &amp;DATE(LEFT($AV$3, 4), MONTH("1 " &amp; AQ$6 &amp; " " &amp; LEFT($AV$3, 4)), 0 ), 'Raw Data'!$J:$J, $A115, 'Raw Data'!$H:$H, "Ear*", 'Raw Data'!$P:$P,""&amp;'Raw Data'!$B$1,'Raw Data'!$D:$D,"&lt;&gt;*ithdr*",'Raw Data'!$D:$D,"&lt;&gt;*ancel*")</f>
        <v>0</v>
      </c>
      <c r="AR127" s="117"/>
      <c r="AS127" s="117"/>
      <c r="AT127" s="123"/>
      <c r="AU127" s="140">
        <f>SUMIFS('Raw Data'!$AI:$AI, 'Raw Data'!$AN:$AN,"&lt;=" &amp;DATE(MID($AV$3, 15, 4), MONTH("1 " &amp; AU$6 &amp; " " &amp; MID($AV$3, 15, 4)) + 1, 0 ), 'Raw Data'!$AN:$AN,"&gt;" &amp;DATE(MID($AV$3, 15, 4), MONTH("1 " &amp; AU$6 &amp; " " &amp; MID($AV$3, 15, 4)), 0 ), 'Raw Data'!$J:$J, $A115, 'Raw Data'!$H:$H, "Ear*", 'Raw Data'!$O:$O,""&amp;'Raw Data'!$B$1,'Raw Data'!$D:$D,"&lt;&gt;*ithdr*",'Raw Data'!$D:$D,"&lt;&gt;*ancel*",'Raw Data'!$P:$P,"--")
+
SUMIFS('Raw Data'!$AI:$AI, 'Raw Data'!$AN:$AN,"&lt;=" &amp;DATE(MID($AV$3, 15, 4), MONTH("1 " &amp; AU$6 &amp; " " &amp; MID($AV$3, 15, 4)) + 1, 0 ), 'Raw Data'!$AN:$AN,"&gt;" &amp;DATE(MID($AV$3, 15, 4), MONTH("1 " &amp; AU$6 &amp; " " &amp; MID($AV$3, 15, 4)), 0 ), 'Raw Data'!$J:$J, $A115, 'Raw Data'!$H:$H, "Ear*", 'Raw Data'!$P:$P,""&amp;'Raw Data'!$B$1,'Raw Data'!$D:$D,"&lt;&gt;*ithdr*",'Raw Data'!$D:$D,"&lt;&gt;*ancel*")</f>
        <v>0</v>
      </c>
      <c r="AV127" s="117"/>
      <c r="AW127" s="117"/>
      <c r="AX127" s="123"/>
      <c r="AY127" s="140">
        <f>SUMIFS('Raw Data'!$AI:$AI, 'Raw Data'!$AN:$AN,"&lt;=" &amp;DATE(MID($AV$3, 15, 4), MONTH("1 " &amp; AY$6 &amp; " " &amp; MID($AV$3, 15, 4)) + 1, 0 ), 'Raw Data'!$AN:$AN,"&gt;" &amp;DATE(MID($AV$3, 15, 4), MONTH("1 " &amp; AY$6 &amp; " " &amp; MID($AV$3, 15, 4)), 0 ), 'Raw Data'!$J:$J, $A115, 'Raw Data'!$H:$H, "Ear*", 'Raw Data'!$O:$O,""&amp;'Raw Data'!$B$1,'Raw Data'!$D:$D,"&lt;&gt;*ithdr*",'Raw Data'!$D:$D,"&lt;&gt;*ancel*",'Raw Data'!$P:$P,"--")
+
SUMIFS('Raw Data'!$AI:$AI, 'Raw Data'!$AN:$AN,"&lt;=" &amp;DATE(MID($AV$3, 15, 4), MONTH("1 " &amp; AY$6 &amp; " " &amp; MID($AV$3, 15, 4)) + 1, 0 ), 'Raw Data'!$AN:$AN,"&gt;" &amp;DATE(MID($AV$3, 15, 4), MONTH("1 " &amp; AY$6 &amp; " " &amp; MID($AV$3, 15, 4)), 0 ), 'Raw Data'!$J:$J, $A115, 'Raw Data'!$H:$H, "Ear*", 'Raw Data'!$P:$P,""&amp;'Raw Data'!$B$1,'Raw Data'!$D:$D,"&lt;&gt;*ithdr*",'Raw Data'!$D:$D,"&lt;&gt;*ancel*")</f>
        <v>0</v>
      </c>
      <c r="AZ127" s="117"/>
      <c r="BA127" s="117"/>
      <c r="BB127" s="123"/>
      <c r="BC127" s="140">
        <f>SUMIFS('Raw Data'!$AI:$AI, 'Raw Data'!$AN:$AN,"&lt;=" &amp;DATE(MID($AV$3, 15, 4), MONTH("1 " &amp; BC$6 &amp; " " &amp; MID($AV$3, 15, 4)) + 1, 0 ), 'Raw Data'!$AN:$AN,"&gt;" &amp;DATE(MID($AV$3, 15, 4), MONTH("1 " &amp; BC$6 &amp; " " &amp; MID($AV$3, 15, 4)), 0 ), 'Raw Data'!$J:$J, $A115, 'Raw Data'!$H:$H, "Ear*", 'Raw Data'!$O:$O,""&amp;'Raw Data'!$B$1,'Raw Data'!$D:$D,"&lt;&gt;*ithdr*",'Raw Data'!$D:$D,"&lt;&gt;*ancel*",'Raw Data'!$P:$P,"--")
+
SUMIFS('Raw Data'!$AI:$AI, 'Raw Data'!$AN:$AN,"&lt;=" &amp;DATE(MID($AV$3, 15, 4), MONTH("1 " &amp; BC$6 &amp; " " &amp; MID($AV$3, 15, 4)) + 1, 0 ), 'Raw Data'!$AN:$AN,"&gt;" &amp;DATE(MID($AV$3, 15, 4), MONTH("1 " &amp; BC$6 &amp; " " &amp; MID($AV$3, 15, 4)), 0 ), 'Raw Data'!$J:$J, $A115, 'Raw Data'!$H:$H, "Ear*", 'Raw Data'!$P:$P,""&amp;'Raw Data'!$B$1,'Raw Data'!$D:$D,"&lt;&gt;*ithdr*",'Raw Data'!$D:$D,"&lt;&gt;*ancel*")</f>
        <v>0</v>
      </c>
      <c r="BD127" s="117"/>
      <c r="BE127" s="117"/>
      <c r="BF127" s="123"/>
    </row>
    <row r="128" spans="1:58" ht="12.75" customHeight="1" x14ac:dyDescent="0.2">
      <c r="A128" s="157" t="s">
        <v>736</v>
      </c>
      <c r="B128" s="117"/>
      <c r="C128" s="117"/>
      <c r="D128" s="117"/>
      <c r="E128" s="117"/>
      <c r="F128" s="117"/>
      <c r="G128" s="117"/>
      <c r="H128" s="117"/>
      <c r="I128" s="117"/>
      <c r="J128" s="123"/>
      <c r="K128" s="140">
        <f>SUMIFS('Raw Data'!$AI:$AI, 'Raw Data'!$AN:$AN,"&lt;=" &amp;DATE(LEFT($AV$3, 4), MONTH("1 " &amp; K$6 &amp; " " &amp; LEFT($AV$3, 4)) + 1, 0 ), 'Raw Data'!$AN:$AN,"&gt;" &amp;DATE(LEFT($AV$3, 4), MONTH("1 " &amp; K$6 &amp; " " &amp; LEFT($AV$3, 4)), 0 ), 'Raw Data'!$J:$J, $A115, 'Raw Data'!$H:$H, "Non*", 'Raw Data'!$O:$O,""&amp;'Raw Data'!$B$1,'Raw Data'!$D:$D,"&lt;&gt;*ithdr*",'Raw Data'!$D:$D,"&lt;&gt;*ancel*",'Raw Data'!$P:$P,"--")
+
SUMIFS('Raw Data'!$AI:$AI, 'Raw Data'!$AN:$AN,"&lt;=" &amp;DATE(LEFT($AV$3, 4), MONTH("1 " &amp; K$6 &amp; " " &amp; LEFT($AV$3, 4)) + 1, 0 ), 'Raw Data'!$AN:$AN,"&gt;" &amp;DATE(LEFT($AV$3, 4), MONTH("1 " &amp; K$6 &amp; " " &amp; LEFT($AV$3, 4)), 0 ), 'Raw Data'!$J:$J, $A115, 'Raw Data'!$H:$H, "Non*", 'Raw Data'!$P:$P,""&amp;'Raw Data'!$B$1,'Raw Data'!$D:$D,"&lt;&gt;*ithdr*",'Raw Data'!$D:$D,"&lt;&gt;*ancel*")</f>
        <v>0</v>
      </c>
      <c r="L128" s="117"/>
      <c r="M128" s="117"/>
      <c r="N128" s="123"/>
      <c r="O128" s="140">
        <f>SUMIFS('Raw Data'!$AI:$AI, 'Raw Data'!$AN:$AN,"&lt;=" &amp;DATE(LEFT($AV$3, 4), MONTH("1 " &amp; O$6 &amp; " " &amp; LEFT($AV$3, 4)) + 1, 0 ), 'Raw Data'!$AN:$AN,"&gt;" &amp;DATE(LEFT($AV$3, 4), MONTH("1 " &amp; O$6 &amp; " " &amp; LEFT($AV$3, 4)), 0 ), 'Raw Data'!$J:$J, $A115, 'Raw Data'!$H:$H, "Non*", 'Raw Data'!$O:$O,""&amp;'Raw Data'!$B$1,'Raw Data'!$D:$D,"&lt;&gt;*ithdr*",'Raw Data'!$D:$D,"&lt;&gt;*ancel*",'Raw Data'!$P:$P,"--")
+
SUMIFS('Raw Data'!$AI:$AI, 'Raw Data'!$AN:$AN,"&lt;=" &amp;DATE(LEFT($AV$3, 4), MONTH("1 " &amp; O$6 &amp; " " &amp; LEFT($AV$3, 4)) + 1, 0 ), 'Raw Data'!$AN:$AN,"&gt;" &amp;DATE(LEFT($AV$3, 4), MONTH("1 " &amp; O$6 &amp; " " &amp; LEFT($AV$3, 4)), 0 ), 'Raw Data'!$J:$J, $A115, 'Raw Data'!$H:$H, "Non*", 'Raw Data'!$P:$P,""&amp;'Raw Data'!$B$1,'Raw Data'!$D:$D,"&lt;&gt;*ithdr*",'Raw Data'!$D:$D,"&lt;&gt;*ancel*")</f>
        <v>0</v>
      </c>
      <c r="P128" s="117"/>
      <c r="Q128" s="117"/>
      <c r="R128" s="123"/>
      <c r="S128" s="140">
        <f>SUMIFS('Raw Data'!$AI:$AI, 'Raw Data'!$AN:$AN,"&lt;=" &amp;DATE(LEFT($AV$3, 4), MONTH("1 " &amp; S$6 &amp; " " &amp; LEFT($AV$3, 4)) + 1, 0 ), 'Raw Data'!$AN:$AN,"&gt;" &amp;DATE(LEFT($AV$3, 4), MONTH("1 " &amp; S$6 &amp; " " &amp; LEFT($AV$3, 4)), 0 ), 'Raw Data'!$J:$J, $A115, 'Raw Data'!$H:$H, "Non*", 'Raw Data'!$O:$O,""&amp;'Raw Data'!$B$1,'Raw Data'!$D:$D,"&lt;&gt;*ithdr*",'Raw Data'!$D:$D,"&lt;&gt;*ancel*",'Raw Data'!$P:$P,"--")
+
SUMIFS('Raw Data'!$AI:$AI, 'Raw Data'!$AN:$AN,"&lt;=" &amp;DATE(LEFT($AV$3, 4), MONTH("1 " &amp; S$6 &amp; " " &amp; LEFT($AV$3, 4)) + 1, 0 ), 'Raw Data'!$AN:$AN,"&gt;" &amp;DATE(LEFT($AV$3, 4), MONTH("1 " &amp; S$6 &amp; " " &amp; LEFT($AV$3, 4)), 0 ), 'Raw Data'!$J:$J, $A115, 'Raw Data'!$H:$H, "Non*", 'Raw Data'!$P:$P,""&amp;'Raw Data'!$B$1,'Raw Data'!$D:$D,"&lt;&gt;*ithdr*",'Raw Data'!$D:$D,"&lt;&gt;*ancel*")</f>
        <v>0</v>
      </c>
      <c r="T128" s="117"/>
      <c r="U128" s="117"/>
      <c r="V128" s="123"/>
      <c r="W128" s="140">
        <f>SUMIFS('Raw Data'!$AI:$AI, 'Raw Data'!$AN:$AN,"&lt;=" &amp;DATE(LEFT($AV$3, 4), MONTH("1 " &amp; W$6 &amp; " " &amp; LEFT($AV$3, 4)) + 1, 0 ), 'Raw Data'!$AN:$AN,"&gt;" &amp;DATE(LEFT($AV$3, 4), MONTH("1 " &amp; W$6 &amp; " " &amp; LEFT($AV$3, 4)), 0 ), 'Raw Data'!$J:$J, $A115, 'Raw Data'!$H:$H, "Non*", 'Raw Data'!$O:$O,""&amp;'Raw Data'!$B$1,'Raw Data'!$D:$D,"&lt;&gt;*ithdr*",'Raw Data'!$D:$D,"&lt;&gt;*ancel*",'Raw Data'!$P:$P,"--")
+
SUMIFS('Raw Data'!$AI:$AI, 'Raw Data'!$AN:$AN,"&lt;=" &amp;DATE(LEFT($AV$3, 4), MONTH("1 " &amp; W$6 &amp; " " &amp; LEFT($AV$3, 4)) + 1, 0 ), 'Raw Data'!$AN:$AN,"&gt;" &amp;DATE(LEFT($AV$3, 4), MONTH("1 " &amp; W$6 &amp; " " &amp; LEFT($AV$3, 4)), 0 ), 'Raw Data'!$J:$J, $A115, 'Raw Data'!$H:$H, "Non*", 'Raw Data'!$P:$P,""&amp;'Raw Data'!$B$1,'Raw Data'!$D:$D,"&lt;&gt;*ithdr*",'Raw Data'!$D:$D,"&lt;&gt;*ancel*")</f>
        <v>0</v>
      </c>
      <c r="X128" s="117"/>
      <c r="Y128" s="117"/>
      <c r="Z128" s="123"/>
      <c r="AA128" s="140">
        <f>SUMIFS('Raw Data'!$AI:$AI, 'Raw Data'!$AN:$AN,"&lt;=" &amp;DATE(LEFT($AV$3, 4), MONTH("1 " &amp; AA$6 &amp; " " &amp; LEFT($AV$3, 4)) + 1, 0 ), 'Raw Data'!$AN:$AN,"&gt;" &amp;DATE(LEFT($AV$3, 4), MONTH("1 " &amp; AA$6 &amp; " " &amp; LEFT($AV$3, 4)), 0 ), 'Raw Data'!$J:$J, $A115, 'Raw Data'!$H:$H, "Non*", 'Raw Data'!$O:$O,""&amp;'Raw Data'!$B$1,'Raw Data'!$D:$D,"&lt;&gt;*ithdr*",'Raw Data'!$D:$D,"&lt;&gt;*ancel*",'Raw Data'!$P:$P,"--")
+
SUMIFS('Raw Data'!$AI:$AI, 'Raw Data'!$AN:$AN,"&lt;=" &amp;DATE(LEFT($AV$3, 4), MONTH("1 " &amp; AA$6 &amp; " " &amp; LEFT($AV$3, 4)) + 1, 0 ), 'Raw Data'!$AN:$AN,"&gt;" &amp;DATE(LEFT($AV$3, 4), MONTH("1 " &amp; AA$6 &amp; " " &amp; LEFT($AV$3, 4)), 0 ), 'Raw Data'!$J:$J, $A115, 'Raw Data'!$H:$H, "Non*", 'Raw Data'!$P:$P,""&amp;'Raw Data'!$B$1,'Raw Data'!$D:$D,"&lt;&gt;*ithdr*",'Raw Data'!$D:$D,"&lt;&gt;*ancel*")</f>
        <v>0</v>
      </c>
      <c r="AB128" s="117"/>
      <c r="AC128" s="117"/>
      <c r="AD128" s="123"/>
      <c r="AE128" s="140">
        <f>SUMIFS('Raw Data'!$AI:$AI, 'Raw Data'!$AN:$AN,"&lt;=" &amp;DATE(LEFT($AV$3, 4), MONTH("1 " &amp; AE$6 &amp; " " &amp; LEFT($AV$3, 4)) + 1, 0 ), 'Raw Data'!$AN:$AN,"&gt;" &amp;DATE(LEFT($AV$3, 4), MONTH("1 " &amp; AE$6 &amp; " " &amp; LEFT($AV$3, 4)), 0 ), 'Raw Data'!$J:$J, $A115, 'Raw Data'!$H:$H, "Non*", 'Raw Data'!$O:$O,""&amp;'Raw Data'!$B$1,'Raw Data'!$D:$D,"&lt;&gt;*ithdr*",'Raw Data'!$D:$D,"&lt;&gt;*ancel*",'Raw Data'!$P:$P,"--")
+
SUMIFS('Raw Data'!$AI:$AI, 'Raw Data'!$AN:$AN,"&lt;=" &amp;DATE(LEFT($AV$3, 4), MONTH("1 " &amp; AE$6 &amp; " " &amp; LEFT($AV$3, 4)) + 1, 0 ), 'Raw Data'!$AN:$AN,"&gt;" &amp;DATE(LEFT($AV$3, 4), MONTH("1 " &amp; AE$6 &amp; " " &amp; LEFT($AV$3, 4)), 0 ), 'Raw Data'!$J:$J, $A115, 'Raw Data'!$H:$H, "Non*", 'Raw Data'!$P:$P,""&amp;'Raw Data'!$B$1,'Raw Data'!$D:$D,"&lt;&gt;*ithdr*",'Raw Data'!$D:$D,"&lt;&gt;*ancel*")</f>
        <v>0</v>
      </c>
      <c r="AF128" s="117"/>
      <c r="AG128" s="117"/>
      <c r="AH128" s="123"/>
      <c r="AI128" s="140">
        <f>SUMIFS('Raw Data'!$AI:$AI, 'Raw Data'!$AN:$AN,"&lt;=" &amp;DATE(LEFT($AV$3, 4), MONTH("1 " &amp; AI$6 &amp; " " &amp; LEFT($AV$3, 4)) + 1, 0 ), 'Raw Data'!$AN:$AN,"&gt;" &amp;DATE(LEFT($AV$3, 4), MONTH("1 " &amp; AI$6 &amp; " " &amp; LEFT($AV$3, 4)), 0 ), 'Raw Data'!$J:$J, $A115, 'Raw Data'!$H:$H, "Non*", 'Raw Data'!$O:$O,""&amp;'Raw Data'!$B$1,'Raw Data'!$D:$D,"&lt;&gt;*ithdr*",'Raw Data'!$D:$D,"&lt;&gt;*ancel*",'Raw Data'!$P:$P,"--")
+
SUMIFS('Raw Data'!$AI:$AI, 'Raw Data'!$AN:$AN,"&lt;=" &amp;DATE(LEFT($AV$3, 4), MONTH("1 " &amp; AI$6 &amp; " " &amp; LEFT($AV$3, 4)) + 1, 0 ), 'Raw Data'!$AN:$AN,"&gt;" &amp;DATE(LEFT($AV$3, 4), MONTH("1 " &amp; AI$6 &amp; " " &amp; LEFT($AV$3, 4)), 0 ), 'Raw Data'!$J:$J, $A115, 'Raw Data'!$H:$H, "Non*", 'Raw Data'!$P:$P,""&amp;'Raw Data'!$B$1,'Raw Data'!$D:$D,"&lt;&gt;*ithdr*",'Raw Data'!$D:$D,"&lt;&gt;*ancel*")</f>
        <v>0</v>
      </c>
      <c r="AJ128" s="117"/>
      <c r="AK128" s="117"/>
      <c r="AL128" s="123"/>
      <c r="AM128" s="140">
        <f>SUMIFS('Raw Data'!$AI:$AI, 'Raw Data'!$AN:$AN,"&lt;=" &amp;DATE(LEFT($AV$3, 4), MONTH("1 " &amp; AM$6 &amp; " " &amp; LEFT($AV$3, 4)) + 1, 0 ), 'Raw Data'!$AN:$AN,"&gt;" &amp;DATE(LEFT($AV$3, 4), MONTH("1 " &amp; AM$6 &amp; " " &amp; LEFT($AV$3, 4)), 0 ), 'Raw Data'!$J:$J, $A115, 'Raw Data'!$H:$H, "Non*", 'Raw Data'!$O:$O,""&amp;'Raw Data'!$B$1,'Raw Data'!$D:$D,"&lt;&gt;*ithdr*",'Raw Data'!$D:$D,"&lt;&gt;*ancel*",'Raw Data'!$P:$P,"--")
+
SUMIFS('Raw Data'!$AI:$AI, 'Raw Data'!$AN:$AN,"&lt;=" &amp;DATE(LEFT($AV$3, 4), MONTH("1 " &amp; AM$6 &amp; " " &amp; LEFT($AV$3, 4)) + 1, 0 ), 'Raw Data'!$AN:$AN,"&gt;" &amp;DATE(LEFT($AV$3, 4), MONTH("1 " &amp; AM$6 &amp; " " &amp; LEFT($AV$3, 4)), 0 ), 'Raw Data'!$J:$J, $A115, 'Raw Data'!$H:$H, "Non*", 'Raw Data'!$P:$P,""&amp;'Raw Data'!$B$1,'Raw Data'!$D:$D,"&lt;&gt;*ithdr*",'Raw Data'!$D:$D,"&lt;&gt;*ancel*")</f>
        <v>0</v>
      </c>
      <c r="AN128" s="117"/>
      <c r="AO128" s="117"/>
      <c r="AP128" s="123"/>
      <c r="AQ128" s="140">
        <f>SUMIFS('Raw Data'!$AI:$AI, 'Raw Data'!$AN:$AN,"&lt;=" &amp;DATE(LEFT($AV$3, 4), MONTH("1 " &amp; AQ$6 &amp; " " &amp; LEFT($AV$3, 4)) + 1, 0 ), 'Raw Data'!$AN:$AN,"&gt;" &amp;DATE(LEFT($AV$3, 4), MONTH("1 " &amp; AQ$6 &amp; " " &amp; LEFT($AV$3, 4)), 0 ), 'Raw Data'!$J:$J, $A115, 'Raw Data'!$H:$H, "Non*", 'Raw Data'!$O:$O,""&amp;'Raw Data'!$B$1,'Raw Data'!$D:$D,"&lt;&gt;*ithdr*",'Raw Data'!$D:$D,"&lt;&gt;*ancel*",'Raw Data'!$P:$P,"--")
+
SUMIFS('Raw Data'!$AI:$AI, 'Raw Data'!$AN:$AN,"&lt;=" &amp;DATE(LEFT($AV$3, 4), MONTH("1 " &amp; AQ$6 &amp; " " &amp; LEFT($AV$3, 4)) + 1, 0 ), 'Raw Data'!$AN:$AN,"&gt;" &amp;DATE(LEFT($AV$3, 4), MONTH("1 " &amp; AQ$6 &amp; " " &amp; LEFT($AV$3, 4)), 0 ), 'Raw Data'!$J:$J, $A115, 'Raw Data'!$H:$H, "Non*", 'Raw Data'!$P:$P,""&amp;'Raw Data'!$B$1,'Raw Data'!$D:$D,"&lt;&gt;*ithdr*",'Raw Data'!$D:$D,"&lt;&gt;*ancel*")</f>
        <v>0</v>
      </c>
      <c r="AR128" s="117"/>
      <c r="AS128" s="117"/>
      <c r="AT128" s="123"/>
      <c r="AU128" s="140">
        <f>SUMIFS('Raw Data'!$AI:$AI, 'Raw Data'!$AN:$AN,"&lt;=" &amp;DATE(MID($AV$3, 15, 4), MONTH("1 " &amp; AU$6 &amp; " " &amp; MID($AV$3, 15, 4)) + 1, 0 ), 'Raw Data'!$AN:$AN,"&gt;" &amp;DATE(MID($AV$3, 15, 4), MONTH("1 " &amp; AU$6 &amp; " " &amp; MID($AV$3, 15, 4)), 0 ), 'Raw Data'!$J:$J, $A115, 'Raw Data'!$H:$H, "Non*", 'Raw Data'!$O:$O,""&amp;'Raw Data'!$B$1,'Raw Data'!$D:$D,"&lt;&gt;*ithdr*",'Raw Data'!$D:$D,"&lt;&gt;*ancel*",'Raw Data'!$P:$P,"--")
+
SUMIFS('Raw Data'!$AI:$AI, 'Raw Data'!$AN:$AN,"&lt;=" &amp;DATE(MID($AV$3, 15, 4), MONTH("1 " &amp; AU$6 &amp; " " &amp; MID($AV$3, 15, 4)) + 1, 0 ), 'Raw Data'!$AN:$AN,"&gt;" &amp;DATE(MID($AV$3, 15, 4), MONTH("1 " &amp; AU$6 &amp; " " &amp; MID($AV$3, 15, 4)), 0 ), 'Raw Data'!$J:$J, $A115, 'Raw Data'!$H:$H, "Non*", 'Raw Data'!$P:$P,""&amp;'Raw Data'!$B$1,'Raw Data'!$D:$D,"&lt;&gt;*ithdr*",'Raw Data'!$D:$D,"&lt;&gt;*ancel*")</f>
        <v>0</v>
      </c>
      <c r="AV128" s="117"/>
      <c r="AW128" s="117"/>
      <c r="AX128" s="123"/>
      <c r="AY128" s="140">
        <f>SUMIFS('Raw Data'!$AI:$AI, 'Raw Data'!$AN:$AN,"&lt;=" &amp;DATE(MID($AV$3, 15, 4), MONTH("1 " &amp; AY$6 &amp; " " &amp; MID($AV$3, 15, 4)) + 1, 0 ), 'Raw Data'!$AN:$AN,"&gt;" &amp;DATE(MID($AV$3, 15, 4), MONTH("1 " &amp; AY$6 &amp; " " &amp; MID($AV$3, 15, 4)), 0 ), 'Raw Data'!$J:$J, $A115, 'Raw Data'!$H:$H, "Non*", 'Raw Data'!$O:$O,""&amp;'Raw Data'!$B$1,'Raw Data'!$D:$D,"&lt;&gt;*ithdr*",'Raw Data'!$D:$D,"&lt;&gt;*ancel*",'Raw Data'!$P:$P,"--")
+
SUMIFS('Raw Data'!$AI:$AI, 'Raw Data'!$AN:$AN,"&lt;=" &amp;DATE(MID($AV$3, 15, 4), MONTH("1 " &amp; AY$6 &amp; " " &amp; MID($AV$3, 15, 4)) + 1, 0 ), 'Raw Data'!$AN:$AN,"&gt;" &amp;DATE(MID($AV$3, 15, 4), MONTH("1 " &amp; AY$6 &amp; " " &amp; MID($AV$3, 15, 4)), 0 ), 'Raw Data'!$J:$J, $A115, 'Raw Data'!$H:$H, "Non*", 'Raw Data'!$P:$P,""&amp;'Raw Data'!$B$1,'Raw Data'!$D:$D,"&lt;&gt;*ithdr*",'Raw Data'!$D:$D,"&lt;&gt;*ancel*")</f>
        <v>0</v>
      </c>
      <c r="AZ128" s="117"/>
      <c r="BA128" s="117"/>
      <c r="BB128" s="123"/>
      <c r="BC128" s="140">
        <f>SUMIFS('Raw Data'!$AI:$AI, 'Raw Data'!$AN:$AN,"&lt;=" &amp;DATE(MID($AV$3, 15, 4), MONTH("1 " &amp; BC$6 &amp; " " &amp; MID($AV$3, 15, 4)) + 1, 0 ), 'Raw Data'!$AN:$AN,"&gt;" &amp;DATE(MID($AV$3, 15, 4), MONTH("1 " &amp; BC$6 &amp; " " &amp; MID($AV$3, 15, 4)), 0 ), 'Raw Data'!$J:$J, $A115, 'Raw Data'!$H:$H, "Non*", 'Raw Data'!$O:$O,""&amp;'Raw Data'!$B$1,'Raw Data'!$D:$D,"&lt;&gt;*ithdr*",'Raw Data'!$D:$D,"&lt;&gt;*ancel*",'Raw Data'!$P:$P,"--")
+
SUMIFS('Raw Data'!$AI:$AI, 'Raw Data'!$AN:$AN,"&lt;=" &amp;DATE(MID($AV$3, 15, 4), MONTH("1 " &amp; BC$6 &amp; " " &amp; MID($AV$3, 15, 4)) + 1, 0 ), 'Raw Data'!$AN:$AN,"&gt;" &amp;DATE(MID($AV$3, 15, 4), MONTH("1 " &amp; BC$6 &amp; " " &amp; MID($AV$3, 15, 4)), 0 ), 'Raw Data'!$J:$J, $A115, 'Raw Data'!$H:$H, "Non*", 'Raw Data'!$P:$P,""&amp;'Raw Data'!$B$1,'Raw Data'!$D:$D,"&lt;&gt;*ithdr*",'Raw Data'!$D:$D,"&lt;&gt;*ancel*")</f>
        <v>0</v>
      </c>
      <c r="BD128" s="117"/>
      <c r="BE128" s="117"/>
      <c r="BF128" s="123"/>
    </row>
    <row r="129" spans="1:58" ht="12.75" customHeight="1" x14ac:dyDescent="0.2">
      <c r="A129" s="120" t="s">
        <v>737</v>
      </c>
      <c r="B129" s="117"/>
      <c r="C129" s="117"/>
      <c r="D129" s="117"/>
      <c r="E129" s="117"/>
      <c r="F129" s="117"/>
      <c r="G129" s="117"/>
      <c r="H129" s="117"/>
      <c r="I129" s="117"/>
      <c r="J129" s="123"/>
      <c r="K129" s="156">
        <f>COUNTIFS( 'Raw Data'!$AM:$AM,"&lt;=" &amp;DATE(LEFT($AV$3, 4), MONTH("1 " &amp; K$6 &amp; " " &amp; LEFT($AV$3, 4)) + 1, 0 ), 'Raw Data'!$AM:$AM,"&gt;" &amp;DATE(LEFT($AV$3, 4), MONTH("1 " &amp; K$6 &amp; " " &amp; LEFT($AV$3, 4)), 0 ), 'Raw Data'!$J:$J, $A115, 'Raw Data'!$O:$O,""&amp;'Raw Data'!$B$1,'Raw Data'!$D:$D,"&lt;&gt;*ithdr*",'Raw Data'!$D:$D,"&lt;&gt;*ancel*",'Raw Data'!$P:$P,"--")
+
COUNTIFS( 'Raw Data'!$AM:$AM,"&lt;=" &amp;DATE(LEFT($AV$3, 4), MONTH("1 " &amp; K$6 &amp; " " &amp; LEFT($AV$3, 4)) + 1, 0 ), 'Raw Data'!$AM:$AM,"&gt;" &amp;DATE(LEFT($AV$3, 4), MONTH("1 " &amp; K$6 &amp; " " &amp; LEFT($AV$3, 4)), 0 ), 'Raw Data'!$J:$J, $A115, 'Raw Data'!$P:$P,""&amp;'Raw Data'!$B$1,'Raw Data'!$D:$D,"&lt;&gt;*ithdr*",'Raw Data'!$D:$D,"&lt;&gt;*ancel*")</f>
        <v>0</v>
      </c>
      <c r="L129" s="117"/>
      <c r="M129" s="117"/>
      <c r="N129" s="123"/>
      <c r="O129" s="156">
        <f>COUNTIFS( 'Raw Data'!$AM:$AM,"&lt;=" &amp;DATE(LEFT($AV$3, 4), MONTH("1 " &amp; O$6 &amp; " " &amp; LEFT($AV$3, 4)) + 1, 0 ), 'Raw Data'!$AM:$AM,"&gt;" &amp;DATE(LEFT($AV$3, 4), MONTH("1 " &amp; O$6 &amp; " " &amp; LEFT($AV$3, 4)), 0 ), 'Raw Data'!$J:$J, $A115, 'Raw Data'!$O:$O,""&amp;'Raw Data'!$B$1,'Raw Data'!$D:$D,"&lt;&gt;*ithdr*",'Raw Data'!$D:$D,"&lt;&gt;*ancel*",'Raw Data'!$P:$P,"--")
+
COUNTIFS( 'Raw Data'!$AM:$AM,"&lt;=" &amp;DATE(LEFT($AV$3, 4), MONTH("1 " &amp; O$6 &amp; " " &amp; LEFT($AV$3, 4)) + 1, 0 ), 'Raw Data'!$AM:$AM,"&gt;" &amp;DATE(LEFT($AV$3, 4), MONTH("1 " &amp; O$6 &amp; " " &amp; LEFT($AV$3, 4)), 0 ), 'Raw Data'!$J:$J, $A115, 'Raw Data'!$P:$P,""&amp;'Raw Data'!$B$1,'Raw Data'!$D:$D,"&lt;&gt;*ithdr*",'Raw Data'!$D:$D,"&lt;&gt;*ancel*")</f>
        <v>0</v>
      </c>
      <c r="P129" s="117"/>
      <c r="Q129" s="117"/>
      <c r="R129" s="123"/>
      <c r="S129" s="156">
        <f>COUNTIFS( 'Raw Data'!$AM:$AM,"&lt;=" &amp;DATE(LEFT($AV$3, 4), MONTH("1 " &amp; S$6 &amp; " " &amp; LEFT($AV$3, 4)) + 1, 0 ), 'Raw Data'!$AM:$AM,"&gt;" &amp;DATE(LEFT($AV$3, 4), MONTH("1 " &amp; S$6 &amp; " " &amp; LEFT($AV$3, 4)), 0 ), 'Raw Data'!$J:$J, $A115, 'Raw Data'!$O:$O,""&amp;'Raw Data'!$B$1,'Raw Data'!$D:$D,"&lt;&gt;*ithdr*",'Raw Data'!$D:$D,"&lt;&gt;*ancel*",'Raw Data'!$P:$P,"--")
+
COUNTIFS( 'Raw Data'!$AM:$AM,"&lt;=" &amp;DATE(LEFT($AV$3, 4), MONTH("1 " &amp; S$6 &amp; " " &amp; LEFT($AV$3, 4)) + 1, 0 ), 'Raw Data'!$AM:$AM,"&gt;" &amp;DATE(LEFT($AV$3, 4), MONTH("1 " &amp; S$6 &amp; " " &amp; LEFT($AV$3, 4)), 0 ), 'Raw Data'!$J:$J, $A115, 'Raw Data'!$P:$P,""&amp;'Raw Data'!$B$1,'Raw Data'!$D:$D,"&lt;&gt;*ithdr*",'Raw Data'!$D:$D,"&lt;&gt;*ancel*")</f>
        <v>0</v>
      </c>
      <c r="T129" s="117"/>
      <c r="U129" s="117"/>
      <c r="V129" s="123"/>
      <c r="W129" s="156">
        <f>COUNTIFS( 'Raw Data'!$AM:$AM,"&lt;=" &amp;DATE(LEFT($AV$3, 4), MONTH("1 " &amp; W$6 &amp; " " &amp; LEFT($AV$3, 4)) + 1, 0 ), 'Raw Data'!$AM:$AM,"&gt;" &amp;DATE(LEFT($AV$3, 4), MONTH("1 " &amp; W$6 &amp; " " &amp; LEFT($AV$3, 4)), 0 ), 'Raw Data'!$J:$J, $A115, 'Raw Data'!$O:$O,""&amp;'Raw Data'!$B$1,'Raw Data'!$D:$D,"&lt;&gt;*ithdr*",'Raw Data'!$D:$D,"&lt;&gt;*ancel*",'Raw Data'!$P:$P,"--")
+
COUNTIFS( 'Raw Data'!$AM:$AM,"&lt;=" &amp;DATE(LEFT($AV$3, 4), MONTH("1 " &amp; W$6 &amp; " " &amp; LEFT($AV$3, 4)) + 1, 0 ), 'Raw Data'!$AM:$AM,"&gt;" &amp;DATE(LEFT($AV$3, 4), MONTH("1 " &amp; W$6 &amp; " " &amp; LEFT($AV$3, 4)), 0 ), 'Raw Data'!$J:$J, $A115, 'Raw Data'!$P:$P,""&amp;'Raw Data'!$B$1,'Raw Data'!$D:$D,"&lt;&gt;*ithdr*",'Raw Data'!$D:$D,"&lt;&gt;*ancel*")</f>
        <v>0</v>
      </c>
      <c r="X129" s="117"/>
      <c r="Y129" s="117"/>
      <c r="Z129" s="123"/>
      <c r="AA129" s="156">
        <f>COUNTIFS( 'Raw Data'!$AM:$AM,"&lt;=" &amp;DATE(LEFT($AV$3, 4), MONTH("1 " &amp; AA$6 &amp; " " &amp; LEFT($AV$3, 4)) + 1, 0 ), 'Raw Data'!$AM:$AM,"&gt;" &amp;DATE(LEFT($AV$3, 4), MONTH("1 " &amp; AA$6 &amp; " " &amp; LEFT($AV$3, 4)), 0 ), 'Raw Data'!$J:$J, $A115, 'Raw Data'!$O:$O,""&amp;'Raw Data'!$B$1,'Raw Data'!$D:$D,"&lt;&gt;*ithdr*",'Raw Data'!$D:$D,"&lt;&gt;*ancel*",'Raw Data'!$P:$P,"--")
+
COUNTIFS( 'Raw Data'!$AM:$AM,"&lt;=" &amp;DATE(LEFT($AV$3, 4), MONTH("1 " &amp; AA$6 &amp; " " &amp; LEFT($AV$3, 4)) + 1, 0 ), 'Raw Data'!$AM:$AM,"&gt;" &amp;DATE(LEFT($AV$3, 4), MONTH("1 " &amp; AA$6 &amp; " " &amp; LEFT($AV$3, 4)), 0 ), 'Raw Data'!$J:$J, $A115, 'Raw Data'!$P:$P,""&amp;'Raw Data'!$B$1,'Raw Data'!$D:$D,"&lt;&gt;*ithdr*",'Raw Data'!$D:$D,"&lt;&gt;*ancel*")</f>
        <v>0</v>
      </c>
      <c r="AB129" s="117"/>
      <c r="AC129" s="117"/>
      <c r="AD129" s="123"/>
      <c r="AE129" s="156">
        <f>COUNTIFS( 'Raw Data'!$AM:$AM,"&lt;=" &amp;DATE(LEFT($AV$3, 4), MONTH("1 " &amp; AE$6 &amp; " " &amp; LEFT($AV$3, 4)) + 1, 0 ), 'Raw Data'!$AM:$AM,"&gt;" &amp;DATE(LEFT($AV$3, 4), MONTH("1 " &amp; AE$6 &amp; " " &amp; LEFT($AV$3, 4)), 0 ), 'Raw Data'!$J:$J, $A115, 'Raw Data'!$O:$O,""&amp;'Raw Data'!$B$1,'Raw Data'!$D:$D,"&lt;&gt;*ithdr*",'Raw Data'!$D:$D,"&lt;&gt;*ancel*",'Raw Data'!$P:$P,"--")
+
COUNTIFS( 'Raw Data'!$AM:$AM,"&lt;=" &amp;DATE(LEFT($AV$3, 4), MONTH("1 " &amp; AE$6 &amp; " " &amp; LEFT($AV$3, 4)) + 1, 0 ), 'Raw Data'!$AM:$AM,"&gt;" &amp;DATE(LEFT($AV$3, 4), MONTH("1 " &amp; AE$6 &amp; " " &amp; LEFT($AV$3, 4)), 0 ), 'Raw Data'!$J:$J, $A115, 'Raw Data'!$P:$P,""&amp;'Raw Data'!$B$1,'Raw Data'!$D:$D,"&lt;&gt;*ithdr*",'Raw Data'!$D:$D,"&lt;&gt;*ancel*")</f>
        <v>0</v>
      </c>
      <c r="AF129" s="117"/>
      <c r="AG129" s="117"/>
      <c r="AH129" s="123"/>
      <c r="AI129" s="156">
        <f>COUNTIFS( 'Raw Data'!$AM:$AM,"&lt;=" &amp;DATE(LEFT($AV$3, 4), MONTH("1 " &amp; AI$6 &amp; " " &amp; LEFT($AV$3, 4)) + 1, 0 ), 'Raw Data'!$AM:$AM,"&gt;" &amp;DATE(LEFT($AV$3, 4), MONTH("1 " &amp; AI$6 &amp; " " &amp; LEFT($AV$3, 4)), 0 ), 'Raw Data'!$J:$J, $A115, 'Raw Data'!$O:$O,""&amp;'Raw Data'!$B$1,'Raw Data'!$D:$D,"&lt;&gt;*ithdr*",'Raw Data'!$D:$D,"&lt;&gt;*ancel*",'Raw Data'!$P:$P,"--")
+
COUNTIFS( 'Raw Data'!$AM:$AM,"&lt;=" &amp;DATE(LEFT($AV$3, 4), MONTH("1 " &amp; AI$6 &amp; " " &amp; LEFT($AV$3, 4)) + 1, 0 ), 'Raw Data'!$AM:$AM,"&gt;" &amp;DATE(LEFT($AV$3, 4), MONTH("1 " &amp; AI$6 &amp; " " &amp; LEFT($AV$3, 4)), 0 ), 'Raw Data'!$J:$J, $A115, 'Raw Data'!$P:$P,""&amp;'Raw Data'!$B$1,'Raw Data'!$D:$D,"&lt;&gt;*ithdr*",'Raw Data'!$D:$D,"&lt;&gt;*ancel*")</f>
        <v>0</v>
      </c>
      <c r="AJ129" s="117"/>
      <c r="AK129" s="117"/>
      <c r="AL129" s="123"/>
      <c r="AM129" s="156">
        <f>COUNTIFS( 'Raw Data'!$AM:$AM,"&lt;=" &amp;DATE(LEFT($AV$3, 4), MONTH("1 " &amp; AM$6 &amp; " " &amp; LEFT($AV$3, 4)) + 1, 0 ), 'Raw Data'!$AM:$AM,"&gt;" &amp;DATE(LEFT($AV$3, 4), MONTH("1 " &amp; AM$6 &amp; " " &amp; LEFT($AV$3, 4)), 0 ), 'Raw Data'!$J:$J, $A115, 'Raw Data'!$O:$O,""&amp;'Raw Data'!$B$1,'Raw Data'!$D:$D,"&lt;&gt;*ithdr*",'Raw Data'!$D:$D,"&lt;&gt;*ancel*",'Raw Data'!$P:$P,"--")
+
COUNTIFS( 'Raw Data'!$AM:$AM,"&lt;=" &amp;DATE(LEFT($AV$3, 4), MONTH("1 " &amp; AM$6 &amp; " " &amp; LEFT($AV$3, 4)) + 1, 0 ), 'Raw Data'!$AM:$AM,"&gt;" &amp;DATE(LEFT($AV$3, 4), MONTH("1 " &amp; AM$6 &amp; " " &amp; LEFT($AV$3, 4)), 0 ), 'Raw Data'!$J:$J, $A115, 'Raw Data'!$P:$P,""&amp;'Raw Data'!$B$1,'Raw Data'!$D:$D,"&lt;&gt;*ithdr*",'Raw Data'!$D:$D,"&lt;&gt;*ancel*")</f>
        <v>0</v>
      </c>
      <c r="AN129" s="117"/>
      <c r="AO129" s="117"/>
      <c r="AP129" s="123"/>
      <c r="AQ129" s="156">
        <f>COUNTIFS( 'Raw Data'!$AM:$AM,"&lt;=" &amp;DATE(LEFT($AV$3, 4), MONTH("1 " &amp; AQ$6 &amp; " " &amp; LEFT($AV$3, 4)) + 1, 0 ), 'Raw Data'!$AM:$AM,"&gt;" &amp;DATE(LEFT($AV$3, 4), MONTH("1 " &amp; AQ$6 &amp; " " &amp; LEFT($AV$3, 4)), 0 ), 'Raw Data'!$J:$J, $A115, 'Raw Data'!$O:$O,""&amp;'Raw Data'!$B$1,'Raw Data'!$D:$D,"&lt;&gt;*ithdr*",'Raw Data'!$D:$D,"&lt;&gt;*ancel*",'Raw Data'!$P:$P,"--")
+
COUNTIFS( 'Raw Data'!$AM:$AM,"&lt;=" &amp;DATE(LEFT($AV$3, 4), MONTH("1 " &amp; AQ$6 &amp; " " &amp; LEFT($AV$3, 4)) + 1, 0 ), 'Raw Data'!$AM:$AM,"&gt;" &amp;DATE(LEFT($AV$3, 4), MONTH("1 " &amp; AQ$6 &amp; " " &amp; LEFT($AV$3, 4)), 0 ), 'Raw Data'!$J:$J, $A115, 'Raw Data'!$P:$P,""&amp;'Raw Data'!$B$1,'Raw Data'!$D:$D,"&lt;&gt;*ithdr*",'Raw Data'!$D:$D,"&lt;&gt;*ancel*")</f>
        <v>0</v>
      </c>
      <c r="AR129" s="117"/>
      <c r="AS129" s="117"/>
      <c r="AT129" s="123"/>
      <c r="AU129" s="156">
        <f>COUNTIFS( 'Raw Data'!$AM:$AM,"&lt;=" &amp;DATE(MID($AV$3, 15, 4), MONTH("1 " &amp; AU$6 &amp; " " &amp; MID($AV$3, 15, 4)) + 1, 0 ), 'Raw Data'!$AN:$AN,"&gt;" &amp;DATE(MID($AV$3, 15, 4), MONTH("1 " &amp; AU$6 &amp; " " &amp; MID($AV$3, 15, 4)), 0 ), 'Raw Data'!$J:$J, $A115, 'Raw Data'!$O:$O,""&amp;'Raw Data'!$B$1,'Raw Data'!$D:$D,"&lt;&gt;*ithdr*",'Raw Data'!$D:$D,"&lt;&gt;*ancel*",'Raw Data'!$P:$P,"--")
+
COUNTIFS( 'Raw Data'!$AM:$AM,"&lt;=" &amp;DATE(MID($AV$3, 15, 4), MONTH("1 " &amp; AU$6 &amp; " " &amp; MID($AV$3, 15, 4)) + 1, 0 ), 'Raw Data'!$AN:$AN,"&gt;" &amp;DATE(MID($AV$3, 15, 4), MONTH("1 " &amp; AU$6 &amp; " " &amp; MID($AV$3, 15, 4)), 0 ), 'Raw Data'!$J:$J, $A115, 'Raw Data'!$P:$P,""&amp;'Raw Data'!$B$1,'Raw Data'!$D:$D,"&lt;&gt;*ithdr*",'Raw Data'!$D:$D,"&lt;&gt;*ancel*")</f>
        <v>0</v>
      </c>
      <c r="AV129" s="117"/>
      <c r="AW129" s="117"/>
      <c r="AX129" s="123"/>
      <c r="AY129" s="156">
        <f>COUNTIFS( 'Raw Data'!$AM:$AM,"&lt;=" &amp;DATE(MID($AV$3, 15, 4), MONTH("1 " &amp; AY$6 &amp; " " &amp; MID($AV$3, 15, 4)) + 1, 0 ), 'Raw Data'!$AN:$AN,"&gt;" &amp;DATE(MID($AV$3, 15, 4), MONTH("1 " &amp; AY$6 &amp; " " &amp; MID($AV$3, 15, 4)), 0 ), 'Raw Data'!$J:$J, $A115, 'Raw Data'!$O:$O,""&amp;'Raw Data'!$B$1,'Raw Data'!$D:$D,"&lt;&gt;*ithdr*",'Raw Data'!$D:$D,"&lt;&gt;*ancel*",'Raw Data'!$P:$P,"--")
+
COUNTIFS( 'Raw Data'!$AM:$AM,"&lt;=" &amp;DATE(MID($AV$3, 15, 4), MONTH("1 " &amp; AY$6 &amp; " " &amp; MID($AV$3, 15, 4)) + 1, 0 ), 'Raw Data'!$AN:$AN,"&gt;" &amp;DATE(MID($AV$3, 15, 4), MONTH("1 " &amp; AY$6 &amp; " " &amp; MID($AV$3, 15, 4)), 0 ), 'Raw Data'!$J:$J, $A115, 'Raw Data'!$P:$P,""&amp;'Raw Data'!$B$1,'Raw Data'!$D:$D,"&lt;&gt;*ithdr*",'Raw Data'!$D:$D,"&lt;&gt;*ancel*")</f>
        <v>0</v>
      </c>
      <c r="AZ129" s="117"/>
      <c r="BA129" s="117"/>
      <c r="BB129" s="123"/>
      <c r="BC129" s="156">
        <f>COUNTIFS( 'Raw Data'!$AM:$AM,"&lt;=" &amp;DATE(MID($AV$3, 15, 4), MONTH("1 " &amp; BC$6 &amp; " " &amp; MID($AV$3, 15, 4)) + 1, 0 ), 'Raw Data'!$AN:$AN,"&gt;" &amp;DATE(MID($AV$3, 15, 4), MONTH("1 " &amp; BC$6 &amp; " " &amp; MID($AV$3, 15, 4)), 0 ), 'Raw Data'!$J:$J, $A115, 'Raw Data'!$O:$O,""&amp;'Raw Data'!$B$1,'Raw Data'!$D:$D,"&lt;&gt;*ithdr*",'Raw Data'!$D:$D,"&lt;&gt;*ancel*",'Raw Data'!$P:$P,"--")
+
COUNTIFS( 'Raw Data'!$AM:$AM,"&lt;=" &amp;DATE(MID($AV$3, 15, 4), MONTH("1 " &amp; BC$6 &amp; " " &amp; MID($AV$3, 15, 4)) + 1, 0 ), 'Raw Data'!$AN:$AN,"&gt;" &amp;DATE(MID($AV$3, 15, 4), MONTH("1 " &amp; BC$6 &amp; " " &amp; MID($AV$3, 15, 4)), 0 ), 'Raw Data'!$J:$J, $A115, 'Raw Data'!$P:$P,""&amp;'Raw Data'!$B$1,'Raw Data'!$D:$D,"&lt;&gt;*ithdr*",'Raw Data'!$D:$D,"&lt;&gt;*ancel*")</f>
        <v>0</v>
      </c>
      <c r="BD129" s="117"/>
      <c r="BE129" s="117"/>
      <c r="BF129" s="123"/>
    </row>
    <row r="130" spans="1:58" ht="12.75" customHeight="1" x14ac:dyDescent="0.2">
      <c r="A130" s="157" t="s">
        <v>738</v>
      </c>
      <c r="B130" s="117"/>
      <c r="C130" s="117"/>
      <c r="D130" s="117"/>
      <c r="E130" s="117"/>
      <c r="F130" s="117"/>
      <c r="G130" s="117"/>
      <c r="H130" s="117"/>
      <c r="I130" s="117"/>
      <c r="J130" s="123"/>
      <c r="K130" s="156">
        <f>COUNTIFS('Raw Data'!$AM:$AM,"&lt;=" &amp;DATE(LEFT($AV$3, 4), MONTH("1 " &amp; K$6 &amp; " " &amp; LEFT($AV$3, 4)) + 1, 0 ), 'Raw Data'!$AM:$AM,"&gt;" &amp;DATE(LEFT($AV$3, 4), MONTH("1 " &amp; K$6 &amp; " " &amp; LEFT($AV$3, 4)), 0 ), 'Raw Data'!$J:$J, $A115, 'Raw Data'!$H:$H, "Ear*", 'Raw Data'!$O:$O,""&amp;'Raw Data'!$B$1,'Raw Data'!$D:$D,"&lt;&gt;*ithdr*",'Raw Data'!$D:$D,"&lt;&gt;*ancel*",'Raw Data'!$P:$P,"--")
+
COUNTIFS( 'Raw Data'!$AM:$AM,"&lt;=" &amp;DATE(LEFT($AV$3, 4), MONTH("1 " &amp; K$6 &amp; " " &amp; LEFT($AV$3, 4)) + 1, 0 ), 'Raw Data'!$AM:$AM,"&gt;" &amp;DATE(LEFT($AV$3, 4), MONTH("1 " &amp; K$6 &amp; " " &amp; LEFT($AV$3, 4)), 0 ), 'Raw Data'!$J:$J, $A115, 'Raw Data'!$H:$H, "Ear*", 'Raw Data'!$P:$P,""&amp;'Raw Data'!$B$1,'Raw Data'!$D:$D,"&lt;&gt;*ithdr*",'Raw Data'!$D:$D,"&lt;&gt;*ancel*")</f>
        <v>0</v>
      </c>
      <c r="L130" s="117"/>
      <c r="M130" s="117"/>
      <c r="N130" s="123"/>
      <c r="O130" s="156">
        <f>COUNTIFS('Raw Data'!$AM:$AM,"&lt;=" &amp;DATE(LEFT($AV$3, 4), MONTH("1 " &amp; O$6 &amp; " " &amp; LEFT($AV$3, 4)) + 1, 0 ), 'Raw Data'!$AM:$AM,"&gt;" &amp;DATE(LEFT($AV$3, 4), MONTH("1 " &amp; O$6 &amp; " " &amp; LEFT($AV$3, 4)), 0 ), 'Raw Data'!$J:$J, $A115, 'Raw Data'!$H:$H, "Ear*", 'Raw Data'!$O:$O,""&amp;'Raw Data'!$B$1,'Raw Data'!$D:$D,"&lt;&gt;*ithdr*",'Raw Data'!$D:$D,"&lt;&gt;*ancel*",'Raw Data'!$P:$P,"--")
+
COUNTIFS( 'Raw Data'!$AM:$AM,"&lt;=" &amp;DATE(LEFT($AV$3, 4), MONTH("1 " &amp; O$6 &amp; " " &amp; LEFT($AV$3, 4)) + 1, 0 ), 'Raw Data'!$AM:$AM,"&gt;" &amp;DATE(LEFT($AV$3, 4), MONTH("1 " &amp; O$6 &amp; " " &amp; LEFT($AV$3, 4)), 0 ), 'Raw Data'!$J:$J, $A115, 'Raw Data'!$H:$H, "Ear*", 'Raw Data'!$P:$P,""&amp;'Raw Data'!$B$1,'Raw Data'!$D:$D,"&lt;&gt;*ithdr*",'Raw Data'!$D:$D,"&lt;&gt;*ancel*")</f>
        <v>0</v>
      </c>
      <c r="P130" s="117"/>
      <c r="Q130" s="117"/>
      <c r="R130" s="123"/>
      <c r="S130" s="156">
        <f>COUNTIFS('Raw Data'!$AM:$AM,"&lt;=" &amp;DATE(LEFT($AV$3, 4), MONTH("1 " &amp; S$6 &amp; " " &amp; LEFT($AV$3, 4)) + 1, 0 ), 'Raw Data'!$AM:$AM,"&gt;" &amp;DATE(LEFT($AV$3, 4), MONTH("1 " &amp; S$6 &amp; " " &amp; LEFT($AV$3, 4)), 0 ), 'Raw Data'!$J:$J, $A115, 'Raw Data'!$H:$H, "Ear*", 'Raw Data'!$O:$O,""&amp;'Raw Data'!$B$1,'Raw Data'!$D:$D,"&lt;&gt;*ithdr*",'Raw Data'!$D:$D,"&lt;&gt;*ancel*",'Raw Data'!$P:$P,"--")
+
COUNTIFS( 'Raw Data'!$AM:$AM,"&lt;=" &amp;DATE(LEFT($AV$3, 4), MONTH("1 " &amp; S$6 &amp; " " &amp; LEFT($AV$3, 4)) + 1, 0 ), 'Raw Data'!$AM:$AM,"&gt;" &amp;DATE(LEFT($AV$3, 4), MONTH("1 " &amp; S$6 &amp; " " &amp; LEFT($AV$3, 4)), 0 ), 'Raw Data'!$J:$J, $A115, 'Raw Data'!$H:$H, "Ear*", 'Raw Data'!$P:$P,""&amp;'Raw Data'!$B$1,'Raw Data'!$D:$D,"&lt;&gt;*ithdr*",'Raw Data'!$D:$D,"&lt;&gt;*ancel*")</f>
        <v>0</v>
      </c>
      <c r="T130" s="117"/>
      <c r="U130" s="117"/>
      <c r="V130" s="123"/>
      <c r="W130" s="156">
        <f>COUNTIFS('Raw Data'!$AM:$AM,"&lt;=" &amp;DATE(LEFT($AV$3, 4), MONTH("1 " &amp; W$6 &amp; " " &amp; LEFT($AV$3, 4)) + 1, 0 ), 'Raw Data'!$AM:$AM,"&gt;" &amp;DATE(LEFT($AV$3, 4), MONTH("1 " &amp; W$6 &amp; " " &amp; LEFT($AV$3, 4)), 0 ), 'Raw Data'!$J:$J, $A115, 'Raw Data'!$H:$H, "Ear*", 'Raw Data'!$O:$O,""&amp;'Raw Data'!$B$1,'Raw Data'!$D:$D,"&lt;&gt;*ithdr*",'Raw Data'!$D:$D,"&lt;&gt;*ancel*",'Raw Data'!$P:$P,"--")
+
COUNTIFS( 'Raw Data'!$AM:$AM,"&lt;=" &amp;DATE(LEFT($AV$3, 4), MONTH("1 " &amp; W$6 &amp; " " &amp; LEFT($AV$3, 4)) + 1, 0 ), 'Raw Data'!$AM:$AM,"&gt;" &amp;DATE(LEFT($AV$3, 4), MONTH("1 " &amp; W$6 &amp; " " &amp; LEFT($AV$3, 4)), 0 ), 'Raw Data'!$J:$J, $A115, 'Raw Data'!$H:$H, "Ear*", 'Raw Data'!$P:$P,""&amp;'Raw Data'!$B$1,'Raw Data'!$D:$D,"&lt;&gt;*ithdr*",'Raw Data'!$D:$D,"&lt;&gt;*ancel*")</f>
        <v>0</v>
      </c>
      <c r="X130" s="117"/>
      <c r="Y130" s="117"/>
      <c r="Z130" s="123"/>
      <c r="AA130" s="156">
        <f>COUNTIFS('Raw Data'!$AM:$AM,"&lt;=" &amp;DATE(LEFT($AV$3, 4), MONTH("1 " &amp; AA$6 &amp; " " &amp; LEFT($AV$3, 4)) + 1, 0 ), 'Raw Data'!$AM:$AM,"&gt;" &amp;DATE(LEFT($AV$3, 4), MONTH("1 " &amp; AA$6 &amp; " " &amp; LEFT($AV$3, 4)), 0 ), 'Raw Data'!$J:$J, $A115, 'Raw Data'!$H:$H, "Ear*", 'Raw Data'!$O:$O,""&amp;'Raw Data'!$B$1,'Raw Data'!$D:$D,"&lt;&gt;*ithdr*",'Raw Data'!$D:$D,"&lt;&gt;*ancel*",'Raw Data'!$P:$P,"--")
+
COUNTIFS( 'Raw Data'!$AM:$AM,"&lt;=" &amp;DATE(LEFT($AV$3, 4), MONTH("1 " &amp; AA$6 &amp; " " &amp; LEFT($AV$3, 4)) + 1, 0 ), 'Raw Data'!$AM:$AM,"&gt;" &amp;DATE(LEFT($AV$3, 4), MONTH("1 " &amp; AA$6 &amp; " " &amp; LEFT($AV$3, 4)), 0 ), 'Raw Data'!$J:$J, $A115, 'Raw Data'!$H:$H, "Ear*", 'Raw Data'!$P:$P,""&amp;'Raw Data'!$B$1,'Raw Data'!$D:$D,"&lt;&gt;*ithdr*",'Raw Data'!$D:$D,"&lt;&gt;*ancel*")</f>
        <v>0</v>
      </c>
      <c r="AB130" s="117"/>
      <c r="AC130" s="117"/>
      <c r="AD130" s="123"/>
      <c r="AE130" s="156">
        <f>COUNTIFS('Raw Data'!$AM:$AM,"&lt;=" &amp;DATE(LEFT($AV$3, 4), MONTH("1 " &amp; AE$6 &amp; " " &amp; LEFT($AV$3, 4)) + 1, 0 ), 'Raw Data'!$AM:$AM,"&gt;" &amp;DATE(LEFT($AV$3, 4), MONTH("1 " &amp; AE$6 &amp; " " &amp; LEFT($AV$3, 4)), 0 ), 'Raw Data'!$J:$J, $A115, 'Raw Data'!$H:$H, "Ear*", 'Raw Data'!$O:$O,""&amp;'Raw Data'!$B$1,'Raw Data'!$D:$D,"&lt;&gt;*ithdr*",'Raw Data'!$D:$D,"&lt;&gt;*ancel*",'Raw Data'!$P:$P,"--")
+
COUNTIFS( 'Raw Data'!$AM:$AM,"&lt;=" &amp;DATE(LEFT($AV$3, 4), MONTH("1 " &amp; AE$6 &amp; " " &amp; LEFT($AV$3, 4)) + 1, 0 ), 'Raw Data'!$AM:$AM,"&gt;" &amp;DATE(LEFT($AV$3, 4), MONTH("1 " &amp; AE$6 &amp; " " &amp; LEFT($AV$3, 4)), 0 ), 'Raw Data'!$J:$J, $A115, 'Raw Data'!$H:$H, "Ear*", 'Raw Data'!$P:$P,""&amp;'Raw Data'!$B$1,'Raw Data'!$D:$D,"&lt;&gt;*ithdr*",'Raw Data'!$D:$D,"&lt;&gt;*ancel*")</f>
        <v>0</v>
      </c>
      <c r="AF130" s="117"/>
      <c r="AG130" s="117"/>
      <c r="AH130" s="123"/>
      <c r="AI130" s="156">
        <f>COUNTIFS('Raw Data'!$AM:$AM,"&lt;=" &amp;DATE(LEFT($AV$3, 4), MONTH("1 " &amp; AI$6 &amp; " " &amp; LEFT($AV$3, 4)) + 1, 0 ), 'Raw Data'!$AM:$AM,"&gt;" &amp;DATE(LEFT($AV$3, 4), MONTH("1 " &amp; AI$6 &amp; " " &amp; LEFT($AV$3, 4)), 0 ), 'Raw Data'!$J:$J, $A115, 'Raw Data'!$H:$H, "Ear*", 'Raw Data'!$O:$O,""&amp;'Raw Data'!$B$1,'Raw Data'!$D:$D,"&lt;&gt;*ithdr*",'Raw Data'!$D:$D,"&lt;&gt;*ancel*",'Raw Data'!$P:$P,"--")
+
COUNTIFS( 'Raw Data'!$AM:$AM,"&lt;=" &amp;DATE(LEFT($AV$3, 4), MONTH("1 " &amp; AI$6 &amp; " " &amp; LEFT($AV$3, 4)) + 1, 0 ), 'Raw Data'!$AM:$AM,"&gt;" &amp;DATE(LEFT($AV$3, 4), MONTH("1 " &amp; AI$6 &amp; " " &amp; LEFT($AV$3, 4)), 0 ), 'Raw Data'!$J:$J, $A115, 'Raw Data'!$H:$H, "Ear*", 'Raw Data'!$P:$P,""&amp;'Raw Data'!$B$1,'Raw Data'!$D:$D,"&lt;&gt;*ithdr*",'Raw Data'!$D:$D,"&lt;&gt;*ancel*")</f>
        <v>0</v>
      </c>
      <c r="AJ130" s="117"/>
      <c r="AK130" s="117"/>
      <c r="AL130" s="123"/>
      <c r="AM130" s="156">
        <f>COUNTIFS('Raw Data'!$AM:$AM,"&lt;=" &amp;DATE(LEFT($AV$3, 4), MONTH("1 " &amp; AM$6 &amp; " " &amp; LEFT($AV$3, 4)) + 1, 0 ), 'Raw Data'!$AM:$AM,"&gt;" &amp;DATE(LEFT($AV$3, 4), MONTH("1 " &amp; AM$6 &amp; " " &amp; LEFT($AV$3, 4)), 0 ), 'Raw Data'!$J:$J, $A115, 'Raw Data'!$H:$H, "Ear*", 'Raw Data'!$O:$O,""&amp;'Raw Data'!$B$1,'Raw Data'!$D:$D,"&lt;&gt;*ithdr*",'Raw Data'!$D:$D,"&lt;&gt;*ancel*",'Raw Data'!$P:$P,"--")
+
COUNTIFS( 'Raw Data'!$AM:$AM,"&lt;=" &amp;DATE(LEFT($AV$3, 4), MONTH("1 " &amp; AM$6 &amp; " " &amp; LEFT($AV$3, 4)) + 1, 0 ), 'Raw Data'!$AM:$AM,"&gt;" &amp;DATE(LEFT($AV$3, 4), MONTH("1 " &amp; AM$6 &amp; " " &amp; LEFT($AV$3, 4)), 0 ), 'Raw Data'!$J:$J, $A115, 'Raw Data'!$H:$H, "Ear*", 'Raw Data'!$P:$P,""&amp;'Raw Data'!$B$1,'Raw Data'!$D:$D,"&lt;&gt;*ithdr*",'Raw Data'!$D:$D,"&lt;&gt;*ancel*")</f>
        <v>0</v>
      </c>
      <c r="AN130" s="117"/>
      <c r="AO130" s="117"/>
      <c r="AP130" s="123"/>
      <c r="AQ130" s="156">
        <f>COUNTIFS('Raw Data'!$AM:$AM,"&lt;=" &amp;DATE(LEFT($AV$3, 4), MONTH("1 " &amp; AQ$6 &amp; " " &amp; LEFT($AV$3, 4)) + 1, 0 ), 'Raw Data'!$AM:$AM,"&gt;" &amp;DATE(LEFT($AV$3, 4), MONTH("1 " &amp; AQ$6 &amp; " " &amp; LEFT($AV$3, 4)), 0 ), 'Raw Data'!$J:$J, $A115, 'Raw Data'!$H:$H, "Ear*", 'Raw Data'!$O:$O,""&amp;'Raw Data'!$B$1,'Raw Data'!$D:$D,"&lt;&gt;*ithdr*",'Raw Data'!$D:$D,"&lt;&gt;*ancel*",'Raw Data'!$P:$P,"--")
+
COUNTIFS( 'Raw Data'!$AM:$AM,"&lt;=" &amp;DATE(LEFT($AV$3, 4), MONTH("1 " &amp; AQ$6 &amp; " " &amp; LEFT($AV$3, 4)) + 1, 0 ), 'Raw Data'!$AM:$AM,"&gt;" &amp;DATE(LEFT($AV$3, 4), MONTH("1 " &amp; AQ$6 &amp; " " &amp; LEFT($AV$3, 4)), 0 ), 'Raw Data'!$J:$J, $A115, 'Raw Data'!$H:$H, "Ear*", 'Raw Data'!$P:$P,""&amp;'Raw Data'!$B$1,'Raw Data'!$D:$D,"&lt;&gt;*ithdr*",'Raw Data'!$D:$D,"&lt;&gt;*ancel*")</f>
        <v>0</v>
      </c>
      <c r="AR130" s="117"/>
      <c r="AS130" s="117"/>
      <c r="AT130" s="123"/>
      <c r="AU130" s="156">
        <f>COUNTIFS('Raw Data'!$AM:$AM,"&lt;=" &amp;DATE(MID($AV$3, 15, 4), MONTH("1 " &amp; AU$6 &amp; " " &amp; MID($AV$3, 15, 4)) + 1, 0 ), 'Raw Data'!$AN:$AN,"&gt;" &amp;DATE(MID($AV$3, 15, 4), MONTH("1 " &amp; AU$6 &amp; " " &amp; MID($AV$3, 15, 4)), 0 ), 'Raw Data'!$J:$J, $A115, 'Raw Data'!$H:$H, "Ear*", 'Raw Data'!$O:$O,""&amp;'Raw Data'!$B$1,'Raw Data'!$D:$D,"&lt;&gt;*ithdr*",'Raw Data'!$D:$D,"&lt;&gt;*ancel*",'Raw Data'!$P:$P,"--")
+
COUNTIFS( 'Raw Data'!$AM:$AM,"&lt;=" &amp;DATE(MID($AV$3, 15, 4), MONTH("1 " &amp; AU$6 &amp; " " &amp; MID($AV$3, 15, 4)) + 1, 0 ), 'Raw Data'!$AN:$AN,"&gt;" &amp;DATE(MID($AV$3, 15, 4), MONTH("1 " &amp; AU$6 &amp; " " &amp; MID($AV$3, 15, 4)), 0 ), 'Raw Data'!$J:$J, $A115, 'Raw Data'!$H:$H, "Ear*", 'Raw Data'!$P:$P,""&amp;'Raw Data'!$B$1,'Raw Data'!$D:$D,"&lt;&gt;*ithdr*",'Raw Data'!$D:$D,"&lt;&gt;*ancel*")</f>
        <v>0</v>
      </c>
      <c r="AV130" s="117"/>
      <c r="AW130" s="117"/>
      <c r="AX130" s="123"/>
      <c r="AY130" s="156">
        <f>COUNTIFS('Raw Data'!$AM:$AM,"&lt;=" &amp;DATE(MID($AV$3, 15, 4), MONTH("1 " &amp; AY$6 &amp; " " &amp; MID($AV$3, 15, 4)) + 1, 0 ), 'Raw Data'!$AN:$AN,"&gt;" &amp;DATE(MID($AV$3, 15, 4), MONTH("1 " &amp; AY$6 &amp; " " &amp; MID($AV$3, 15, 4)), 0 ), 'Raw Data'!$J:$J, $A115, 'Raw Data'!$H:$H, "Ear*", 'Raw Data'!$O:$O,""&amp;'Raw Data'!$B$1,'Raw Data'!$D:$D,"&lt;&gt;*ithdr*",'Raw Data'!$D:$D,"&lt;&gt;*ancel*",'Raw Data'!$P:$P,"--")
+
COUNTIFS( 'Raw Data'!$AM:$AM,"&lt;=" &amp;DATE(MID($AV$3, 15, 4), MONTH("1 " &amp; AY$6 &amp; " " &amp; MID($AV$3, 15, 4)) + 1, 0 ), 'Raw Data'!$AN:$AN,"&gt;" &amp;DATE(MID($AV$3, 15, 4), MONTH("1 " &amp; AY$6 &amp; " " &amp; MID($AV$3, 15, 4)), 0 ), 'Raw Data'!$J:$J, $A115, 'Raw Data'!$H:$H, "Ear*", 'Raw Data'!$P:$P,""&amp;'Raw Data'!$B$1,'Raw Data'!$D:$D,"&lt;&gt;*ithdr*",'Raw Data'!$D:$D,"&lt;&gt;*ancel*")</f>
        <v>0</v>
      </c>
      <c r="AZ130" s="117"/>
      <c r="BA130" s="117"/>
      <c r="BB130" s="123"/>
      <c r="BC130" s="156">
        <f>COUNTIFS('Raw Data'!$AM:$AM,"&lt;=" &amp;DATE(MID($AV$3, 15, 4), MONTH("1 " &amp; BC$6 &amp; " " &amp; MID($AV$3, 15, 4)) + 1, 0 ), 'Raw Data'!$AN:$AN,"&gt;" &amp;DATE(MID($AV$3, 15, 4), MONTH("1 " &amp; BC$6 &amp; " " &amp; MID($AV$3, 15, 4)), 0 ), 'Raw Data'!$J:$J, $A115, 'Raw Data'!$H:$H, "Ear*", 'Raw Data'!$O:$O,""&amp;'Raw Data'!$B$1,'Raw Data'!$D:$D,"&lt;&gt;*ithdr*",'Raw Data'!$D:$D,"&lt;&gt;*ancel*",'Raw Data'!$P:$P,"--")
+
COUNTIFS( 'Raw Data'!$AM:$AM,"&lt;=" &amp;DATE(MID($AV$3, 15, 4), MONTH("1 " &amp; BC$6 &amp; " " &amp; MID($AV$3, 15, 4)) + 1, 0 ), 'Raw Data'!$AN:$AN,"&gt;" &amp;DATE(MID($AV$3, 15, 4), MONTH("1 " &amp; BC$6 &amp; " " &amp; MID($AV$3, 15, 4)), 0 ), 'Raw Data'!$J:$J, $A115, 'Raw Data'!$H:$H, "Ear*", 'Raw Data'!$P:$P,""&amp;'Raw Data'!$B$1,'Raw Data'!$D:$D,"&lt;&gt;*ithdr*",'Raw Data'!$D:$D,"&lt;&gt;*ancel*")</f>
        <v>0</v>
      </c>
      <c r="BD130" s="117"/>
      <c r="BE130" s="117"/>
      <c r="BF130" s="123"/>
    </row>
    <row r="131" spans="1:58" ht="12.75" customHeight="1" x14ac:dyDescent="0.2">
      <c r="A131" s="157" t="s">
        <v>739</v>
      </c>
      <c r="B131" s="117"/>
      <c r="C131" s="117"/>
      <c r="D131" s="117"/>
      <c r="E131" s="117"/>
      <c r="F131" s="117"/>
      <c r="G131" s="117"/>
      <c r="H131" s="117"/>
      <c r="I131" s="117"/>
      <c r="J131" s="123"/>
      <c r="K131" s="156">
        <f>COUNTIFS('Raw Data'!$AM:$AM,"&lt;=" &amp;DATE(LEFT($AV$3, 4), MONTH("1 " &amp; K$6 &amp; " " &amp; LEFT($AV$3, 4)) + 1, 0 ), 'Raw Data'!$AM:$AM,"&gt;" &amp;DATE(LEFT($AV$3, 4), MONTH("1 " &amp; K$6 &amp; " " &amp; LEFT($AV$3, 4)), 0 ), 'Raw Data'!$J:$J, $A115, 'Raw Data'!$H:$H, "Non*", 'Raw Data'!$O:$O,""&amp;'Raw Data'!$B$1,'Raw Data'!$D:$D,"&lt;&gt;*ithdr*",'Raw Data'!$D:$D,"&lt;&gt;*ancel*",'Raw Data'!$P:$P,"--")
+
COUNTIFS( 'Raw Data'!$AM:$AM,"&lt;=" &amp;DATE(LEFT($AV$3, 4), MONTH("1 " &amp; K$6 &amp; " " &amp; LEFT($AV$3, 4)) + 1, 0 ), 'Raw Data'!$AM:$AM,"&gt;" &amp;DATE(LEFT($AV$3, 4), MONTH("1 " &amp; K$6 &amp; " " &amp; LEFT($AV$3, 4)), 0 ), 'Raw Data'!$J:$J, $A115, 'Raw Data'!$H:$H, "Non*", 'Raw Data'!$P:$P,""&amp;'Raw Data'!$B$1,'Raw Data'!$D:$D,"&lt;&gt;*ithdr*",'Raw Data'!$D:$D,"&lt;&gt;*ancel*")</f>
        <v>0</v>
      </c>
      <c r="L131" s="117"/>
      <c r="M131" s="117"/>
      <c r="N131" s="123"/>
      <c r="O131" s="156">
        <f>COUNTIFS('Raw Data'!$AM:$AM,"&lt;=" &amp;DATE(LEFT($AV$3, 4), MONTH("1 " &amp; O$6 &amp; " " &amp; LEFT($AV$3, 4)) + 1, 0 ), 'Raw Data'!$AM:$AM,"&gt;" &amp;DATE(LEFT($AV$3, 4), MONTH("1 " &amp; O$6 &amp; " " &amp; LEFT($AV$3, 4)), 0 ), 'Raw Data'!$J:$J, $A115, 'Raw Data'!$H:$H, "Non*", 'Raw Data'!$O:$O,""&amp;'Raw Data'!$B$1,'Raw Data'!$D:$D,"&lt;&gt;*ithdr*",'Raw Data'!$D:$D,"&lt;&gt;*ancel*",'Raw Data'!$P:$P,"--")
+
COUNTIFS( 'Raw Data'!$AM:$AM,"&lt;=" &amp;DATE(LEFT($AV$3, 4), MONTH("1 " &amp; O$6 &amp; " " &amp; LEFT($AV$3, 4)) + 1, 0 ), 'Raw Data'!$AM:$AM,"&gt;" &amp;DATE(LEFT($AV$3, 4), MONTH("1 " &amp; O$6 &amp; " " &amp; LEFT($AV$3, 4)), 0 ), 'Raw Data'!$J:$J, $A115, 'Raw Data'!$H:$H, "Non*", 'Raw Data'!$P:$P,""&amp;'Raw Data'!$B$1,'Raw Data'!$D:$D,"&lt;&gt;*ithdr*",'Raw Data'!$D:$D,"&lt;&gt;*ancel*")</f>
        <v>0</v>
      </c>
      <c r="P131" s="117"/>
      <c r="Q131" s="117"/>
      <c r="R131" s="123"/>
      <c r="S131" s="156">
        <f>COUNTIFS('Raw Data'!$AM:$AM,"&lt;=" &amp;DATE(LEFT($AV$3, 4), MONTH("1 " &amp; S$6 &amp; " " &amp; LEFT($AV$3, 4)) + 1, 0 ), 'Raw Data'!$AM:$AM,"&gt;" &amp;DATE(LEFT($AV$3, 4), MONTH("1 " &amp; S$6 &amp; " " &amp; LEFT($AV$3, 4)), 0 ), 'Raw Data'!$J:$J, $A115, 'Raw Data'!$H:$H, "Non*", 'Raw Data'!$O:$O,""&amp;'Raw Data'!$B$1,'Raw Data'!$D:$D,"&lt;&gt;*ithdr*",'Raw Data'!$D:$D,"&lt;&gt;*ancel*",'Raw Data'!$P:$P,"--")
+
COUNTIFS( 'Raw Data'!$AM:$AM,"&lt;=" &amp;DATE(LEFT($AV$3, 4), MONTH("1 " &amp; S$6 &amp; " " &amp; LEFT($AV$3, 4)) + 1, 0 ), 'Raw Data'!$AM:$AM,"&gt;" &amp;DATE(LEFT($AV$3, 4), MONTH("1 " &amp; S$6 &amp; " " &amp; LEFT($AV$3, 4)), 0 ), 'Raw Data'!$J:$J, $A115, 'Raw Data'!$H:$H, "Non*", 'Raw Data'!$P:$P,""&amp;'Raw Data'!$B$1,'Raw Data'!$D:$D,"&lt;&gt;*ithdr*",'Raw Data'!$D:$D,"&lt;&gt;*ancel*")</f>
        <v>0</v>
      </c>
      <c r="T131" s="117"/>
      <c r="U131" s="117"/>
      <c r="V131" s="123"/>
      <c r="W131" s="156">
        <f>COUNTIFS('Raw Data'!$AM:$AM,"&lt;=" &amp;DATE(LEFT($AV$3, 4), MONTH("1 " &amp; W$6 &amp; " " &amp; LEFT($AV$3, 4)) + 1, 0 ), 'Raw Data'!$AM:$AM,"&gt;" &amp;DATE(LEFT($AV$3, 4), MONTH("1 " &amp; W$6 &amp; " " &amp; LEFT($AV$3, 4)), 0 ), 'Raw Data'!$J:$J, $A115, 'Raw Data'!$H:$H, "Non*", 'Raw Data'!$O:$O,""&amp;'Raw Data'!$B$1,'Raw Data'!$D:$D,"&lt;&gt;*ithdr*",'Raw Data'!$D:$D,"&lt;&gt;*ancel*",'Raw Data'!$P:$P,"--")
+
COUNTIFS( 'Raw Data'!$AM:$AM,"&lt;=" &amp;DATE(LEFT($AV$3, 4), MONTH("1 " &amp; W$6 &amp; " " &amp; LEFT($AV$3, 4)) + 1, 0 ), 'Raw Data'!$AM:$AM,"&gt;" &amp;DATE(LEFT($AV$3, 4), MONTH("1 " &amp; W$6 &amp; " " &amp; LEFT($AV$3, 4)), 0 ), 'Raw Data'!$J:$J, $A115, 'Raw Data'!$H:$H, "Non*", 'Raw Data'!$P:$P,""&amp;'Raw Data'!$B$1,'Raw Data'!$D:$D,"&lt;&gt;*ithdr*",'Raw Data'!$D:$D,"&lt;&gt;*ancel*")</f>
        <v>0</v>
      </c>
      <c r="X131" s="117"/>
      <c r="Y131" s="117"/>
      <c r="Z131" s="123"/>
      <c r="AA131" s="156">
        <f>COUNTIFS('Raw Data'!$AM:$AM,"&lt;=" &amp;DATE(LEFT($AV$3, 4), MONTH("1 " &amp; AA$6 &amp; " " &amp; LEFT($AV$3, 4)) + 1, 0 ), 'Raw Data'!$AM:$AM,"&gt;" &amp;DATE(LEFT($AV$3, 4), MONTH("1 " &amp; AA$6 &amp; " " &amp; LEFT($AV$3, 4)), 0 ), 'Raw Data'!$J:$J, $A115, 'Raw Data'!$H:$H, "Non*", 'Raw Data'!$O:$O,""&amp;'Raw Data'!$B$1,'Raw Data'!$D:$D,"&lt;&gt;*ithdr*",'Raw Data'!$D:$D,"&lt;&gt;*ancel*",'Raw Data'!$P:$P,"--")
+
COUNTIFS( 'Raw Data'!$AM:$AM,"&lt;=" &amp;DATE(LEFT($AV$3, 4), MONTH("1 " &amp; AA$6 &amp; " " &amp; LEFT($AV$3, 4)) + 1, 0 ), 'Raw Data'!$AM:$AM,"&gt;" &amp;DATE(LEFT($AV$3, 4), MONTH("1 " &amp; AA$6 &amp; " " &amp; LEFT($AV$3, 4)), 0 ), 'Raw Data'!$J:$J, $A115, 'Raw Data'!$H:$H, "Non*", 'Raw Data'!$P:$P,""&amp;'Raw Data'!$B$1,'Raw Data'!$D:$D,"&lt;&gt;*ithdr*",'Raw Data'!$D:$D,"&lt;&gt;*ancel*")</f>
        <v>0</v>
      </c>
      <c r="AB131" s="117"/>
      <c r="AC131" s="117"/>
      <c r="AD131" s="123"/>
      <c r="AE131" s="156">
        <f>COUNTIFS('Raw Data'!$AM:$AM,"&lt;=" &amp;DATE(LEFT($AV$3, 4), MONTH("1 " &amp; AE$6 &amp; " " &amp; LEFT($AV$3, 4)) + 1, 0 ), 'Raw Data'!$AM:$AM,"&gt;" &amp;DATE(LEFT($AV$3, 4), MONTH("1 " &amp; AE$6 &amp; " " &amp; LEFT($AV$3, 4)), 0 ), 'Raw Data'!$J:$J, $A115, 'Raw Data'!$H:$H, "Non*", 'Raw Data'!$O:$O,""&amp;'Raw Data'!$B$1,'Raw Data'!$D:$D,"&lt;&gt;*ithdr*",'Raw Data'!$D:$D,"&lt;&gt;*ancel*",'Raw Data'!$P:$P,"--")
+
COUNTIFS( 'Raw Data'!$AM:$AM,"&lt;=" &amp;DATE(LEFT($AV$3, 4), MONTH("1 " &amp; AE$6 &amp; " " &amp; LEFT($AV$3, 4)) + 1, 0 ), 'Raw Data'!$AM:$AM,"&gt;" &amp;DATE(LEFT($AV$3, 4), MONTH("1 " &amp; AE$6 &amp; " " &amp; LEFT($AV$3, 4)), 0 ), 'Raw Data'!$J:$J, $A115, 'Raw Data'!$H:$H, "Non*", 'Raw Data'!$P:$P,""&amp;'Raw Data'!$B$1,'Raw Data'!$D:$D,"&lt;&gt;*ithdr*",'Raw Data'!$D:$D,"&lt;&gt;*ancel*")</f>
        <v>0</v>
      </c>
      <c r="AF131" s="117"/>
      <c r="AG131" s="117"/>
      <c r="AH131" s="123"/>
      <c r="AI131" s="156">
        <f>COUNTIFS('Raw Data'!$AM:$AM,"&lt;=" &amp;DATE(LEFT($AV$3, 4), MONTH("1 " &amp; AI$6 &amp; " " &amp; LEFT($AV$3, 4)) + 1, 0 ), 'Raw Data'!$AM:$AM,"&gt;" &amp;DATE(LEFT($AV$3, 4), MONTH("1 " &amp; AI$6 &amp; " " &amp; LEFT($AV$3, 4)), 0 ), 'Raw Data'!$J:$J, $A115, 'Raw Data'!$H:$H, "Non*", 'Raw Data'!$O:$O,""&amp;'Raw Data'!$B$1,'Raw Data'!$D:$D,"&lt;&gt;*ithdr*",'Raw Data'!$D:$D,"&lt;&gt;*ancel*",'Raw Data'!$P:$P,"--")
+
COUNTIFS( 'Raw Data'!$AM:$AM,"&lt;=" &amp;DATE(LEFT($AV$3, 4), MONTH("1 " &amp; AI$6 &amp; " " &amp; LEFT($AV$3, 4)) + 1, 0 ), 'Raw Data'!$AM:$AM,"&gt;" &amp;DATE(LEFT($AV$3, 4), MONTH("1 " &amp; AI$6 &amp; " " &amp; LEFT($AV$3, 4)), 0 ), 'Raw Data'!$J:$J, $A115, 'Raw Data'!$H:$H, "Non*", 'Raw Data'!$P:$P,""&amp;'Raw Data'!$B$1,'Raw Data'!$D:$D,"&lt;&gt;*ithdr*",'Raw Data'!$D:$D,"&lt;&gt;*ancel*")</f>
        <v>0</v>
      </c>
      <c r="AJ131" s="117"/>
      <c r="AK131" s="117"/>
      <c r="AL131" s="123"/>
      <c r="AM131" s="156">
        <f>COUNTIFS('Raw Data'!$AM:$AM,"&lt;=" &amp;DATE(LEFT($AV$3, 4), MONTH("1 " &amp; AM$6 &amp; " " &amp; LEFT($AV$3, 4)) + 1, 0 ), 'Raw Data'!$AM:$AM,"&gt;" &amp;DATE(LEFT($AV$3, 4), MONTH("1 " &amp; AM$6 &amp; " " &amp; LEFT($AV$3, 4)), 0 ), 'Raw Data'!$J:$J, $A115, 'Raw Data'!$H:$H, "Non*", 'Raw Data'!$O:$O,""&amp;'Raw Data'!$B$1,'Raw Data'!$D:$D,"&lt;&gt;*ithdr*",'Raw Data'!$D:$D,"&lt;&gt;*ancel*",'Raw Data'!$P:$P,"--")
+
COUNTIFS( 'Raw Data'!$AM:$AM,"&lt;=" &amp;DATE(LEFT($AV$3, 4), MONTH("1 " &amp; AM$6 &amp; " " &amp; LEFT($AV$3, 4)) + 1, 0 ), 'Raw Data'!$AM:$AM,"&gt;" &amp;DATE(LEFT($AV$3, 4), MONTH("1 " &amp; AM$6 &amp; " " &amp; LEFT($AV$3, 4)), 0 ), 'Raw Data'!$J:$J, $A115, 'Raw Data'!$H:$H, "Non*", 'Raw Data'!$P:$P,""&amp;'Raw Data'!$B$1,'Raw Data'!$D:$D,"&lt;&gt;*ithdr*",'Raw Data'!$D:$D,"&lt;&gt;*ancel*")</f>
        <v>0</v>
      </c>
      <c r="AN131" s="117"/>
      <c r="AO131" s="117"/>
      <c r="AP131" s="123"/>
      <c r="AQ131" s="156">
        <f>COUNTIFS('Raw Data'!$AM:$AM,"&lt;=" &amp;DATE(LEFT($AV$3, 4), MONTH("1 " &amp; AQ$6 &amp; " " &amp; LEFT($AV$3, 4)) + 1, 0 ), 'Raw Data'!$AM:$AM,"&gt;" &amp;DATE(LEFT($AV$3, 4), MONTH("1 " &amp; AQ$6 &amp; " " &amp; LEFT($AV$3, 4)), 0 ), 'Raw Data'!$J:$J, $A115, 'Raw Data'!$H:$H, "Non*", 'Raw Data'!$O:$O,""&amp;'Raw Data'!$B$1,'Raw Data'!$D:$D,"&lt;&gt;*ithdr*",'Raw Data'!$D:$D,"&lt;&gt;*ancel*",'Raw Data'!$P:$P,"--")
+
COUNTIFS( 'Raw Data'!$AM:$AM,"&lt;=" &amp;DATE(LEFT($AV$3, 4), MONTH("1 " &amp; AQ$6 &amp; " " &amp; LEFT($AV$3, 4)) + 1, 0 ), 'Raw Data'!$AM:$AM,"&gt;" &amp;DATE(LEFT($AV$3, 4), MONTH("1 " &amp; AQ$6 &amp; " " &amp; LEFT($AV$3, 4)), 0 ), 'Raw Data'!$J:$J, $A115, 'Raw Data'!$H:$H, "Non*", 'Raw Data'!$P:$P,""&amp;'Raw Data'!$B$1,'Raw Data'!$D:$D,"&lt;&gt;*ithdr*",'Raw Data'!$D:$D,"&lt;&gt;*ancel*")</f>
        <v>0</v>
      </c>
      <c r="AR131" s="117"/>
      <c r="AS131" s="117"/>
      <c r="AT131" s="123"/>
      <c r="AU131" s="156">
        <f>COUNTIFS('Raw Data'!$AM:$AM,"&lt;=" &amp;DATE(MID($AV$3, 15, 4), MONTH("1 " &amp; AU$6 &amp; " " &amp; MID($AV$3, 15, 4)) + 1, 0 ), 'Raw Data'!$AN:$AN,"&gt;" &amp;DATE(MID($AV$3, 15, 4), MONTH("1 " &amp; AU$6 &amp; " " &amp; MID($AV$3, 15, 4)), 0 ), 'Raw Data'!$J:$J, $A115, 'Raw Data'!$H:$H, "Non*", 'Raw Data'!$O:$O,""&amp;'Raw Data'!$B$1,'Raw Data'!$D:$D,"&lt;&gt;*ithdr*",'Raw Data'!$D:$D,"&lt;&gt;*ancel*",'Raw Data'!$P:$P,"--")
+
COUNTIFS( 'Raw Data'!$AM:$AM,"&lt;=" &amp;DATE(MID($AV$3, 15, 4), MONTH("1 " &amp; AU$6 &amp; " " &amp; MID($AV$3, 15, 4)) + 1, 0 ), 'Raw Data'!$AN:$AN,"&gt;" &amp;DATE(MID($AV$3, 15, 4), MONTH("1 " &amp; AU$6 &amp; " " &amp; MID($AV$3, 15, 4)), 0 ), 'Raw Data'!$J:$J, $A115, 'Raw Data'!$H:$H, "Non*", 'Raw Data'!$P:$P,""&amp;'Raw Data'!$B$1,'Raw Data'!$D:$D,"&lt;&gt;*ithdr*",'Raw Data'!$D:$D,"&lt;&gt;*ancel*")</f>
        <v>0</v>
      </c>
      <c r="AV131" s="117"/>
      <c r="AW131" s="117"/>
      <c r="AX131" s="123"/>
      <c r="AY131" s="156">
        <f>COUNTIFS('Raw Data'!$AM:$AM,"&lt;=" &amp;DATE(MID($AV$3, 15, 4), MONTH("1 " &amp; AY$6 &amp; " " &amp; MID($AV$3, 15, 4)) + 1, 0 ), 'Raw Data'!$AN:$AN,"&gt;" &amp;DATE(MID($AV$3, 15, 4), MONTH("1 " &amp; AY$6 &amp; " " &amp; MID($AV$3, 15, 4)), 0 ), 'Raw Data'!$J:$J, $A115, 'Raw Data'!$H:$H, "Non*", 'Raw Data'!$O:$O,""&amp;'Raw Data'!$B$1,'Raw Data'!$D:$D,"&lt;&gt;*ithdr*",'Raw Data'!$D:$D,"&lt;&gt;*ancel*",'Raw Data'!$P:$P,"--")
+
COUNTIFS( 'Raw Data'!$AM:$AM,"&lt;=" &amp;DATE(MID($AV$3, 15, 4), MONTH("1 " &amp; AY$6 &amp; " " &amp; MID($AV$3, 15, 4)) + 1, 0 ), 'Raw Data'!$AN:$AN,"&gt;" &amp;DATE(MID($AV$3, 15, 4), MONTH("1 " &amp; AY$6 &amp; " " &amp; MID($AV$3, 15, 4)), 0 ), 'Raw Data'!$J:$J, $A115, 'Raw Data'!$H:$H, "Non*", 'Raw Data'!$P:$P,""&amp;'Raw Data'!$B$1,'Raw Data'!$D:$D,"&lt;&gt;*ithdr*",'Raw Data'!$D:$D,"&lt;&gt;*ancel*")</f>
        <v>0</v>
      </c>
      <c r="AZ131" s="117"/>
      <c r="BA131" s="117"/>
      <c r="BB131" s="123"/>
      <c r="BC131" s="156">
        <f>COUNTIFS('Raw Data'!$AM:$AM,"&lt;=" &amp;DATE(MID($AV$3, 15, 4), MONTH("1 " &amp; BC$6 &amp; " " &amp; MID($AV$3, 15, 4)) + 1, 0 ), 'Raw Data'!$AN:$AN,"&gt;" &amp;DATE(MID($AV$3, 15, 4), MONTH("1 " &amp; BC$6 &amp; " " &amp; MID($AV$3, 15, 4)), 0 ), 'Raw Data'!$J:$J, $A115, 'Raw Data'!$H:$H, "Non*", 'Raw Data'!$O:$O,""&amp;'Raw Data'!$B$1,'Raw Data'!$D:$D,"&lt;&gt;*ithdr*",'Raw Data'!$D:$D,"&lt;&gt;*ancel*",'Raw Data'!$P:$P,"--")
+
COUNTIFS( 'Raw Data'!$AM:$AM,"&lt;=" &amp;DATE(MID($AV$3, 15, 4), MONTH("1 " &amp; BC$6 &amp; " " &amp; MID($AV$3, 15, 4)) + 1, 0 ), 'Raw Data'!$AN:$AN,"&gt;" &amp;DATE(MID($AV$3, 15, 4), MONTH("1 " &amp; BC$6 &amp; " " &amp; MID($AV$3, 15, 4)), 0 ), 'Raw Data'!$J:$J, $A115, 'Raw Data'!$H:$H, "Non*", 'Raw Data'!$P:$P,""&amp;'Raw Data'!$B$1,'Raw Data'!$D:$D,"&lt;&gt;*ithdr*",'Raw Data'!$D:$D,"&lt;&gt;*ancel*")</f>
        <v>0</v>
      </c>
      <c r="BD131" s="117"/>
      <c r="BE131" s="117"/>
      <c r="BF131" s="123"/>
    </row>
    <row r="132" spans="1:58" ht="12.75" customHeight="1" x14ac:dyDescent="0.2">
      <c r="A132" s="120" t="s">
        <v>740</v>
      </c>
      <c r="B132" s="117"/>
      <c r="C132" s="117"/>
      <c r="D132" s="117"/>
      <c r="E132" s="117"/>
      <c r="F132" s="117"/>
      <c r="G132" s="117"/>
      <c r="H132" s="117"/>
      <c r="I132" s="117"/>
      <c r="J132" s="123"/>
      <c r="K132" s="156">
        <f>COUNTIFS( 'Raw Data'!$AM:$AM,"&lt;=" &amp;DATE(LEFT($AV$3, 4), MONTH("1 " &amp; K$6 &amp; " " &amp; LEFT($AV$3, 4)) + 1, 0 ), 'Raw Data'!$AM:$AM,"&gt;" &amp;DATE(LEFT($AV$3, 4), MONTH("1 " &amp; K$6 &amp; " " &amp; LEFT($AV$3, 4)), 0 ), 'Raw Data'!$J:$J, $A115, 'Raw Data'!$O:$O,""&amp;'Raw Data'!$B$1,'Raw Data'!$D:$D,"&lt;&gt;*ithdr*",'Raw Data'!$D:$D,"&lt;&gt;*ancel*",'Raw Data'!$P:$P,"--",'Raw Data'!$AW:$AW,"*arl*")
+
COUNTIFS( 'Raw Data'!$AM:$AM,"&lt;=" &amp;DATE(LEFT($AV$3, 4), MONTH("1 " &amp; K$6 &amp; " " &amp; LEFT($AV$3, 4)) + 1, 0 ), 'Raw Data'!$AM:$AM,"&gt;" &amp;DATE(LEFT($AV$3, 4), MONTH("1 " &amp; K$6 &amp; " " &amp; LEFT($AV$3, 4)), 0 ), 'Raw Data'!$J:$J, $A115, 'Raw Data'!$P:$P,""&amp;'Raw Data'!$B$1,'Raw Data'!$D:$D,"&lt;&gt;*ithdr*",'Raw Data'!$D:$D,"&lt;&gt;*ancel*",'Raw Data'!$AW:$AW,"*arl*")</f>
        <v>0</v>
      </c>
      <c r="L132" s="117"/>
      <c r="M132" s="117"/>
      <c r="N132" s="123"/>
      <c r="O132" s="156">
        <f>COUNTIFS( 'Raw Data'!$AM:$AM,"&lt;=" &amp;DATE(LEFT($AV$3, 4), MONTH("1 " &amp; O$6 &amp; " " &amp; LEFT($AV$3, 4)) + 1, 0 ), 'Raw Data'!$AM:$AM,"&gt;" &amp;DATE(LEFT($AV$3, 4), MONTH("1 " &amp; O$6 &amp; " " &amp; LEFT($AV$3, 4)), 0 ), 'Raw Data'!$J:$J, $A115, 'Raw Data'!$O:$O,""&amp;'Raw Data'!$B$1,'Raw Data'!$D:$D,"&lt;&gt;*ithdr*",'Raw Data'!$D:$D,"&lt;&gt;*ancel*",'Raw Data'!$P:$P,"--",'Raw Data'!$AW:$AW,"*arl*")
+
COUNTIFS( 'Raw Data'!$AM:$AM,"&lt;=" &amp;DATE(LEFT($AV$3, 4), MONTH("1 " &amp; O$6 &amp; " " &amp; LEFT($AV$3, 4)) + 1, 0 ), 'Raw Data'!$AM:$AM,"&gt;" &amp;DATE(LEFT($AV$3, 4), MONTH("1 " &amp; O$6 &amp; " " &amp; LEFT($AV$3, 4)), 0 ), 'Raw Data'!$J:$J, $A115, 'Raw Data'!$P:$P,""&amp;'Raw Data'!$B$1,'Raw Data'!$D:$D,"&lt;&gt;*ithdr*",'Raw Data'!$D:$D,"&lt;&gt;*ancel*",'Raw Data'!$AW:$AW,"*arl*")</f>
        <v>0</v>
      </c>
      <c r="P132" s="117"/>
      <c r="Q132" s="117"/>
      <c r="R132" s="123"/>
      <c r="S132" s="156">
        <f>COUNTIFS( 'Raw Data'!$AM:$AM,"&lt;=" &amp;DATE(LEFT($AV$3, 4), MONTH("1 " &amp; S$6 &amp; " " &amp; LEFT($AV$3, 4)) + 1, 0 ), 'Raw Data'!$AM:$AM,"&gt;" &amp;DATE(LEFT($AV$3, 4), MONTH("1 " &amp; S$6 &amp; " " &amp; LEFT($AV$3, 4)), 0 ), 'Raw Data'!$J:$J, $A115, 'Raw Data'!$O:$O,""&amp;'Raw Data'!$B$1,'Raw Data'!$D:$D,"&lt;&gt;*ithdr*",'Raw Data'!$D:$D,"&lt;&gt;*ancel*",'Raw Data'!$P:$P,"--",'Raw Data'!$AW:$AW,"*arl*")
+
COUNTIFS( 'Raw Data'!$AM:$AM,"&lt;=" &amp;DATE(LEFT($AV$3, 4), MONTH("1 " &amp; S$6 &amp; " " &amp; LEFT($AV$3, 4)) + 1, 0 ), 'Raw Data'!$AM:$AM,"&gt;" &amp;DATE(LEFT($AV$3, 4), MONTH("1 " &amp; S$6 &amp; " " &amp; LEFT($AV$3, 4)), 0 ), 'Raw Data'!$J:$J, $A115, 'Raw Data'!$P:$P,""&amp;'Raw Data'!$B$1,'Raw Data'!$D:$D,"&lt;&gt;*ithdr*",'Raw Data'!$D:$D,"&lt;&gt;*ancel*",'Raw Data'!$AW:$AW,"*arl*")</f>
        <v>0</v>
      </c>
      <c r="T132" s="117"/>
      <c r="U132" s="117"/>
      <c r="V132" s="123"/>
      <c r="W132" s="156">
        <f>COUNTIFS( 'Raw Data'!$AM:$AM,"&lt;=" &amp;DATE(LEFT($AV$3, 4), MONTH("1 " &amp; W$6 &amp; " " &amp; LEFT($AV$3, 4)) + 1, 0 ), 'Raw Data'!$AM:$AM,"&gt;" &amp;DATE(LEFT($AV$3, 4), MONTH("1 " &amp; W$6 &amp; " " &amp; LEFT($AV$3, 4)), 0 ), 'Raw Data'!$J:$J, $A115, 'Raw Data'!$O:$O,""&amp;'Raw Data'!$B$1,'Raw Data'!$D:$D,"&lt;&gt;*ithdr*",'Raw Data'!$D:$D,"&lt;&gt;*ancel*",'Raw Data'!$P:$P,"--",'Raw Data'!$AW:$AW,"*arl*")
+
COUNTIFS( 'Raw Data'!$AM:$AM,"&lt;=" &amp;DATE(LEFT($AV$3, 4), MONTH("1 " &amp; W$6 &amp; " " &amp; LEFT($AV$3, 4)) + 1, 0 ), 'Raw Data'!$AM:$AM,"&gt;" &amp;DATE(LEFT($AV$3, 4), MONTH("1 " &amp; W$6 &amp; " " &amp; LEFT($AV$3, 4)), 0 ), 'Raw Data'!$J:$J, $A115, 'Raw Data'!$P:$P,""&amp;'Raw Data'!$B$1,'Raw Data'!$D:$D,"&lt;&gt;*ithdr*",'Raw Data'!$D:$D,"&lt;&gt;*ancel*",'Raw Data'!$AW:$AW,"*arl*")</f>
        <v>0</v>
      </c>
      <c r="X132" s="117"/>
      <c r="Y132" s="117"/>
      <c r="Z132" s="123"/>
      <c r="AA132" s="156">
        <f>COUNTIFS( 'Raw Data'!$AM:$AM,"&lt;=" &amp;DATE(LEFT($AV$3, 4), MONTH("1 " &amp; AA$6 &amp; " " &amp; LEFT($AV$3, 4)) + 1, 0 ), 'Raw Data'!$AM:$AM,"&gt;" &amp;DATE(LEFT($AV$3, 4), MONTH("1 " &amp; AA$6 &amp; " " &amp; LEFT($AV$3, 4)), 0 ), 'Raw Data'!$J:$J, $A115, 'Raw Data'!$O:$O,""&amp;'Raw Data'!$B$1,'Raw Data'!$D:$D,"&lt;&gt;*ithdr*",'Raw Data'!$D:$D,"&lt;&gt;*ancel*",'Raw Data'!$P:$P,"--",'Raw Data'!$AW:$AW,"*arl*")
+
COUNTIFS( 'Raw Data'!$AM:$AM,"&lt;=" &amp;DATE(LEFT($AV$3, 4), MONTH("1 " &amp; AA$6 &amp; " " &amp; LEFT($AV$3, 4)) + 1, 0 ), 'Raw Data'!$AM:$AM,"&gt;" &amp;DATE(LEFT($AV$3, 4), MONTH("1 " &amp; AA$6 &amp; " " &amp; LEFT($AV$3, 4)), 0 ), 'Raw Data'!$J:$J, $A115, 'Raw Data'!$P:$P,""&amp;'Raw Data'!$B$1,'Raw Data'!$D:$D,"&lt;&gt;*ithdr*",'Raw Data'!$D:$D,"&lt;&gt;*ancel*",'Raw Data'!$AW:$AW,"*arl*")</f>
        <v>0</v>
      </c>
      <c r="AB132" s="117"/>
      <c r="AC132" s="117"/>
      <c r="AD132" s="123"/>
      <c r="AE132" s="156">
        <f>COUNTIFS( 'Raw Data'!$AM:$AM,"&lt;=" &amp;DATE(LEFT($AV$3, 4), MONTH("1 " &amp; AE$6 &amp; " " &amp; LEFT($AV$3, 4)) + 1, 0 ), 'Raw Data'!$AM:$AM,"&gt;" &amp;DATE(LEFT($AV$3, 4), MONTH("1 " &amp; AE$6 &amp; " " &amp; LEFT($AV$3, 4)), 0 ), 'Raw Data'!$J:$J, $A115, 'Raw Data'!$O:$O,""&amp;'Raw Data'!$B$1,'Raw Data'!$D:$D,"&lt;&gt;*ithdr*",'Raw Data'!$D:$D,"&lt;&gt;*ancel*",'Raw Data'!$P:$P,"--",'Raw Data'!$AW:$AW,"*arl*")
+
COUNTIFS( 'Raw Data'!$AM:$AM,"&lt;=" &amp;DATE(LEFT($AV$3, 4), MONTH("1 " &amp; AE$6 &amp; " " &amp; LEFT($AV$3, 4)) + 1, 0 ), 'Raw Data'!$AM:$AM,"&gt;" &amp;DATE(LEFT($AV$3, 4), MONTH("1 " &amp; AE$6 &amp; " " &amp; LEFT($AV$3, 4)), 0 ), 'Raw Data'!$J:$J, $A115, 'Raw Data'!$P:$P,""&amp;'Raw Data'!$B$1,'Raw Data'!$D:$D,"&lt;&gt;*ithdr*",'Raw Data'!$D:$D,"&lt;&gt;*ancel*",'Raw Data'!$AW:$AW,"*arl*")</f>
        <v>0</v>
      </c>
      <c r="AF132" s="117"/>
      <c r="AG132" s="117"/>
      <c r="AH132" s="123"/>
      <c r="AI132" s="156">
        <f>COUNTIFS( 'Raw Data'!$AM:$AM,"&lt;=" &amp;DATE(LEFT($AV$3, 4), MONTH("1 " &amp; AI$6 &amp; " " &amp; LEFT($AV$3, 4)) + 1, 0 ), 'Raw Data'!$AM:$AM,"&gt;" &amp;DATE(LEFT($AV$3, 4), MONTH("1 " &amp; AI$6 &amp; " " &amp; LEFT($AV$3, 4)), 0 ), 'Raw Data'!$J:$J, $A115, 'Raw Data'!$O:$O,""&amp;'Raw Data'!$B$1,'Raw Data'!$D:$D,"&lt;&gt;*ithdr*",'Raw Data'!$D:$D,"&lt;&gt;*ancel*",'Raw Data'!$P:$P,"--",'Raw Data'!$AW:$AW,"*arl*")
+
COUNTIFS( 'Raw Data'!$AM:$AM,"&lt;=" &amp;DATE(LEFT($AV$3, 4), MONTH("1 " &amp; AI$6 &amp; " " &amp; LEFT($AV$3, 4)) + 1, 0 ), 'Raw Data'!$AM:$AM,"&gt;" &amp;DATE(LEFT($AV$3, 4), MONTH("1 " &amp; AI$6 &amp; " " &amp; LEFT($AV$3, 4)), 0 ), 'Raw Data'!$J:$J, $A115, 'Raw Data'!$P:$P,""&amp;'Raw Data'!$B$1,'Raw Data'!$D:$D,"&lt;&gt;*ithdr*",'Raw Data'!$D:$D,"&lt;&gt;*ancel*",'Raw Data'!$AW:$AW,"*arl*")</f>
        <v>0</v>
      </c>
      <c r="AJ132" s="117"/>
      <c r="AK132" s="117"/>
      <c r="AL132" s="123"/>
      <c r="AM132" s="156">
        <f>COUNTIFS( 'Raw Data'!$AM:$AM,"&lt;=" &amp;DATE(LEFT($AV$3, 4), MONTH("1 " &amp; AM$6 &amp; " " &amp; LEFT($AV$3, 4)) + 1, 0 ), 'Raw Data'!$AM:$AM,"&gt;" &amp;DATE(LEFT($AV$3, 4), MONTH("1 " &amp; AM$6 &amp; " " &amp; LEFT($AV$3, 4)), 0 ), 'Raw Data'!$J:$J, $A115, 'Raw Data'!$O:$O,""&amp;'Raw Data'!$B$1,'Raw Data'!$D:$D,"&lt;&gt;*ithdr*",'Raw Data'!$D:$D,"&lt;&gt;*ancel*",'Raw Data'!$P:$P,"--",'Raw Data'!$AW:$AW,"*arl*")
+
COUNTIFS( 'Raw Data'!$AM:$AM,"&lt;=" &amp;DATE(LEFT($AV$3, 4), MONTH("1 " &amp; AM$6 &amp; " " &amp; LEFT($AV$3, 4)) + 1, 0 ), 'Raw Data'!$AM:$AM,"&gt;" &amp;DATE(LEFT($AV$3, 4), MONTH("1 " &amp; AM$6 &amp; " " &amp; LEFT($AV$3, 4)), 0 ), 'Raw Data'!$J:$J, $A115, 'Raw Data'!$P:$P,""&amp;'Raw Data'!$B$1,'Raw Data'!$D:$D,"&lt;&gt;*ithdr*",'Raw Data'!$D:$D,"&lt;&gt;*ancel*",'Raw Data'!$AW:$AW,"*arl*")</f>
        <v>0</v>
      </c>
      <c r="AN132" s="117"/>
      <c r="AO132" s="117"/>
      <c r="AP132" s="123"/>
      <c r="AQ132" s="156">
        <f>COUNTIFS( 'Raw Data'!$AM:$AM,"&lt;=" &amp;DATE(LEFT($AV$3, 4), MONTH("1 " &amp; AQ$6 &amp; " " &amp; LEFT($AV$3, 4)) + 1, 0 ), 'Raw Data'!$AM:$AM,"&gt;" &amp;DATE(LEFT($AV$3, 4), MONTH("1 " &amp; AQ$6 &amp; " " &amp; LEFT($AV$3, 4)), 0 ), 'Raw Data'!$J:$J, $A115, 'Raw Data'!$O:$O,""&amp;'Raw Data'!$B$1,'Raw Data'!$D:$D,"&lt;&gt;*ithdr*",'Raw Data'!$D:$D,"&lt;&gt;*ancel*",'Raw Data'!$P:$P,"--",'Raw Data'!$AW:$AW,"*arl*")
+
COUNTIFS( 'Raw Data'!$AM:$AM,"&lt;=" &amp;DATE(LEFT($AV$3, 4), MONTH("1 " &amp; AQ$6 &amp; " " &amp; LEFT($AV$3, 4)) + 1, 0 ), 'Raw Data'!$AM:$AM,"&gt;" &amp;DATE(LEFT($AV$3, 4), MONTH("1 " &amp; AQ$6 &amp; " " &amp; LEFT($AV$3, 4)), 0 ), 'Raw Data'!$J:$J, $A115, 'Raw Data'!$P:$P,""&amp;'Raw Data'!$B$1,'Raw Data'!$D:$D,"&lt;&gt;*ithdr*",'Raw Data'!$D:$D,"&lt;&gt;*ancel*",'Raw Data'!$AW:$AW,"*arl*")</f>
        <v>0</v>
      </c>
      <c r="AR132" s="117"/>
      <c r="AS132" s="117"/>
      <c r="AT132" s="123"/>
      <c r="AU132" s="156">
        <f>COUNTIFS( 'Raw Data'!$AM:$AM,"&lt;=" &amp;DATE(MID($AV$3, 15, 4), MONTH("1 " &amp; AU$6 &amp; " " &amp; MID($AV$3, 15, 4)) + 1, 0 ), 'Raw Data'!$AN:$AN,"&gt;" &amp;DATE(MID($AV$3, 15, 4), MONTH("1 " &amp; AU$6 &amp; " " &amp; MID($AV$3, 15, 4)), 0 ), 'Raw Data'!$J:$J, $A115, 'Raw Data'!$O:$O,""&amp;'Raw Data'!$B$1,'Raw Data'!$D:$D,"&lt;&gt;*ithdr*",'Raw Data'!$D:$D,"&lt;&gt;*ancel*",'Raw Data'!$P:$P,"--",'Raw Data'!$AW:$AW,"*arl*")
+
COUNTIFS( 'Raw Data'!$AM:$AM,"&lt;=" &amp;DATE(MID($AV$3, 15, 4), MONTH("1 " &amp; AU$6 &amp; " " &amp; MID($AV$3, 15, 4)) + 1, 0 ), 'Raw Data'!$AN:$AN,"&gt;" &amp;DATE(MID($AV$3, 15, 4), MONTH("1 " &amp; AU$6 &amp; " " &amp; MID($AV$3, 15, 4)), 0 ), 'Raw Data'!$J:$J, $A115, 'Raw Data'!$P:$P,""&amp;'Raw Data'!$B$1,'Raw Data'!$D:$D,"&lt;&gt;*ithdr*",'Raw Data'!$D:$D,"&lt;&gt;*ancel*",'Raw Data'!$AW:$AW,"*arl*")</f>
        <v>0</v>
      </c>
      <c r="AV132" s="117"/>
      <c r="AW132" s="117"/>
      <c r="AX132" s="123"/>
      <c r="AY132" s="156">
        <f>COUNTIFS( 'Raw Data'!$AM:$AM,"&lt;=" &amp;DATE(MID($AV$3, 15, 4), MONTH("1 " &amp; AY$6 &amp; " " &amp; MID($AV$3, 15, 4)) + 1, 0 ), 'Raw Data'!$AN:$AN,"&gt;" &amp;DATE(MID($AV$3, 15, 4), MONTH("1 " &amp; AY$6 &amp; " " &amp; MID($AV$3, 15, 4)), 0 ), 'Raw Data'!$J:$J, $A115, 'Raw Data'!$O:$O,""&amp;'Raw Data'!$B$1,'Raw Data'!$D:$D,"&lt;&gt;*ithdr*",'Raw Data'!$D:$D,"&lt;&gt;*ancel*",'Raw Data'!$P:$P,"--",'Raw Data'!$AW:$AW,"*arl*")
+
COUNTIFS( 'Raw Data'!$AM:$AM,"&lt;=" &amp;DATE(MID($AV$3, 15, 4), MONTH("1 " &amp; AY$6 &amp; " " &amp; MID($AV$3, 15, 4)) + 1, 0 ), 'Raw Data'!$AN:$AN,"&gt;" &amp;DATE(MID($AV$3, 15, 4), MONTH("1 " &amp; AY$6 &amp; " " &amp; MID($AV$3, 15, 4)), 0 ), 'Raw Data'!$J:$J, $A115, 'Raw Data'!$P:$P,""&amp;'Raw Data'!$B$1,'Raw Data'!$D:$D,"&lt;&gt;*ithdr*",'Raw Data'!$D:$D,"&lt;&gt;*ancel*",'Raw Data'!$AW:$AW,"*arl*")</f>
        <v>0</v>
      </c>
      <c r="AZ132" s="117"/>
      <c r="BA132" s="117"/>
      <c r="BB132" s="123"/>
      <c r="BC132" s="156">
        <f>COUNTIFS( 'Raw Data'!$AM:$AM,"&lt;=" &amp;DATE(MID($AV$3, 15, 4), MONTH("1 " &amp; BC$6 &amp; " " &amp; MID($AV$3, 15, 4)) + 1, 0 ), 'Raw Data'!$AN:$AN,"&gt;" &amp;DATE(MID($AV$3, 15, 4), MONTH("1 " &amp; BC$6 &amp; " " &amp; MID($AV$3, 15, 4)), 0 ), 'Raw Data'!$J:$J, $A115, 'Raw Data'!$O:$O,""&amp;'Raw Data'!$B$1,'Raw Data'!$D:$D,"&lt;&gt;*ithdr*",'Raw Data'!$D:$D,"&lt;&gt;*ancel*",'Raw Data'!$P:$P,"--",'Raw Data'!$AW:$AW,"*arl*")
+
COUNTIFS( 'Raw Data'!$AM:$AM,"&lt;=" &amp;DATE(MID($AV$3, 15, 4), MONTH("1 " &amp; BC$6 &amp; " " &amp; MID($AV$3, 15, 4)) + 1, 0 ), 'Raw Data'!$AN:$AN,"&gt;" &amp;DATE(MID($AV$3, 15, 4), MONTH("1 " &amp; BC$6 &amp; " " &amp; MID($AV$3, 15, 4)), 0 ), 'Raw Data'!$J:$J, $A115, 'Raw Data'!$P:$P,""&amp;'Raw Data'!$B$1,'Raw Data'!$D:$D,"&lt;&gt;*ithdr*",'Raw Data'!$D:$D,"&lt;&gt;*ancel*",'Raw Data'!$AW:$AW,"*arl*")</f>
        <v>0</v>
      </c>
      <c r="BD132" s="117"/>
      <c r="BE132" s="117"/>
      <c r="BF132" s="123"/>
    </row>
    <row r="133" spans="1:58" ht="12.75" customHeight="1" x14ac:dyDescent="0.2">
      <c r="A133" s="120" t="s">
        <v>742</v>
      </c>
      <c r="B133" s="117"/>
      <c r="C133" s="117"/>
      <c r="D133" s="117"/>
      <c r="E133" s="117"/>
      <c r="F133" s="117"/>
      <c r="G133" s="117"/>
      <c r="H133" s="117"/>
      <c r="I133" s="117"/>
      <c r="J133" s="123"/>
      <c r="K133" s="150" t="str">
        <f>IFERROR((K132/K129)*100, "---")</f>
        <v>---</v>
      </c>
      <c r="L133" s="117"/>
      <c r="M133" s="117"/>
      <c r="N133" s="123"/>
      <c r="O133" s="150" t="str">
        <f>IFERROR((O132/O129)*100, "---")</f>
        <v>---</v>
      </c>
      <c r="P133" s="117"/>
      <c r="Q133" s="117"/>
      <c r="R133" s="123"/>
      <c r="S133" s="150" t="str">
        <f>IFERROR((S132/S129)*100, "---")</f>
        <v>---</v>
      </c>
      <c r="T133" s="117"/>
      <c r="U133" s="117"/>
      <c r="V133" s="123"/>
      <c r="W133" s="150" t="str">
        <f>IFERROR((W132/W129)*100, "---")</f>
        <v>---</v>
      </c>
      <c r="X133" s="117"/>
      <c r="Y133" s="117"/>
      <c r="Z133" s="123"/>
      <c r="AA133" s="150" t="str">
        <f>IFERROR((AA132/AA129)*100, "---")</f>
        <v>---</v>
      </c>
      <c r="AB133" s="117"/>
      <c r="AC133" s="117"/>
      <c r="AD133" s="123"/>
      <c r="AE133" s="150" t="str">
        <f>IFERROR((AE132/AE129)*100, "---")</f>
        <v>---</v>
      </c>
      <c r="AF133" s="117"/>
      <c r="AG133" s="117"/>
      <c r="AH133" s="123"/>
      <c r="AI133" s="150" t="str">
        <f>IFERROR((AI132/AI129)*100, "---")</f>
        <v>---</v>
      </c>
      <c r="AJ133" s="117"/>
      <c r="AK133" s="117"/>
      <c r="AL133" s="123"/>
      <c r="AM133" s="150" t="str">
        <f>IFERROR((AM132/AM129)*100, "---")</f>
        <v>---</v>
      </c>
      <c r="AN133" s="117"/>
      <c r="AO133" s="117"/>
      <c r="AP133" s="123"/>
      <c r="AQ133" s="150" t="str">
        <f>IFERROR((AQ132/AQ129)*100, "---")</f>
        <v>---</v>
      </c>
      <c r="AR133" s="117"/>
      <c r="AS133" s="117"/>
      <c r="AT133" s="123"/>
      <c r="AU133" s="150" t="str">
        <f>IFERROR((AU132/AU129)*100, "---")</f>
        <v>---</v>
      </c>
      <c r="AV133" s="117"/>
      <c r="AW133" s="117"/>
      <c r="AX133" s="123"/>
      <c r="AY133" s="150" t="str">
        <f>IFERROR((AY132/AY129)*100, "---")</f>
        <v>---</v>
      </c>
      <c r="AZ133" s="117"/>
      <c r="BA133" s="117"/>
      <c r="BB133" s="123"/>
      <c r="BC133" s="150" t="str">
        <f>IFERROR((BC132/BC129)*100, "---")</f>
        <v>---</v>
      </c>
      <c r="BD133" s="117"/>
      <c r="BE133" s="117"/>
      <c r="BF133" s="123"/>
    </row>
    <row r="134" spans="1:58" ht="12.75" customHeight="1" x14ac:dyDescent="0.2">
      <c r="A134" s="120" t="s">
        <v>715</v>
      </c>
      <c r="B134" s="117"/>
      <c r="C134" s="117"/>
      <c r="D134" s="117"/>
      <c r="E134" s="117"/>
      <c r="F134" s="117"/>
      <c r="G134" s="117"/>
      <c r="H134" s="117"/>
      <c r="I134" s="117"/>
      <c r="J134" s="123"/>
      <c r="K134" s="156">
        <f>SUMIFS('Raw Data'!$R:$R, 'Raw Data'!$AN:$AN,"&lt;=" &amp;DATE(LEFT($AV$3, 4), MONTH("1 " &amp; K$6 &amp; " " &amp; LEFT($AV$3, 4)) + 1, 0 ), 'Raw Data'!$AN:$AN,"&gt;" &amp;DATE(LEFT($AV$3, 4), MONTH("1 " &amp; K$6 &amp; " " &amp; LEFT($AV$3, 4)), 0 ), 'Raw Data'!$J:$J, $A115, 'Raw Data'!$O:$O,""&amp;'Raw Data'!$B$1,'Raw Data'!$D:$D,"&lt;&gt;*ithdr*",'Raw Data'!$D:$D,"&lt;&gt;*ancel*",'Raw Data'!$P:$P,"--")
+
SUMIFS('Raw Data'!$R:$R, 'Raw Data'!$AN:$AN,"&lt;=" &amp;DATE(LEFT($AV$3, 4), MONTH("1 " &amp; K$6 &amp; " " &amp; LEFT($AV$3, 4)) + 1, 0 ), 'Raw Data'!$AN:$AN,"&gt;" &amp;DATE(LEFT($AV$3, 4), MONTH("1 " &amp; K$6 &amp; " " &amp; LEFT($AV$3, 4)), 0 ), 'Raw Data'!$J:$J, $A115, 'Raw Data'!$P:$P,""&amp;'Raw Data'!$B$1,'Raw Data'!$D:$D,"&lt;&gt;*ithdr*",'Raw Data'!$D:$D,"&lt;&gt;*ancel*")</f>
        <v>0</v>
      </c>
      <c r="L134" s="117"/>
      <c r="M134" s="117"/>
      <c r="N134" s="123"/>
      <c r="O134" s="156">
        <f>SUMIFS('Raw Data'!$R:$R, 'Raw Data'!$AN:$AN,"&lt;=" &amp;DATE(LEFT($AV$3, 4), MONTH("1 " &amp; O$6 &amp; " " &amp; LEFT($AV$3, 4)) + 1, 0 ), 'Raw Data'!$AN:$AN,"&gt;" &amp;DATE(LEFT($AV$3, 4), MONTH("1 " &amp; O$6 &amp; " " &amp; LEFT($AV$3, 4)), 0 ), 'Raw Data'!$J:$J, $A115, 'Raw Data'!$O:$O,""&amp;'Raw Data'!$B$1,'Raw Data'!$D:$D,"&lt;&gt;*ithdr*",'Raw Data'!$D:$D,"&lt;&gt;*ancel*",'Raw Data'!$P:$P,"--")
+
SUMIFS('Raw Data'!$R:$R, 'Raw Data'!$AN:$AN,"&lt;=" &amp;DATE(LEFT($AV$3, 4), MONTH("1 " &amp; O$6 &amp; " " &amp; LEFT($AV$3, 4)) + 1, 0 ), 'Raw Data'!$AN:$AN,"&gt;" &amp;DATE(LEFT($AV$3, 4), MONTH("1 " &amp; O$6 &amp; " " &amp; LEFT($AV$3, 4)), 0 ), 'Raw Data'!$J:$J, $A115, 'Raw Data'!$P:$P,""&amp;'Raw Data'!$B$1,'Raw Data'!$D:$D,"&lt;&gt;*ithdr*",'Raw Data'!$D:$D,"&lt;&gt;*ancel*")</f>
        <v>0</v>
      </c>
      <c r="P134" s="117"/>
      <c r="Q134" s="117"/>
      <c r="R134" s="123"/>
      <c r="S134" s="156">
        <f>SUMIFS('Raw Data'!$R:$R, 'Raw Data'!$AN:$AN,"&lt;=" &amp;DATE(LEFT($AV$3, 4), MONTH("1 " &amp; S$6 &amp; " " &amp; LEFT($AV$3, 4)) + 1, 0 ), 'Raw Data'!$AN:$AN,"&gt;" &amp;DATE(LEFT($AV$3, 4), MONTH("1 " &amp; S$6 &amp; " " &amp; LEFT($AV$3, 4)), 0 ), 'Raw Data'!$J:$J, $A115, 'Raw Data'!$O:$O,""&amp;'Raw Data'!$B$1,'Raw Data'!$D:$D,"&lt;&gt;*ithdr*",'Raw Data'!$D:$D,"&lt;&gt;*ancel*",'Raw Data'!$P:$P,"--")
+
SUMIFS('Raw Data'!$R:$R, 'Raw Data'!$AN:$AN,"&lt;=" &amp;DATE(LEFT($AV$3, 4), MONTH("1 " &amp; S$6 &amp; " " &amp; LEFT($AV$3, 4)) + 1, 0 ), 'Raw Data'!$AN:$AN,"&gt;" &amp;DATE(LEFT($AV$3, 4), MONTH("1 " &amp; S$6 &amp; " " &amp; LEFT($AV$3, 4)), 0 ), 'Raw Data'!$J:$J, $A115, 'Raw Data'!$P:$P,""&amp;'Raw Data'!$B$1,'Raw Data'!$D:$D,"&lt;&gt;*ithdr*",'Raw Data'!$D:$D,"&lt;&gt;*ancel*")</f>
        <v>0</v>
      </c>
      <c r="T134" s="117"/>
      <c r="U134" s="117"/>
      <c r="V134" s="123"/>
      <c r="W134" s="156">
        <f>SUMIFS('Raw Data'!$R:$R, 'Raw Data'!$AN:$AN,"&lt;=" &amp;DATE(LEFT($AV$3, 4), MONTH("1 " &amp; W$6 &amp; " " &amp; LEFT($AV$3, 4)) + 1, 0 ), 'Raw Data'!$AN:$AN,"&gt;" &amp;DATE(LEFT($AV$3, 4), MONTH("1 " &amp; W$6 &amp; " " &amp; LEFT($AV$3, 4)), 0 ), 'Raw Data'!$J:$J, $A115, 'Raw Data'!$O:$O,""&amp;'Raw Data'!$B$1,'Raw Data'!$D:$D,"&lt;&gt;*ithdr*",'Raw Data'!$D:$D,"&lt;&gt;*ancel*",'Raw Data'!$P:$P,"--")
+
SUMIFS('Raw Data'!$R:$R, 'Raw Data'!$AN:$AN,"&lt;=" &amp;DATE(LEFT($AV$3, 4), MONTH("1 " &amp; W$6 &amp; " " &amp; LEFT($AV$3, 4)) + 1, 0 ), 'Raw Data'!$AN:$AN,"&gt;" &amp;DATE(LEFT($AV$3, 4), MONTH("1 " &amp; W$6 &amp; " " &amp; LEFT($AV$3, 4)), 0 ), 'Raw Data'!$J:$J, $A115, 'Raw Data'!$P:$P,""&amp;'Raw Data'!$B$1,'Raw Data'!$D:$D,"&lt;&gt;*ithdr*",'Raw Data'!$D:$D,"&lt;&gt;*ancel*")</f>
        <v>0</v>
      </c>
      <c r="X134" s="117"/>
      <c r="Y134" s="117"/>
      <c r="Z134" s="123"/>
      <c r="AA134" s="156">
        <f>SUMIFS('Raw Data'!$R:$R, 'Raw Data'!$AN:$AN,"&lt;=" &amp;DATE(LEFT($AV$3, 4), MONTH("1 " &amp; AA$6 &amp; " " &amp; LEFT($AV$3, 4)) + 1, 0 ), 'Raw Data'!$AN:$AN,"&gt;" &amp;DATE(LEFT($AV$3, 4), MONTH("1 " &amp; AA$6 &amp; " " &amp; LEFT($AV$3, 4)), 0 ), 'Raw Data'!$J:$J, $A115, 'Raw Data'!$O:$O,""&amp;'Raw Data'!$B$1,'Raw Data'!$D:$D,"&lt;&gt;*ithdr*",'Raw Data'!$D:$D,"&lt;&gt;*ancel*",'Raw Data'!$P:$P,"--")
+
SUMIFS('Raw Data'!$R:$R, 'Raw Data'!$AN:$AN,"&lt;=" &amp;DATE(LEFT($AV$3, 4), MONTH("1 " &amp; AA$6 &amp; " " &amp; LEFT($AV$3, 4)) + 1, 0 ), 'Raw Data'!$AN:$AN,"&gt;" &amp;DATE(LEFT($AV$3, 4), MONTH("1 " &amp; AA$6 &amp; " " &amp; LEFT($AV$3, 4)), 0 ), 'Raw Data'!$J:$J, $A115, 'Raw Data'!$P:$P,""&amp;'Raw Data'!$B$1,'Raw Data'!$D:$D,"&lt;&gt;*ithdr*",'Raw Data'!$D:$D,"&lt;&gt;*ancel*")</f>
        <v>0</v>
      </c>
      <c r="AB134" s="117"/>
      <c r="AC134" s="117"/>
      <c r="AD134" s="123"/>
      <c r="AE134" s="156">
        <f>SUMIFS('Raw Data'!$R:$R, 'Raw Data'!$AN:$AN,"&lt;=" &amp;DATE(LEFT($AV$3, 4), MONTH("1 " &amp; AE$6 &amp; " " &amp; LEFT($AV$3, 4)) + 1, 0 ), 'Raw Data'!$AN:$AN,"&gt;" &amp;DATE(LEFT($AV$3, 4), MONTH("1 " &amp; AE$6 &amp; " " &amp; LEFT($AV$3, 4)), 0 ), 'Raw Data'!$J:$J, $A115, 'Raw Data'!$O:$O,""&amp;'Raw Data'!$B$1,'Raw Data'!$D:$D,"&lt;&gt;*ithdr*",'Raw Data'!$D:$D,"&lt;&gt;*ancel*",'Raw Data'!$P:$P,"--")
+
SUMIFS('Raw Data'!$R:$R, 'Raw Data'!$AN:$AN,"&lt;=" &amp;DATE(LEFT($AV$3, 4), MONTH("1 " &amp; AE$6 &amp; " " &amp; LEFT($AV$3, 4)) + 1, 0 ), 'Raw Data'!$AN:$AN,"&gt;" &amp;DATE(LEFT($AV$3, 4), MONTH("1 " &amp; AE$6 &amp; " " &amp; LEFT($AV$3, 4)), 0 ), 'Raw Data'!$J:$J, $A115, 'Raw Data'!$P:$P,""&amp;'Raw Data'!$B$1,'Raw Data'!$D:$D,"&lt;&gt;*ithdr*",'Raw Data'!$D:$D,"&lt;&gt;*ancel*")</f>
        <v>0</v>
      </c>
      <c r="AF134" s="117"/>
      <c r="AG134" s="117"/>
      <c r="AH134" s="123"/>
      <c r="AI134" s="156">
        <f>SUMIFS('Raw Data'!$R:$R, 'Raw Data'!$AN:$AN,"&lt;=" &amp;DATE(LEFT($AV$3, 4), MONTH("1 " &amp; AI$6 &amp; " " &amp; LEFT($AV$3, 4)) + 1, 0 ), 'Raw Data'!$AN:$AN,"&gt;" &amp;DATE(LEFT($AV$3, 4), MONTH("1 " &amp; AI$6 &amp; " " &amp; LEFT($AV$3, 4)), 0 ), 'Raw Data'!$J:$J, $A115, 'Raw Data'!$O:$O,""&amp;'Raw Data'!$B$1,'Raw Data'!$D:$D,"&lt;&gt;*ithdr*",'Raw Data'!$D:$D,"&lt;&gt;*ancel*",'Raw Data'!$P:$P,"--")
+
SUMIFS('Raw Data'!$R:$R, 'Raw Data'!$AN:$AN,"&lt;=" &amp;DATE(LEFT($AV$3, 4), MONTH("1 " &amp; AI$6 &amp; " " &amp; LEFT($AV$3, 4)) + 1, 0 ), 'Raw Data'!$AN:$AN,"&gt;" &amp;DATE(LEFT($AV$3, 4), MONTH("1 " &amp; AI$6 &amp; " " &amp; LEFT($AV$3, 4)), 0 ), 'Raw Data'!$J:$J, $A115, 'Raw Data'!$P:$P,""&amp;'Raw Data'!$B$1,'Raw Data'!$D:$D,"&lt;&gt;*ithdr*",'Raw Data'!$D:$D,"&lt;&gt;*ancel*")</f>
        <v>0</v>
      </c>
      <c r="AJ134" s="117"/>
      <c r="AK134" s="117"/>
      <c r="AL134" s="123"/>
      <c r="AM134" s="156">
        <f>SUMIFS('Raw Data'!$R:$R, 'Raw Data'!$AN:$AN,"&lt;=" &amp;DATE(LEFT($AV$3, 4), MONTH("1 " &amp; AM$6 &amp; " " &amp; LEFT($AV$3, 4)) + 1, 0 ), 'Raw Data'!$AN:$AN,"&gt;" &amp;DATE(LEFT($AV$3, 4), MONTH("1 " &amp; AM$6 &amp; " " &amp; LEFT($AV$3, 4)), 0 ), 'Raw Data'!$J:$J, $A115, 'Raw Data'!$O:$O,""&amp;'Raw Data'!$B$1,'Raw Data'!$D:$D,"&lt;&gt;*ithdr*",'Raw Data'!$D:$D,"&lt;&gt;*ancel*",'Raw Data'!$P:$P,"--")
+
SUMIFS('Raw Data'!$R:$R, 'Raw Data'!$AN:$AN,"&lt;=" &amp;DATE(LEFT($AV$3, 4), MONTH("1 " &amp; AM$6 &amp; " " &amp; LEFT($AV$3, 4)) + 1, 0 ), 'Raw Data'!$AN:$AN,"&gt;" &amp;DATE(LEFT($AV$3, 4), MONTH("1 " &amp; AM$6 &amp; " " &amp; LEFT($AV$3, 4)), 0 ), 'Raw Data'!$J:$J, $A115, 'Raw Data'!$P:$P,""&amp;'Raw Data'!$B$1,'Raw Data'!$D:$D,"&lt;&gt;*ithdr*",'Raw Data'!$D:$D,"&lt;&gt;*ancel*")</f>
        <v>0</v>
      </c>
      <c r="AN134" s="117"/>
      <c r="AO134" s="117"/>
      <c r="AP134" s="123"/>
      <c r="AQ134" s="156">
        <f>SUMIFS('Raw Data'!$R:$R, 'Raw Data'!$AN:$AN,"&lt;=" &amp;DATE(LEFT($AV$3, 4), MONTH("1 " &amp; AQ$6 &amp; " " &amp; LEFT($AV$3, 4)) + 1, 0 ), 'Raw Data'!$AN:$AN,"&gt;" &amp;DATE(LEFT($AV$3, 4), MONTH("1 " &amp; AQ$6 &amp; " " &amp; LEFT($AV$3, 4)), 0 ), 'Raw Data'!$J:$J, $A115, 'Raw Data'!$O:$O,""&amp;'Raw Data'!$B$1,'Raw Data'!$D:$D,"&lt;&gt;*ithdr*",'Raw Data'!$D:$D,"&lt;&gt;*ancel*",'Raw Data'!$P:$P,"--")
+
SUMIFS('Raw Data'!$R:$R, 'Raw Data'!$AN:$AN,"&lt;=" &amp;DATE(LEFT($AV$3, 4), MONTH("1 " &amp; AQ$6 &amp; " " &amp; LEFT($AV$3, 4)) + 1, 0 ), 'Raw Data'!$AN:$AN,"&gt;" &amp;DATE(LEFT($AV$3, 4), MONTH("1 " &amp; AQ$6 &amp; " " &amp; LEFT($AV$3, 4)), 0 ), 'Raw Data'!$J:$J, $A115, 'Raw Data'!$P:$P,""&amp;'Raw Data'!$B$1,'Raw Data'!$D:$D,"&lt;&gt;*ithdr*",'Raw Data'!$D:$D,"&lt;&gt;*ancel*")</f>
        <v>0</v>
      </c>
      <c r="AR134" s="117"/>
      <c r="AS134" s="117"/>
      <c r="AT134" s="123"/>
      <c r="AU134" s="156">
        <f>SUMIFS('Raw Data'!$R:$R, 'Raw Data'!$AN:$AN,"&lt;=" &amp;DATE(MID($AV$3, 15, 4), MONTH("1 " &amp; AU$6 &amp; " " &amp; MID($AV$3, 15, 4)) + 1, 0 ), 'Raw Data'!$AN:$AN,"&gt;" &amp;DATE(MID($AV$3, 15, 4), MONTH("1 " &amp; AU$6 &amp; " " &amp; MID($AV$3, 15, 4)), 0 ), 'Raw Data'!$J:$J, $A115, 'Raw Data'!$O:$O,""&amp;'Raw Data'!$B$1,'Raw Data'!$D:$D,"&lt;&gt;*ithdr*",'Raw Data'!$D:$D,"&lt;&gt;*ancel*",'Raw Data'!$P:$P,"--")
+
SUMIFS('Raw Data'!$R:$R, 'Raw Data'!$AN:$AN,"&lt;=" &amp;DATE(MID($AV$3, 15, 4), MONTH("1 " &amp; AU$6 &amp; " " &amp; MID($AV$3, 15, 4)) + 1, 0 ), 'Raw Data'!$AN:$AN,"&gt;" &amp;DATE(MID($AV$3, 15, 4), MONTH("1 " &amp; AU$6 &amp; " " &amp; MID($AV$3, 15, 4)), 0 ), 'Raw Data'!$J:$J, $A115, 'Raw Data'!$P:$P,""&amp;'Raw Data'!$B$1,'Raw Data'!$D:$D,"&lt;&gt;*ithdr*",'Raw Data'!$D:$D,"&lt;&gt;*ancel*")</f>
        <v>0</v>
      </c>
      <c r="AV134" s="117"/>
      <c r="AW134" s="117"/>
      <c r="AX134" s="123"/>
      <c r="AY134" s="156">
        <f>SUMIFS('Raw Data'!$R:$R, 'Raw Data'!$AN:$AN,"&lt;=" &amp;DATE(MID($AV$3, 15, 4), MONTH("1 " &amp; AY$6 &amp; " " &amp; MID($AV$3, 15, 4)) + 1, 0 ), 'Raw Data'!$AN:$AN,"&gt;" &amp;DATE(MID($AV$3, 15, 4), MONTH("1 " &amp; AY$6 &amp; " " &amp; MID($AV$3, 15, 4)), 0 ), 'Raw Data'!$J:$J, $A115, 'Raw Data'!$O:$O,""&amp;'Raw Data'!$B$1,'Raw Data'!$D:$D,"&lt;&gt;*ithdr*",'Raw Data'!$D:$D,"&lt;&gt;*ancel*",'Raw Data'!$P:$P,"--")
+
SUMIFS('Raw Data'!$R:$R, 'Raw Data'!$AN:$AN,"&lt;=" &amp;DATE(MID($AV$3, 15, 4), MONTH("1 " &amp; AY$6 &amp; " " &amp; MID($AV$3, 15, 4)) + 1, 0 ), 'Raw Data'!$AN:$AN,"&gt;" &amp;DATE(MID($AV$3, 15, 4), MONTH("1 " &amp; AY$6 &amp; " " &amp; MID($AV$3, 15, 4)), 0 ), 'Raw Data'!$J:$J, $A115, 'Raw Data'!$P:$P,""&amp;'Raw Data'!$B$1,'Raw Data'!$D:$D,"&lt;&gt;*ithdr*",'Raw Data'!$D:$D,"&lt;&gt;*ancel*")</f>
        <v>0</v>
      </c>
      <c r="AZ134" s="117"/>
      <c r="BA134" s="117"/>
      <c r="BB134" s="123"/>
      <c r="BC134" s="156">
        <f>SUMIFS('Raw Data'!$R:$R, 'Raw Data'!$AN:$AN,"&lt;=" &amp;DATE(MID($AV$3, 15, 4), MONTH("1 " &amp; BC$6 &amp; " " &amp; MID($AV$3, 15, 4)) + 1, 0 ), 'Raw Data'!$AN:$AN,"&gt;" &amp;DATE(MID($AV$3, 15, 4), MONTH("1 " &amp; BC$6 &amp; " " &amp; MID($AV$3, 15, 4)), 0 ), 'Raw Data'!$J:$J, $A115, 'Raw Data'!$O:$O,""&amp;'Raw Data'!$B$1,'Raw Data'!$D:$D,"&lt;&gt;*ithdr*",'Raw Data'!$D:$D,"&lt;&gt;*ancel*",'Raw Data'!$P:$P,"--")
+
SUMIFS('Raw Data'!$R:$R, 'Raw Data'!$AN:$AN,"&lt;=" &amp;DATE(MID($AV$3, 15, 4), MONTH("1 " &amp; BC$6 &amp; " " &amp; MID($AV$3, 15, 4)) + 1, 0 ), 'Raw Data'!$AN:$AN,"&gt;" &amp;DATE(MID($AV$3, 15, 4), MONTH("1 " &amp; BC$6 &amp; " " &amp; MID($AV$3, 15, 4)), 0 ), 'Raw Data'!$J:$J, $A115, 'Raw Data'!$P:$P,""&amp;'Raw Data'!$B$1,'Raw Data'!$D:$D,"&lt;&gt;*ithdr*",'Raw Data'!$D:$D,"&lt;&gt;*ancel*")</f>
        <v>0</v>
      </c>
      <c r="BD134" s="117"/>
      <c r="BE134" s="117"/>
      <c r="BF134" s="123"/>
    </row>
    <row r="135" spans="1:58" ht="12.75" customHeight="1" x14ac:dyDescent="0.2">
      <c r="A135" s="116" t="s">
        <v>262</v>
      </c>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c r="AM135" s="117"/>
      <c r="AN135" s="117"/>
      <c r="AO135" s="117"/>
      <c r="AP135" s="117"/>
      <c r="AQ135" s="117"/>
      <c r="AR135" s="117"/>
      <c r="AS135" s="117"/>
      <c r="AT135" s="117"/>
      <c r="AU135" s="117"/>
      <c r="AV135" s="117"/>
      <c r="AW135" s="117"/>
      <c r="AX135" s="117"/>
      <c r="AY135" s="117"/>
      <c r="AZ135" s="117"/>
      <c r="BA135" s="117"/>
      <c r="BB135" s="117"/>
      <c r="BC135" s="117"/>
      <c r="BD135" s="117"/>
      <c r="BE135" s="117"/>
      <c r="BF135" s="118"/>
    </row>
    <row r="136" spans="1:58" ht="12.75" customHeight="1" x14ac:dyDescent="0.2">
      <c r="A136" s="120" t="s">
        <v>104</v>
      </c>
      <c r="B136" s="117"/>
      <c r="C136" s="117"/>
      <c r="D136" s="117"/>
      <c r="E136" s="117"/>
      <c r="F136" s="117"/>
      <c r="G136" s="117"/>
      <c r="H136" s="117"/>
      <c r="I136" s="117"/>
      <c r="J136" s="123"/>
      <c r="K136" s="156">
        <f>SUMIFS('Raw Data'!$S:$S, 'Raw Data'!$AN:$AN,"&lt;=" &amp;DATE(LEFT($AV$3, 4), MONTH("1 " &amp; K$6 &amp; " " &amp; LEFT($AV$3, 4)) + 1, 0 ), 'Raw Data'!$AN:$AN,"&gt;" &amp;DATE(LEFT($AV$3, 4), MONTH("1 " &amp; K$6 &amp; " " &amp; LEFT($AV$3, 4)), 0 ), 'Raw Data'!$J:$J, $A135, 'Raw Data'!$O:$O,""&amp;'Raw Data'!$B$1,'Raw Data'!$D:$D,"&lt;&gt;*ithdr*",'Raw Data'!$D:$D,"&lt;&gt;*ancel*",'Raw Data'!$P:$P,"--")
+
SUMIFS('Raw Data'!$S:$S, 'Raw Data'!$AN:$AN,"&lt;=" &amp;DATE(LEFT($AV$3, 4), MONTH("1 " &amp; K$6 &amp; " " &amp; LEFT($AV$3, 4)) + 1, 0 ), 'Raw Data'!$AN:$AN,"&gt;" &amp;DATE(LEFT($AV$3, 4), MONTH("1 " &amp; K$6 &amp; " " &amp; LEFT($AV$3, 4)), 0 ), 'Raw Data'!$J:$J, $A135, 'Raw Data'!$P:$P,""&amp;'Raw Data'!$B$1,'Raw Data'!$D:$D,"&lt;&gt;*ithdr*",'Raw Data'!$D:$D,"&lt;&gt;*ancel*")</f>
        <v>0</v>
      </c>
      <c r="L136" s="117"/>
      <c r="M136" s="117"/>
      <c r="N136" s="123"/>
      <c r="O136" s="156">
        <f>SUMIFS('Raw Data'!$S:$S, 'Raw Data'!$AN:$AN,"&lt;=" &amp;DATE(LEFT($AV$3, 4), MONTH("1 " &amp; O$6 &amp; " " &amp; LEFT($AV$3, 4)) + 1, 0 ), 'Raw Data'!$AN:$AN,"&gt;" &amp;DATE(LEFT($AV$3, 4), MONTH("1 " &amp; O$6 &amp; " " &amp; LEFT($AV$3, 4)), 0 ), 'Raw Data'!$J:$J, $A135, 'Raw Data'!$O:$O,""&amp;'Raw Data'!$B$1,'Raw Data'!$D:$D,"&lt;&gt;*ithdr*",'Raw Data'!$D:$D,"&lt;&gt;*ancel*",'Raw Data'!$P:$P,"--")
+
SUMIFS('Raw Data'!$S:$S, 'Raw Data'!$AN:$AN,"&lt;=" &amp;DATE(LEFT($AV$3, 4), MONTH("1 " &amp; O$6 &amp; " " &amp; LEFT($AV$3, 4)) + 1, 0 ), 'Raw Data'!$AN:$AN,"&gt;" &amp;DATE(LEFT($AV$3, 4), MONTH("1 " &amp; O$6 &amp; " " &amp; LEFT($AV$3, 4)), 0 ), 'Raw Data'!$J:$J, $A135, 'Raw Data'!$P:$P,""&amp;'Raw Data'!$B$1,'Raw Data'!$D:$D,"&lt;&gt;*ithdr*",'Raw Data'!$D:$D,"&lt;&gt;*ancel*")</f>
        <v>0</v>
      </c>
      <c r="P136" s="117"/>
      <c r="Q136" s="117"/>
      <c r="R136" s="123"/>
      <c r="S136" s="156">
        <f>SUMIFS('Raw Data'!$S:$S, 'Raw Data'!$AN:$AN,"&lt;=" &amp;DATE(LEFT($AV$3, 4), MONTH("1 " &amp; S$6 &amp; " " &amp; LEFT($AV$3, 4)) + 1, 0 ), 'Raw Data'!$AN:$AN,"&gt;" &amp;DATE(LEFT($AV$3, 4), MONTH("1 " &amp; S$6 &amp; " " &amp; LEFT($AV$3, 4)), 0 ), 'Raw Data'!$J:$J, $A135, 'Raw Data'!$O:$O,""&amp;'Raw Data'!$B$1,'Raw Data'!$D:$D,"&lt;&gt;*ithdr*",'Raw Data'!$D:$D,"&lt;&gt;*ancel*",'Raw Data'!$P:$P,"--")
+
SUMIFS('Raw Data'!$S:$S, 'Raw Data'!$AN:$AN,"&lt;=" &amp;DATE(LEFT($AV$3, 4), MONTH("1 " &amp; S$6 &amp; " " &amp; LEFT($AV$3, 4)) + 1, 0 ), 'Raw Data'!$AN:$AN,"&gt;" &amp;DATE(LEFT($AV$3, 4), MONTH("1 " &amp; S$6 &amp; " " &amp; LEFT($AV$3, 4)), 0 ), 'Raw Data'!$J:$J, $A135, 'Raw Data'!$P:$P,""&amp;'Raw Data'!$B$1,'Raw Data'!$D:$D,"&lt;&gt;*ithdr*",'Raw Data'!$D:$D,"&lt;&gt;*ancel*")</f>
        <v>0</v>
      </c>
      <c r="T136" s="117"/>
      <c r="U136" s="117"/>
      <c r="V136" s="123"/>
      <c r="W136" s="156">
        <f>SUMIFS('Raw Data'!$S:$S, 'Raw Data'!$AN:$AN,"&lt;=" &amp;DATE(LEFT($AV$3, 4), MONTH("1 " &amp; W$6 &amp; " " &amp; LEFT($AV$3, 4)) + 1, 0 ), 'Raw Data'!$AN:$AN,"&gt;" &amp;DATE(LEFT($AV$3, 4), MONTH("1 " &amp; W$6 &amp; " " &amp; LEFT($AV$3, 4)), 0 ), 'Raw Data'!$J:$J, $A135, 'Raw Data'!$O:$O,""&amp;'Raw Data'!$B$1,'Raw Data'!$D:$D,"&lt;&gt;*ithdr*",'Raw Data'!$D:$D,"&lt;&gt;*ancel*",'Raw Data'!$P:$P,"--")
+
SUMIFS('Raw Data'!$S:$S, 'Raw Data'!$AN:$AN,"&lt;=" &amp;DATE(LEFT($AV$3, 4), MONTH("1 " &amp; W$6 &amp; " " &amp; LEFT($AV$3, 4)) + 1, 0 ), 'Raw Data'!$AN:$AN,"&gt;" &amp;DATE(LEFT($AV$3, 4), MONTH("1 " &amp; W$6 &amp; " " &amp; LEFT($AV$3, 4)), 0 ), 'Raw Data'!$J:$J, $A135, 'Raw Data'!$P:$P,""&amp;'Raw Data'!$B$1,'Raw Data'!$D:$D,"&lt;&gt;*ithdr*",'Raw Data'!$D:$D,"&lt;&gt;*ancel*")</f>
        <v>0</v>
      </c>
      <c r="X136" s="117"/>
      <c r="Y136" s="117"/>
      <c r="Z136" s="123"/>
      <c r="AA136" s="156">
        <f>SUMIFS('Raw Data'!$S:$S, 'Raw Data'!$AN:$AN,"&lt;=" &amp;DATE(LEFT($AV$3, 4), MONTH("1 " &amp; AA$6 &amp; " " &amp; LEFT($AV$3, 4)) + 1, 0 ), 'Raw Data'!$AN:$AN,"&gt;" &amp;DATE(LEFT($AV$3, 4), MONTH("1 " &amp; AA$6 &amp; " " &amp; LEFT($AV$3, 4)), 0 ), 'Raw Data'!$J:$J, $A135, 'Raw Data'!$O:$O,""&amp;'Raw Data'!$B$1,'Raw Data'!$D:$D,"&lt;&gt;*ithdr*",'Raw Data'!$D:$D,"&lt;&gt;*ancel*",'Raw Data'!$P:$P,"--")
+
SUMIFS('Raw Data'!$S:$S, 'Raw Data'!$AN:$AN,"&lt;=" &amp;DATE(LEFT($AV$3, 4), MONTH("1 " &amp; AA$6 &amp; " " &amp; LEFT($AV$3, 4)) + 1, 0 ), 'Raw Data'!$AN:$AN,"&gt;" &amp;DATE(LEFT($AV$3, 4), MONTH("1 " &amp; AA$6 &amp; " " &amp; LEFT($AV$3, 4)), 0 ), 'Raw Data'!$J:$J, $A135, 'Raw Data'!$P:$P,""&amp;'Raw Data'!$B$1,'Raw Data'!$D:$D,"&lt;&gt;*ithdr*",'Raw Data'!$D:$D,"&lt;&gt;*ancel*")</f>
        <v>0</v>
      </c>
      <c r="AB136" s="117"/>
      <c r="AC136" s="117"/>
      <c r="AD136" s="123"/>
      <c r="AE136" s="156">
        <f>SUMIFS('Raw Data'!$S:$S, 'Raw Data'!$AN:$AN,"&lt;=" &amp;DATE(LEFT($AV$3, 4), MONTH("1 " &amp; AE$6 &amp; " " &amp; LEFT($AV$3, 4)) + 1, 0 ), 'Raw Data'!$AN:$AN,"&gt;" &amp;DATE(LEFT($AV$3, 4), MONTH("1 " &amp; AE$6 &amp; " " &amp; LEFT($AV$3, 4)), 0 ), 'Raw Data'!$J:$J, $A135, 'Raw Data'!$O:$O,""&amp;'Raw Data'!$B$1,'Raw Data'!$D:$D,"&lt;&gt;*ithdr*",'Raw Data'!$D:$D,"&lt;&gt;*ancel*",'Raw Data'!$P:$P,"--")
+
SUMIFS('Raw Data'!$S:$S, 'Raw Data'!$AN:$AN,"&lt;=" &amp;DATE(LEFT($AV$3, 4), MONTH("1 " &amp; AE$6 &amp; " " &amp; LEFT($AV$3, 4)) + 1, 0 ), 'Raw Data'!$AN:$AN,"&gt;" &amp;DATE(LEFT($AV$3, 4), MONTH("1 " &amp; AE$6 &amp; " " &amp; LEFT($AV$3, 4)), 0 ), 'Raw Data'!$J:$J, $A135, 'Raw Data'!$P:$P,""&amp;'Raw Data'!$B$1,'Raw Data'!$D:$D,"&lt;&gt;*ithdr*",'Raw Data'!$D:$D,"&lt;&gt;*ancel*")</f>
        <v>0</v>
      </c>
      <c r="AF136" s="117"/>
      <c r="AG136" s="117"/>
      <c r="AH136" s="123"/>
      <c r="AI136" s="156">
        <f>SUMIFS('Raw Data'!$S:$S, 'Raw Data'!$AN:$AN,"&lt;=" &amp;DATE(LEFT($AV$3, 4), MONTH("1 " &amp; AI$6 &amp; " " &amp; LEFT($AV$3, 4)) + 1, 0 ), 'Raw Data'!$AN:$AN,"&gt;" &amp;DATE(LEFT($AV$3, 4), MONTH("1 " &amp; AI$6 &amp; " " &amp; LEFT($AV$3, 4)), 0 ), 'Raw Data'!$J:$J, $A135, 'Raw Data'!$O:$O,""&amp;'Raw Data'!$B$1,'Raw Data'!$D:$D,"&lt;&gt;*ithdr*",'Raw Data'!$D:$D,"&lt;&gt;*ancel*",'Raw Data'!$P:$P,"--")
+
SUMIFS('Raw Data'!$S:$S, 'Raw Data'!$AN:$AN,"&lt;=" &amp;DATE(LEFT($AV$3, 4), MONTH("1 " &amp; AI$6 &amp; " " &amp; LEFT($AV$3, 4)) + 1, 0 ), 'Raw Data'!$AN:$AN,"&gt;" &amp;DATE(LEFT($AV$3, 4), MONTH("1 " &amp; AI$6 &amp; " " &amp; LEFT($AV$3, 4)), 0 ), 'Raw Data'!$J:$J, $A135, 'Raw Data'!$P:$P,""&amp;'Raw Data'!$B$1,'Raw Data'!$D:$D,"&lt;&gt;*ithdr*",'Raw Data'!$D:$D,"&lt;&gt;*ancel*")</f>
        <v>0</v>
      </c>
      <c r="AJ136" s="117"/>
      <c r="AK136" s="117"/>
      <c r="AL136" s="123"/>
      <c r="AM136" s="156">
        <f>SUMIFS('Raw Data'!$S:$S, 'Raw Data'!$AN:$AN,"&lt;=" &amp;DATE(LEFT($AV$3, 4), MONTH("1 " &amp; AM$6 &amp; " " &amp; LEFT($AV$3, 4)) + 1, 0 ), 'Raw Data'!$AN:$AN,"&gt;" &amp;DATE(LEFT($AV$3, 4), MONTH("1 " &amp; AM$6 &amp; " " &amp; LEFT($AV$3, 4)), 0 ), 'Raw Data'!$J:$J, $A135, 'Raw Data'!$O:$O,""&amp;'Raw Data'!$B$1,'Raw Data'!$D:$D,"&lt;&gt;*ithdr*",'Raw Data'!$D:$D,"&lt;&gt;*ancel*",'Raw Data'!$P:$P,"--")
+
SUMIFS('Raw Data'!$S:$S, 'Raw Data'!$AN:$AN,"&lt;=" &amp;DATE(LEFT($AV$3, 4), MONTH("1 " &amp; AM$6 &amp; " " &amp; LEFT($AV$3, 4)) + 1, 0 ), 'Raw Data'!$AN:$AN,"&gt;" &amp;DATE(LEFT($AV$3, 4), MONTH("1 " &amp; AM$6 &amp; " " &amp; LEFT($AV$3, 4)), 0 ), 'Raw Data'!$J:$J, $A135, 'Raw Data'!$P:$P,""&amp;'Raw Data'!$B$1,'Raw Data'!$D:$D,"&lt;&gt;*ithdr*",'Raw Data'!$D:$D,"&lt;&gt;*ancel*")</f>
        <v>0</v>
      </c>
      <c r="AN136" s="117"/>
      <c r="AO136" s="117"/>
      <c r="AP136" s="123"/>
      <c r="AQ136" s="156">
        <f>SUMIFS('Raw Data'!$S:$S, 'Raw Data'!$AN:$AN,"&lt;=" &amp;DATE(LEFT($AV$3, 4), MONTH("1 " &amp; AQ$6 &amp; " " &amp; LEFT($AV$3, 4)) + 1, 0 ), 'Raw Data'!$AN:$AN,"&gt;" &amp;DATE(LEFT($AV$3, 4), MONTH("1 " &amp; AQ$6 &amp; " " &amp; LEFT($AV$3, 4)), 0 ), 'Raw Data'!$J:$J, $A135, 'Raw Data'!$O:$O,""&amp;'Raw Data'!$B$1,'Raw Data'!$D:$D,"&lt;&gt;*ithdr*",'Raw Data'!$D:$D,"&lt;&gt;*ancel*",'Raw Data'!$P:$P,"--")
+
SUMIFS('Raw Data'!$S:$S, 'Raw Data'!$AN:$AN,"&lt;=" &amp;DATE(LEFT($AV$3, 4), MONTH("1 " &amp; AQ$6 &amp; " " &amp; LEFT($AV$3, 4)) + 1, 0 ), 'Raw Data'!$AN:$AN,"&gt;" &amp;DATE(LEFT($AV$3, 4), MONTH("1 " &amp; AQ$6 &amp; " " &amp; LEFT($AV$3, 4)), 0 ), 'Raw Data'!$J:$J, $A135, 'Raw Data'!$P:$P,""&amp;'Raw Data'!$B$1,'Raw Data'!$D:$D,"&lt;&gt;*ithdr*",'Raw Data'!$D:$D,"&lt;&gt;*ancel*")</f>
        <v>0</v>
      </c>
      <c r="AR136" s="117"/>
      <c r="AS136" s="117"/>
      <c r="AT136" s="123"/>
      <c r="AU136" s="156">
        <f>SUMIFS('Raw Data'!$S:$S, 'Raw Data'!$AN:$AN,"&lt;=" &amp;DATE(MID($AV$3, 15, 4), MONTH("1 " &amp; AU$6 &amp; " " &amp; MID($AV$3, 15, 4)) + 1, 0 ), 'Raw Data'!$AN:$AN,"&gt;" &amp;DATE(MID($AV$3, 15, 4), MONTH("1 " &amp; AU$6 &amp; " " &amp; MID($AV$3, 15, 4)), 0 ), 'Raw Data'!$J:$J, $A135, 'Raw Data'!$O:$O,""&amp;'Raw Data'!$B$1,'Raw Data'!$D:$D,"&lt;&gt;*ithdr*",'Raw Data'!$D:$D,"&lt;&gt;*ancel*",'Raw Data'!$P:$P,"--")
+
SUMIFS('Raw Data'!$S:$S, 'Raw Data'!$AN:$AN,"&lt;=" &amp;DATE(MID($AV$3, 15, 4), MONTH("1 " &amp; AU$6 &amp; " " &amp; MID($AV$3, 15, 4)) + 1, 0 ), 'Raw Data'!$AN:$AN,"&gt;" &amp;DATE(MID($AV$3, 15, 4), MONTH("1 " &amp; AU$6 &amp; " " &amp; MID($AV$3, 15, 4)), 0 ), 'Raw Data'!$J:$J, $A135, 'Raw Data'!$P:$P,""&amp;'Raw Data'!$B$1,'Raw Data'!$D:$D,"&lt;&gt;*ithdr*",'Raw Data'!$D:$D,"&lt;&gt;*ancel*")</f>
        <v>0</v>
      </c>
      <c r="AV136" s="117"/>
      <c r="AW136" s="117"/>
      <c r="AX136" s="123"/>
      <c r="AY136" s="156">
        <f>SUMIFS('Raw Data'!$S:$S, 'Raw Data'!$AN:$AN,"&lt;=" &amp;DATE(MID($AV$3, 15, 4), MONTH("1 " &amp; AY$6 &amp; " " &amp; MID($AV$3, 15, 4)) + 1, 0 ), 'Raw Data'!$AN:$AN,"&gt;" &amp;DATE(MID($AV$3, 15, 4), MONTH("1 " &amp; AY$6 &amp; " " &amp; MID($AV$3, 15, 4)), 0 ), 'Raw Data'!$J:$J, $A135, 'Raw Data'!$O:$O,""&amp;'Raw Data'!$B$1,'Raw Data'!$D:$D,"&lt;&gt;*ithdr*",'Raw Data'!$D:$D,"&lt;&gt;*ancel*",'Raw Data'!$P:$P,"--")
+
SUMIFS('Raw Data'!$S:$S, 'Raw Data'!$AN:$AN,"&lt;=" &amp;DATE(MID($AV$3, 15, 4), MONTH("1 " &amp; AY$6 &amp; " " &amp; MID($AV$3, 15, 4)) + 1, 0 ), 'Raw Data'!$AN:$AN,"&gt;" &amp;DATE(MID($AV$3, 15, 4), MONTH("1 " &amp; AY$6 &amp; " " &amp; MID($AV$3, 15, 4)), 0 ), 'Raw Data'!$J:$J, $A135, 'Raw Data'!$P:$P,""&amp;'Raw Data'!$B$1,'Raw Data'!$D:$D,"&lt;&gt;*ithdr*",'Raw Data'!$D:$D,"&lt;&gt;*ancel*")</f>
        <v>0</v>
      </c>
      <c r="AZ136" s="117"/>
      <c r="BA136" s="117"/>
      <c r="BB136" s="123"/>
      <c r="BC136" s="156">
        <f>SUMIFS('Raw Data'!$S:$S, 'Raw Data'!$AN:$AN,"&lt;=" &amp;DATE(MID($AV$3, 15, 4), MONTH("1 " &amp; BC$6 &amp; " " &amp; MID($AV$3, 15, 4)) + 1, 0 ), 'Raw Data'!$AN:$AN,"&gt;" &amp;DATE(MID($AV$3, 15, 4), MONTH("1 " &amp; BC$6 &amp; " " &amp; MID($AV$3, 15, 4)), 0 ), 'Raw Data'!$J:$J, $A135, 'Raw Data'!$O:$O,""&amp;'Raw Data'!$B$1,'Raw Data'!$D:$D,"&lt;&gt;*ithdr*",'Raw Data'!$D:$D,"&lt;&gt;*ancel*",'Raw Data'!$P:$P,"--")
+
SUMIFS('Raw Data'!$S:$S, 'Raw Data'!$AN:$AN,"&lt;=" &amp;DATE(MID($AV$3, 15, 4), MONTH("1 " &amp; BC$6 &amp; " " &amp; MID($AV$3, 15, 4)) + 1, 0 ), 'Raw Data'!$AN:$AN,"&gt;" &amp;DATE(MID($AV$3, 15, 4), MONTH("1 " &amp; BC$6 &amp; " " &amp; MID($AV$3, 15, 4)), 0 ), 'Raw Data'!$J:$J, $A135, 'Raw Data'!$P:$P,""&amp;'Raw Data'!$B$1,'Raw Data'!$D:$D,"&lt;&gt;*ithdr*",'Raw Data'!$D:$D,"&lt;&gt;*ancel*")</f>
        <v>0</v>
      </c>
      <c r="BD136" s="117"/>
      <c r="BE136" s="117"/>
      <c r="BF136" s="123"/>
    </row>
    <row r="137" spans="1:58" ht="12.75" customHeight="1" x14ac:dyDescent="0.2">
      <c r="A137" s="157" t="s">
        <v>108</v>
      </c>
      <c r="B137" s="117"/>
      <c r="C137" s="117"/>
      <c r="D137" s="117"/>
      <c r="E137" s="117"/>
      <c r="F137" s="117"/>
      <c r="G137" s="117"/>
      <c r="H137" s="117"/>
      <c r="I137" s="117"/>
      <c r="J137" s="123"/>
      <c r="K137" s="156">
        <f>SUMIFS('Raw Data'!$S:$S, 'Raw Data'!$AN:$AN,"&lt;=" &amp;DATE(LEFT($AV$3, 4), MONTH("1 " &amp; K$6 &amp; " " &amp; LEFT($AV$3, 4)) + 1, 0 ), 'Raw Data'!$AN:$AN,"&gt;" &amp;DATE(LEFT($AV$3, 4), MONTH("1 " &amp; K$6 &amp; " " &amp; LEFT($AV$3, 4)), 0 ), 'Raw Data'!$J:$J, $A135, 'Raw Data'!$H:$H, "Ear*", 'Raw Data'!$O:$O,""&amp;'Raw Data'!$B$1,'Raw Data'!$D:$D,"&lt;&gt;*ithdr*",'Raw Data'!$D:$D,"&lt;&gt;*ancel*",'Raw Data'!$P:$P,"--")
+
SUMIFS('Raw Data'!$S:$S, 'Raw Data'!$AN:$AN,"&lt;=" &amp;DATE(LEFT($AV$3, 4), MONTH("1 " &amp; K$6 &amp; " " &amp; LEFT($AV$3, 4)) + 1, 0 ), 'Raw Data'!$AN:$AN,"&gt;" &amp;DATE(LEFT($AV$3, 4), MONTH("1 " &amp; K$6 &amp; " " &amp; LEFT($AV$3, 4)), 0 ), 'Raw Data'!$J:$J, $A135, 'Raw Data'!$H:$H, "Ear*", 'Raw Data'!$P:$P,""&amp;'Raw Data'!$B$1,'Raw Data'!$D:$D,"&lt;&gt;*ithdr*",'Raw Data'!$D:$D,"&lt;&gt;*ancel*")</f>
        <v>0</v>
      </c>
      <c r="L137" s="117"/>
      <c r="M137" s="117"/>
      <c r="N137" s="123"/>
      <c r="O137" s="156">
        <f>SUMIFS('Raw Data'!$S:$S, 'Raw Data'!$AN:$AN,"&lt;=" &amp;DATE(LEFT($AV$3, 4), MONTH("1 " &amp; O$6 &amp; " " &amp; LEFT($AV$3, 4)) + 1, 0 ), 'Raw Data'!$AN:$AN,"&gt;" &amp;DATE(LEFT($AV$3, 4), MONTH("1 " &amp; O$6 &amp; " " &amp; LEFT($AV$3, 4)), 0 ), 'Raw Data'!$J:$J, $A135, 'Raw Data'!$H:$H, "Ear*", 'Raw Data'!$O:$O,""&amp;'Raw Data'!$B$1,'Raw Data'!$D:$D,"&lt;&gt;*ithdr*",'Raw Data'!$D:$D,"&lt;&gt;*ancel*",'Raw Data'!$P:$P,"--")
+
SUMIFS('Raw Data'!$S:$S, 'Raw Data'!$AN:$AN,"&lt;=" &amp;DATE(LEFT($AV$3, 4), MONTH("1 " &amp; O$6 &amp; " " &amp; LEFT($AV$3, 4)) + 1, 0 ), 'Raw Data'!$AN:$AN,"&gt;" &amp;DATE(LEFT($AV$3, 4), MONTH("1 " &amp; O$6 &amp; " " &amp; LEFT($AV$3, 4)), 0 ), 'Raw Data'!$J:$J, $A135, 'Raw Data'!$H:$H, "Ear*", 'Raw Data'!$P:$P,""&amp;'Raw Data'!$B$1,'Raw Data'!$D:$D,"&lt;&gt;*ithdr*",'Raw Data'!$D:$D,"&lt;&gt;*ancel*")</f>
        <v>0</v>
      </c>
      <c r="P137" s="117"/>
      <c r="Q137" s="117"/>
      <c r="R137" s="123"/>
      <c r="S137" s="156">
        <f>SUMIFS('Raw Data'!$S:$S, 'Raw Data'!$AN:$AN,"&lt;=" &amp;DATE(LEFT($AV$3, 4), MONTH("1 " &amp; S$6 &amp; " " &amp; LEFT($AV$3, 4)) + 1, 0 ), 'Raw Data'!$AN:$AN,"&gt;" &amp;DATE(LEFT($AV$3, 4), MONTH("1 " &amp; S$6 &amp; " " &amp; LEFT($AV$3, 4)), 0 ), 'Raw Data'!$J:$J, $A135, 'Raw Data'!$H:$H, "Ear*", 'Raw Data'!$O:$O,""&amp;'Raw Data'!$B$1,'Raw Data'!$D:$D,"&lt;&gt;*ithdr*",'Raw Data'!$D:$D,"&lt;&gt;*ancel*",'Raw Data'!$P:$P,"--")
+
SUMIFS('Raw Data'!$S:$S, 'Raw Data'!$AN:$AN,"&lt;=" &amp;DATE(LEFT($AV$3, 4), MONTH("1 " &amp; S$6 &amp; " " &amp; LEFT($AV$3, 4)) + 1, 0 ), 'Raw Data'!$AN:$AN,"&gt;" &amp;DATE(LEFT($AV$3, 4), MONTH("1 " &amp; S$6 &amp; " " &amp; LEFT($AV$3, 4)), 0 ), 'Raw Data'!$J:$J, $A135, 'Raw Data'!$H:$H, "Ear*", 'Raw Data'!$P:$P,""&amp;'Raw Data'!$B$1,'Raw Data'!$D:$D,"&lt;&gt;*ithdr*",'Raw Data'!$D:$D,"&lt;&gt;*ancel*")</f>
        <v>0</v>
      </c>
      <c r="T137" s="117"/>
      <c r="U137" s="117"/>
      <c r="V137" s="123"/>
      <c r="W137" s="156">
        <f>SUMIFS('Raw Data'!$S:$S, 'Raw Data'!$AN:$AN,"&lt;=" &amp;DATE(LEFT($AV$3, 4), MONTH("1 " &amp; W$6 &amp; " " &amp; LEFT($AV$3, 4)) + 1, 0 ), 'Raw Data'!$AN:$AN,"&gt;" &amp;DATE(LEFT($AV$3, 4), MONTH("1 " &amp; W$6 &amp; " " &amp; LEFT($AV$3, 4)), 0 ), 'Raw Data'!$J:$J, $A135, 'Raw Data'!$H:$H, "Ear*", 'Raw Data'!$O:$O,""&amp;'Raw Data'!$B$1,'Raw Data'!$D:$D,"&lt;&gt;*ithdr*",'Raw Data'!$D:$D,"&lt;&gt;*ancel*",'Raw Data'!$P:$P,"--")
+
SUMIFS('Raw Data'!$S:$S, 'Raw Data'!$AN:$AN,"&lt;=" &amp;DATE(LEFT($AV$3, 4), MONTH("1 " &amp; W$6 &amp; " " &amp; LEFT($AV$3, 4)) + 1, 0 ), 'Raw Data'!$AN:$AN,"&gt;" &amp;DATE(LEFT($AV$3, 4), MONTH("1 " &amp; W$6 &amp; " " &amp; LEFT($AV$3, 4)), 0 ), 'Raw Data'!$J:$J, $A135, 'Raw Data'!$H:$H, "Ear*", 'Raw Data'!$P:$P,""&amp;'Raw Data'!$B$1,'Raw Data'!$D:$D,"&lt;&gt;*ithdr*",'Raw Data'!$D:$D,"&lt;&gt;*ancel*")</f>
        <v>0</v>
      </c>
      <c r="X137" s="117"/>
      <c r="Y137" s="117"/>
      <c r="Z137" s="123"/>
      <c r="AA137" s="156">
        <f>SUMIFS('Raw Data'!$S:$S, 'Raw Data'!$AN:$AN,"&lt;=" &amp;DATE(LEFT($AV$3, 4), MONTH("1 " &amp; AA$6 &amp; " " &amp; LEFT($AV$3, 4)) + 1, 0 ), 'Raw Data'!$AN:$AN,"&gt;" &amp;DATE(LEFT($AV$3, 4), MONTH("1 " &amp; AA$6 &amp; " " &amp; LEFT($AV$3, 4)), 0 ), 'Raw Data'!$J:$J, $A135, 'Raw Data'!$H:$H, "Ear*", 'Raw Data'!$O:$O,""&amp;'Raw Data'!$B$1,'Raw Data'!$D:$D,"&lt;&gt;*ithdr*",'Raw Data'!$D:$D,"&lt;&gt;*ancel*",'Raw Data'!$P:$P,"--")
+
SUMIFS('Raw Data'!$S:$S, 'Raw Data'!$AN:$AN,"&lt;=" &amp;DATE(LEFT($AV$3, 4), MONTH("1 " &amp; AA$6 &amp; " " &amp; LEFT($AV$3, 4)) + 1, 0 ), 'Raw Data'!$AN:$AN,"&gt;" &amp;DATE(LEFT($AV$3, 4), MONTH("1 " &amp; AA$6 &amp; " " &amp; LEFT($AV$3, 4)), 0 ), 'Raw Data'!$J:$J, $A135, 'Raw Data'!$H:$H, "Ear*", 'Raw Data'!$P:$P,""&amp;'Raw Data'!$B$1,'Raw Data'!$D:$D,"&lt;&gt;*ithdr*",'Raw Data'!$D:$D,"&lt;&gt;*ancel*")</f>
        <v>0</v>
      </c>
      <c r="AB137" s="117"/>
      <c r="AC137" s="117"/>
      <c r="AD137" s="123"/>
      <c r="AE137" s="156">
        <f>SUMIFS('Raw Data'!$S:$S, 'Raw Data'!$AN:$AN,"&lt;=" &amp;DATE(LEFT($AV$3, 4), MONTH("1 " &amp; AE$6 &amp; " " &amp; LEFT($AV$3, 4)) + 1, 0 ), 'Raw Data'!$AN:$AN,"&gt;" &amp;DATE(LEFT($AV$3, 4), MONTH("1 " &amp; AE$6 &amp; " " &amp; LEFT($AV$3, 4)), 0 ), 'Raw Data'!$J:$J, $A135, 'Raw Data'!$H:$H, "Ear*", 'Raw Data'!$O:$O,""&amp;'Raw Data'!$B$1,'Raw Data'!$D:$D,"&lt;&gt;*ithdr*",'Raw Data'!$D:$D,"&lt;&gt;*ancel*",'Raw Data'!$P:$P,"--")
+
SUMIFS('Raw Data'!$S:$S, 'Raw Data'!$AN:$AN,"&lt;=" &amp;DATE(LEFT($AV$3, 4), MONTH("1 " &amp; AE$6 &amp; " " &amp; LEFT($AV$3, 4)) + 1, 0 ), 'Raw Data'!$AN:$AN,"&gt;" &amp;DATE(LEFT($AV$3, 4), MONTH("1 " &amp; AE$6 &amp; " " &amp; LEFT($AV$3, 4)), 0 ), 'Raw Data'!$J:$J, $A135, 'Raw Data'!$H:$H, "Ear*", 'Raw Data'!$P:$P,""&amp;'Raw Data'!$B$1,'Raw Data'!$D:$D,"&lt;&gt;*ithdr*",'Raw Data'!$D:$D,"&lt;&gt;*ancel*")</f>
        <v>0</v>
      </c>
      <c r="AF137" s="117"/>
      <c r="AG137" s="117"/>
      <c r="AH137" s="123"/>
      <c r="AI137" s="156">
        <f>SUMIFS('Raw Data'!$S:$S, 'Raw Data'!$AN:$AN,"&lt;=" &amp;DATE(LEFT($AV$3, 4), MONTH("1 " &amp; AI$6 &amp; " " &amp; LEFT($AV$3, 4)) + 1, 0 ), 'Raw Data'!$AN:$AN,"&gt;" &amp;DATE(LEFT($AV$3, 4), MONTH("1 " &amp; AI$6 &amp; " " &amp; LEFT($AV$3, 4)), 0 ), 'Raw Data'!$J:$J, $A135, 'Raw Data'!$H:$H, "Ear*", 'Raw Data'!$O:$O,""&amp;'Raw Data'!$B$1,'Raw Data'!$D:$D,"&lt;&gt;*ithdr*",'Raw Data'!$D:$D,"&lt;&gt;*ancel*",'Raw Data'!$P:$P,"--")
+
SUMIFS('Raw Data'!$S:$S, 'Raw Data'!$AN:$AN,"&lt;=" &amp;DATE(LEFT($AV$3, 4), MONTH("1 " &amp; AI$6 &amp; " " &amp; LEFT($AV$3, 4)) + 1, 0 ), 'Raw Data'!$AN:$AN,"&gt;" &amp;DATE(LEFT($AV$3, 4), MONTH("1 " &amp; AI$6 &amp; " " &amp; LEFT($AV$3, 4)), 0 ), 'Raw Data'!$J:$J, $A135, 'Raw Data'!$H:$H, "Ear*", 'Raw Data'!$P:$P,""&amp;'Raw Data'!$B$1,'Raw Data'!$D:$D,"&lt;&gt;*ithdr*",'Raw Data'!$D:$D,"&lt;&gt;*ancel*")</f>
        <v>0</v>
      </c>
      <c r="AJ137" s="117"/>
      <c r="AK137" s="117"/>
      <c r="AL137" s="123"/>
      <c r="AM137" s="156">
        <f>SUMIFS('Raw Data'!$S:$S, 'Raw Data'!$AN:$AN,"&lt;=" &amp;DATE(LEFT($AV$3, 4), MONTH("1 " &amp; AM$6 &amp; " " &amp; LEFT($AV$3, 4)) + 1, 0 ), 'Raw Data'!$AN:$AN,"&gt;" &amp;DATE(LEFT($AV$3, 4), MONTH("1 " &amp; AM$6 &amp; " " &amp; LEFT($AV$3, 4)), 0 ), 'Raw Data'!$J:$J, $A135, 'Raw Data'!$H:$H, "Ear*", 'Raw Data'!$O:$O,""&amp;'Raw Data'!$B$1,'Raw Data'!$D:$D,"&lt;&gt;*ithdr*",'Raw Data'!$D:$D,"&lt;&gt;*ancel*",'Raw Data'!$P:$P,"--")
+
SUMIFS('Raw Data'!$S:$S, 'Raw Data'!$AN:$AN,"&lt;=" &amp;DATE(LEFT($AV$3, 4), MONTH("1 " &amp; AM$6 &amp; " " &amp; LEFT($AV$3, 4)) + 1, 0 ), 'Raw Data'!$AN:$AN,"&gt;" &amp;DATE(LEFT($AV$3, 4), MONTH("1 " &amp; AM$6 &amp; " " &amp; LEFT($AV$3, 4)), 0 ), 'Raw Data'!$J:$J, $A135, 'Raw Data'!$H:$H, "Ear*", 'Raw Data'!$P:$P,""&amp;'Raw Data'!$B$1,'Raw Data'!$D:$D,"&lt;&gt;*ithdr*",'Raw Data'!$D:$D,"&lt;&gt;*ancel*")</f>
        <v>0</v>
      </c>
      <c r="AN137" s="117"/>
      <c r="AO137" s="117"/>
      <c r="AP137" s="123"/>
      <c r="AQ137" s="156">
        <f>SUMIFS('Raw Data'!$S:$S, 'Raw Data'!$AN:$AN,"&lt;=" &amp;DATE(LEFT($AV$3, 4), MONTH("1 " &amp; AQ$6 &amp; " " &amp; LEFT($AV$3, 4)) + 1, 0 ), 'Raw Data'!$AN:$AN,"&gt;" &amp;DATE(LEFT($AV$3, 4), MONTH("1 " &amp; AQ$6 &amp; " " &amp; LEFT($AV$3, 4)), 0 ), 'Raw Data'!$J:$J, $A135, 'Raw Data'!$H:$H, "Ear*", 'Raw Data'!$O:$O,""&amp;'Raw Data'!$B$1,'Raw Data'!$D:$D,"&lt;&gt;*ithdr*",'Raw Data'!$D:$D,"&lt;&gt;*ancel*",'Raw Data'!$P:$P,"--")
+
SUMIFS('Raw Data'!$S:$S, 'Raw Data'!$AN:$AN,"&lt;=" &amp;DATE(LEFT($AV$3, 4), MONTH("1 " &amp; AQ$6 &amp; " " &amp; LEFT($AV$3, 4)) + 1, 0 ), 'Raw Data'!$AN:$AN,"&gt;" &amp;DATE(LEFT($AV$3, 4), MONTH("1 " &amp; AQ$6 &amp; " " &amp; LEFT($AV$3, 4)), 0 ), 'Raw Data'!$J:$J, $A135, 'Raw Data'!$H:$H, "Ear*", 'Raw Data'!$P:$P,""&amp;'Raw Data'!$B$1,'Raw Data'!$D:$D,"&lt;&gt;*ithdr*",'Raw Data'!$D:$D,"&lt;&gt;*ancel*")</f>
        <v>0</v>
      </c>
      <c r="AR137" s="117"/>
      <c r="AS137" s="117"/>
      <c r="AT137" s="123"/>
      <c r="AU137" s="156">
        <f>SUMIFS('Raw Data'!$S:$S, 'Raw Data'!$AN:$AN,"&lt;=" &amp;DATE(MID($AV$3, 15, 4), MONTH("1 " &amp; AU$6 &amp; " " &amp; MID($AV$3, 15, 4)) + 1, 0 ), 'Raw Data'!$AN:$AN,"&gt;" &amp;DATE(MID($AV$3, 15, 4), MONTH("1 " &amp; AU$6 &amp; " " &amp; MID($AV$3, 15, 4)), 0 ), 'Raw Data'!$J:$J, $A135, 'Raw Data'!$H:$H, "Ear*", 'Raw Data'!$O:$O,""&amp;'Raw Data'!$B$1,'Raw Data'!$D:$D,"&lt;&gt;*ithdr*",'Raw Data'!$D:$D,"&lt;&gt;*ancel*",'Raw Data'!$P:$P,"--")
+
SUMIFS('Raw Data'!$S:$S, 'Raw Data'!$AN:$AN,"&lt;=" &amp;DATE(MID($AV$3, 15, 4), MONTH("1 " &amp; AU$6 &amp; " " &amp; MID($AV$3, 15, 4)) + 1, 0 ), 'Raw Data'!$AN:$AN,"&gt;" &amp;DATE(MID($AV$3, 15, 4), MONTH("1 " &amp; AU$6 &amp; " " &amp; MID($AV$3, 15, 4)), 0 ), 'Raw Data'!$J:$J, $A135, 'Raw Data'!$H:$H, "Ear*", 'Raw Data'!$P:$P,""&amp;'Raw Data'!$B$1,'Raw Data'!$D:$D,"&lt;&gt;*ithdr*",'Raw Data'!$D:$D,"&lt;&gt;*ancel*")</f>
        <v>0</v>
      </c>
      <c r="AV137" s="117"/>
      <c r="AW137" s="117"/>
      <c r="AX137" s="123"/>
      <c r="AY137" s="156">
        <f>SUMIFS('Raw Data'!$S:$S, 'Raw Data'!$AN:$AN,"&lt;=" &amp;DATE(MID($AV$3, 15, 4), MONTH("1 " &amp; AY$6 &amp; " " &amp; MID($AV$3, 15, 4)) + 1, 0 ), 'Raw Data'!$AN:$AN,"&gt;" &amp;DATE(MID($AV$3, 15, 4), MONTH("1 " &amp; AY$6 &amp; " " &amp; MID($AV$3, 15, 4)), 0 ), 'Raw Data'!$J:$J, $A135, 'Raw Data'!$H:$H, "Ear*", 'Raw Data'!$O:$O,""&amp;'Raw Data'!$B$1,'Raw Data'!$D:$D,"&lt;&gt;*ithdr*",'Raw Data'!$D:$D,"&lt;&gt;*ancel*",'Raw Data'!$P:$P,"--")
+
SUMIFS('Raw Data'!$S:$S, 'Raw Data'!$AN:$AN,"&lt;=" &amp;DATE(MID($AV$3, 15, 4), MONTH("1 " &amp; AY$6 &amp; " " &amp; MID($AV$3, 15, 4)) + 1, 0 ), 'Raw Data'!$AN:$AN,"&gt;" &amp;DATE(MID($AV$3, 15, 4), MONTH("1 " &amp; AY$6 &amp; " " &amp; MID($AV$3, 15, 4)), 0 ), 'Raw Data'!$J:$J, $A135, 'Raw Data'!$H:$H, "Ear*", 'Raw Data'!$P:$P,""&amp;'Raw Data'!$B$1,'Raw Data'!$D:$D,"&lt;&gt;*ithdr*",'Raw Data'!$D:$D,"&lt;&gt;*ancel*")</f>
        <v>0</v>
      </c>
      <c r="AZ137" s="117"/>
      <c r="BA137" s="117"/>
      <c r="BB137" s="123"/>
      <c r="BC137" s="156">
        <f>SUMIFS('Raw Data'!$S:$S, 'Raw Data'!$AN:$AN,"&lt;=" &amp;DATE(MID($AV$3, 15, 4), MONTH("1 " &amp; BC$6 &amp; " " &amp; MID($AV$3, 15, 4)) + 1, 0 ), 'Raw Data'!$AN:$AN,"&gt;" &amp;DATE(MID($AV$3, 15, 4), MONTH("1 " &amp; BC$6 &amp; " " &amp; MID($AV$3, 15, 4)), 0 ), 'Raw Data'!$J:$J, $A135, 'Raw Data'!$H:$H, "Ear*", 'Raw Data'!$O:$O,""&amp;'Raw Data'!$B$1,'Raw Data'!$D:$D,"&lt;&gt;*ithdr*",'Raw Data'!$D:$D,"&lt;&gt;*ancel*",'Raw Data'!$P:$P,"--")
+
SUMIFS('Raw Data'!$S:$S, 'Raw Data'!$AN:$AN,"&lt;=" &amp;DATE(MID($AV$3, 15, 4), MONTH("1 " &amp; BC$6 &amp; " " &amp; MID($AV$3, 15, 4)) + 1, 0 ), 'Raw Data'!$AN:$AN,"&gt;" &amp;DATE(MID($AV$3, 15, 4), MONTH("1 " &amp; BC$6 &amp; " " &amp; MID($AV$3, 15, 4)), 0 ), 'Raw Data'!$J:$J, $A135, 'Raw Data'!$H:$H, "Ear*", 'Raw Data'!$P:$P,""&amp;'Raw Data'!$B$1,'Raw Data'!$D:$D,"&lt;&gt;*ithdr*",'Raw Data'!$D:$D,"&lt;&gt;*ancel*")</f>
        <v>0</v>
      </c>
      <c r="BD137" s="117"/>
      <c r="BE137" s="117"/>
      <c r="BF137" s="123"/>
    </row>
    <row r="138" spans="1:58" ht="12.75" customHeight="1" x14ac:dyDescent="0.2">
      <c r="A138" s="157" t="s">
        <v>113</v>
      </c>
      <c r="B138" s="117"/>
      <c r="C138" s="117"/>
      <c r="D138" s="117"/>
      <c r="E138" s="117"/>
      <c r="F138" s="117"/>
      <c r="G138" s="117"/>
      <c r="H138" s="117"/>
      <c r="I138" s="117"/>
      <c r="J138" s="123"/>
      <c r="K138" s="156">
        <f>SUMIFS('Raw Data'!$S:$S, 'Raw Data'!$AN:$AN,"&lt;=" &amp;DATE(LEFT($AV$3, 4), MONTH("1 " &amp; K$6 &amp; " " &amp; LEFT($AV$3, 4)) + 1, 0 ), 'Raw Data'!$AN:$AN,"&gt;" &amp;DATE(LEFT($AV$3, 4), MONTH("1 " &amp; K$6 &amp; " " &amp; LEFT($AV$3, 4)), 0 ), 'Raw Data'!$J:$J, $A135, 'Raw Data'!$H:$H, "Non*", 'Raw Data'!$O:$O,""&amp;'Raw Data'!$B$1,'Raw Data'!$D:$D,"&lt;&gt;*ithdr*",'Raw Data'!$D:$D,"&lt;&gt;*ancel*",'Raw Data'!$P:$P,"--")
+
SUMIFS('Raw Data'!$S:$S, 'Raw Data'!$AN:$AN,"&lt;=" &amp;DATE(LEFT($AV$3, 4), MONTH("1 " &amp; K$6 &amp; " " &amp; LEFT($AV$3, 4)) + 1, 0 ), 'Raw Data'!$AN:$AN,"&gt;" &amp;DATE(LEFT($AV$3, 4), MONTH("1 " &amp; K$6 &amp; " " &amp; LEFT($AV$3, 4)), 0 ), 'Raw Data'!$J:$J, $A135, 'Raw Data'!$H:$H, "Non*", 'Raw Data'!$P:$P,""&amp;'Raw Data'!$B$1,'Raw Data'!$D:$D,"&lt;&gt;*ithdr*",'Raw Data'!$D:$D,"&lt;&gt;*ancel*")</f>
        <v>0</v>
      </c>
      <c r="L138" s="117"/>
      <c r="M138" s="117"/>
      <c r="N138" s="123"/>
      <c r="O138" s="156">
        <f>SUMIFS('Raw Data'!$S:$S, 'Raw Data'!$AN:$AN,"&lt;=" &amp;DATE(LEFT($AV$3, 4), MONTH("1 " &amp; O$6 &amp; " " &amp; LEFT($AV$3, 4)) + 1, 0 ), 'Raw Data'!$AN:$AN,"&gt;" &amp;DATE(LEFT($AV$3, 4), MONTH("1 " &amp; O$6 &amp; " " &amp; LEFT($AV$3, 4)), 0 ), 'Raw Data'!$J:$J, $A135, 'Raw Data'!$H:$H, "Non*", 'Raw Data'!$O:$O,""&amp;'Raw Data'!$B$1,'Raw Data'!$D:$D,"&lt;&gt;*ithdr*",'Raw Data'!$D:$D,"&lt;&gt;*ancel*",'Raw Data'!$P:$P,"--")
+
SUMIFS('Raw Data'!$S:$S, 'Raw Data'!$AN:$AN,"&lt;=" &amp;DATE(LEFT($AV$3, 4), MONTH("1 " &amp; O$6 &amp; " " &amp; LEFT($AV$3, 4)) + 1, 0 ), 'Raw Data'!$AN:$AN,"&gt;" &amp;DATE(LEFT($AV$3, 4), MONTH("1 " &amp; O$6 &amp; " " &amp; LEFT($AV$3, 4)), 0 ), 'Raw Data'!$J:$J, $A135, 'Raw Data'!$H:$H, "Non*", 'Raw Data'!$P:$P,""&amp;'Raw Data'!$B$1,'Raw Data'!$D:$D,"&lt;&gt;*ithdr*",'Raw Data'!$D:$D,"&lt;&gt;*ancel*")</f>
        <v>0</v>
      </c>
      <c r="P138" s="117"/>
      <c r="Q138" s="117"/>
      <c r="R138" s="123"/>
      <c r="S138" s="156">
        <f>SUMIFS('Raw Data'!$S:$S, 'Raw Data'!$AN:$AN,"&lt;=" &amp;DATE(LEFT($AV$3, 4), MONTH("1 " &amp; S$6 &amp; " " &amp; LEFT($AV$3, 4)) + 1, 0 ), 'Raw Data'!$AN:$AN,"&gt;" &amp;DATE(LEFT($AV$3, 4), MONTH("1 " &amp; S$6 &amp; " " &amp; LEFT($AV$3, 4)), 0 ), 'Raw Data'!$J:$J, $A135, 'Raw Data'!$H:$H, "Non*", 'Raw Data'!$O:$O,""&amp;'Raw Data'!$B$1,'Raw Data'!$D:$D,"&lt;&gt;*ithdr*",'Raw Data'!$D:$D,"&lt;&gt;*ancel*",'Raw Data'!$P:$P,"--")
+
SUMIFS('Raw Data'!$S:$S, 'Raw Data'!$AN:$AN,"&lt;=" &amp;DATE(LEFT($AV$3, 4), MONTH("1 " &amp; S$6 &amp; " " &amp; LEFT($AV$3, 4)) + 1, 0 ), 'Raw Data'!$AN:$AN,"&gt;" &amp;DATE(LEFT($AV$3, 4), MONTH("1 " &amp; S$6 &amp; " " &amp; LEFT($AV$3, 4)), 0 ), 'Raw Data'!$J:$J, $A135, 'Raw Data'!$H:$H, "Non*", 'Raw Data'!$P:$P,""&amp;'Raw Data'!$B$1,'Raw Data'!$D:$D,"&lt;&gt;*ithdr*",'Raw Data'!$D:$D,"&lt;&gt;*ancel*")</f>
        <v>0</v>
      </c>
      <c r="T138" s="117"/>
      <c r="U138" s="117"/>
      <c r="V138" s="123"/>
      <c r="W138" s="156">
        <f>SUMIFS('Raw Data'!$S:$S, 'Raw Data'!$AN:$AN,"&lt;=" &amp;DATE(LEFT($AV$3, 4), MONTH("1 " &amp; W$6 &amp; " " &amp; LEFT($AV$3, 4)) + 1, 0 ), 'Raw Data'!$AN:$AN,"&gt;" &amp;DATE(LEFT($AV$3, 4), MONTH("1 " &amp; W$6 &amp; " " &amp; LEFT($AV$3, 4)), 0 ), 'Raw Data'!$J:$J, $A135, 'Raw Data'!$H:$H, "Non*", 'Raw Data'!$O:$O,""&amp;'Raw Data'!$B$1,'Raw Data'!$D:$D,"&lt;&gt;*ithdr*",'Raw Data'!$D:$D,"&lt;&gt;*ancel*",'Raw Data'!$P:$P,"--")
+
SUMIFS('Raw Data'!$S:$S, 'Raw Data'!$AN:$AN,"&lt;=" &amp;DATE(LEFT($AV$3, 4), MONTH("1 " &amp; W$6 &amp; " " &amp; LEFT($AV$3, 4)) + 1, 0 ), 'Raw Data'!$AN:$AN,"&gt;" &amp;DATE(LEFT($AV$3, 4), MONTH("1 " &amp; W$6 &amp; " " &amp; LEFT($AV$3, 4)), 0 ), 'Raw Data'!$J:$J, $A135, 'Raw Data'!$H:$H, "Non*", 'Raw Data'!$P:$P,""&amp;'Raw Data'!$B$1,'Raw Data'!$D:$D,"&lt;&gt;*ithdr*",'Raw Data'!$D:$D,"&lt;&gt;*ancel*")</f>
        <v>0</v>
      </c>
      <c r="X138" s="117"/>
      <c r="Y138" s="117"/>
      <c r="Z138" s="123"/>
      <c r="AA138" s="156">
        <f>SUMIFS('Raw Data'!$S:$S, 'Raw Data'!$AN:$AN,"&lt;=" &amp;DATE(LEFT($AV$3, 4), MONTH("1 " &amp; AA$6 &amp; " " &amp; LEFT($AV$3, 4)) + 1, 0 ), 'Raw Data'!$AN:$AN,"&gt;" &amp;DATE(LEFT($AV$3, 4), MONTH("1 " &amp; AA$6 &amp; " " &amp; LEFT($AV$3, 4)), 0 ), 'Raw Data'!$J:$J, $A135, 'Raw Data'!$H:$H, "Non*", 'Raw Data'!$O:$O,""&amp;'Raw Data'!$B$1,'Raw Data'!$D:$D,"&lt;&gt;*ithdr*",'Raw Data'!$D:$D,"&lt;&gt;*ancel*",'Raw Data'!$P:$P,"--")
+
SUMIFS('Raw Data'!$S:$S, 'Raw Data'!$AN:$AN,"&lt;=" &amp;DATE(LEFT($AV$3, 4), MONTH("1 " &amp; AA$6 &amp; " " &amp; LEFT($AV$3, 4)) + 1, 0 ), 'Raw Data'!$AN:$AN,"&gt;" &amp;DATE(LEFT($AV$3, 4), MONTH("1 " &amp; AA$6 &amp; " " &amp; LEFT($AV$3, 4)), 0 ), 'Raw Data'!$J:$J, $A135, 'Raw Data'!$H:$H, "Non*", 'Raw Data'!$P:$P,""&amp;'Raw Data'!$B$1,'Raw Data'!$D:$D,"&lt;&gt;*ithdr*",'Raw Data'!$D:$D,"&lt;&gt;*ancel*")</f>
        <v>0</v>
      </c>
      <c r="AB138" s="117"/>
      <c r="AC138" s="117"/>
      <c r="AD138" s="123"/>
      <c r="AE138" s="156">
        <f>SUMIFS('Raw Data'!$S:$S, 'Raw Data'!$AN:$AN,"&lt;=" &amp;DATE(LEFT($AV$3, 4), MONTH("1 " &amp; AE$6 &amp; " " &amp; LEFT($AV$3, 4)) + 1, 0 ), 'Raw Data'!$AN:$AN,"&gt;" &amp;DATE(LEFT($AV$3, 4), MONTH("1 " &amp; AE$6 &amp; " " &amp; LEFT($AV$3, 4)), 0 ), 'Raw Data'!$J:$J, $A135, 'Raw Data'!$H:$H, "Non*", 'Raw Data'!$O:$O,""&amp;'Raw Data'!$B$1,'Raw Data'!$D:$D,"&lt;&gt;*ithdr*",'Raw Data'!$D:$D,"&lt;&gt;*ancel*",'Raw Data'!$P:$P,"--")
+
SUMIFS('Raw Data'!$S:$S, 'Raw Data'!$AN:$AN,"&lt;=" &amp;DATE(LEFT($AV$3, 4), MONTH("1 " &amp; AE$6 &amp; " " &amp; LEFT($AV$3, 4)) + 1, 0 ), 'Raw Data'!$AN:$AN,"&gt;" &amp;DATE(LEFT($AV$3, 4), MONTH("1 " &amp; AE$6 &amp; " " &amp; LEFT($AV$3, 4)), 0 ), 'Raw Data'!$J:$J, $A135, 'Raw Data'!$H:$H, "Non*", 'Raw Data'!$P:$P,""&amp;'Raw Data'!$B$1,'Raw Data'!$D:$D,"&lt;&gt;*ithdr*",'Raw Data'!$D:$D,"&lt;&gt;*ancel*")</f>
        <v>0</v>
      </c>
      <c r="AF138" s="117"/>
      <c r="AG138" s="117"/>
      <c r="AH138" s="123"/>
      <c r="AI138" s="156">
        <f>SUMIFS('Raw Data'!$S:$S, 'Raw Data'!$AN:$AN,"&lt;=" &amp;DATE(LEFT($AV$3, 4), MONTH("1 " &amp; AI$6 &amp; " " &amp; LEFT($AV$3, 4)) + 1, 0 ), 'Raw Data'!$AN:$AN,"&gt;" &amp;DATE(LEFT($AV$3, 4), MONTH("1 " &amp; AI$6 &amp; " " &amp; LEFT($AV$3, 4)), 0 ), 'Raw Data'!$J:$J, $A135, 'Raw Data'!$H:$H, "Non*", 'Raw Data'!$O:$O,""&amp;'Raw Data'!$B$1,'Raw Data'!$D:$D,"&lt;&gt;*ithdr*",'Raw Data'!$D:$D,"&lt;&gt;*ancel*",'Raw Data'!$P:$P,"--")
+
SUMIFS('Raw Data'!$S:$S, 'Raw Data'!$AN:$AN,"&lt;=" &amp;DATE(LEFT($AV$3, 4), MONTH("1 " &amp; AI$6 &amp; " " &amp; LEFT($AV$3, 4)) + 1, 0 ), 'Raw Data'!$AN:$AN,"&gt;" &amp;DATE(LEFT($AV$3, 4), MONTH("1 " &amp; AI$6 &amp; " " &amp; LEFT($AV$3, 4)), 0 ), 'Raw Data'!$J:$J, $A135, 'Raw Data'!$H:$H, "Non*", 'Raw Data'!$P:$P,""&amp;'Raw Data'!$B$1,'Raw Data'!$D:$D,"&lt;&gt;*ithdr*",'Raw Data'!$D:$D,"&lt;&gt;*ancel*")</f>
        <v>0</v>
      </c>
      <c r="AJ138" s="117"/>
      <c r="AK138" s="117"/>
      <c r="AL138" s="123"/>
      <c r="AM138" s="156">
        <f>SUMIFS('Raw Data'!$S:$S, 'Raw Data'!$AN:$AN,"&lt;=" &amp;DATE(LEFT($AV$3, 4), MONTH("1 " &amp; AM$6 &amp; " " &amp; LEFT($AV$3, 4)) + 1, 0 ), 'Raw Data'!$AN:$AN,"&gt;" &amp;DATE(LEFT($AV$3, 4), MONTH("1 " &amp; AM$6 &amp; " " &amp; LEFT($AV$3, 4)), 0 ), 'Raw Data'!$J:$J, $A135, 'Raw Data'!$H:$H, "Non*", 'Raw Data'!$O:$O,""&amp;'Raw Data'!$B$1,'Raw Data'!$D:$D,"&lt;&gt;*ithdr*",'Raw Data'!$D:$D,"&lt;&gt;*ancel*",'Raw Data'!$P:$P,"--")
+
SUMIFS('Raw Data'!$S:$S, 'Raw Data'!$AN:$AN,"&lt;=" &amp;DATE(LEFT($AV$3, 4), MONTH("1 " &amp; AM$6 &amp; " " &amp; LEFT($AV$3, 4)) + 1, 0 ), 'Raw Data'!$AN:$AN,"&gt;" &amp;DATE(LEFT($AV$3, 4), MONTH("1 " &amp; AM$6 &amp; " " &amp; LEFT($AV$3, 4)), 0 ), 'Raw Data'!$J:$J, $A135, 'Raw Data'!$H:$H, "Non*", 'Raw Data'!$P:$P,""&amp;'Raw Data'!$B$1,'Raw Data'!$D:$D,"&lt;&gt;*ithdr*",'Raw Data'!$D:$D,"&lt;&gt;*ancel*")</f>
        <v>0</v>
      </c>
      <c r="AN138" s="117"/>
      <c r="AO138" s="117"/>
      <c r="AP138" s="123"/>
      <c r="AQ138" s="156">
        <f>SUMIFS('Raw Data'!$S:$S, 'Raw Data'!$AN:$AN,"&lt;=" &amp;DATE(LEFT($AV$3, 4), MONTH("1 " &amp; AQ$6 &amp; " " &amp; LEFT($AV$3, 4)) + 1, 0 ), 'Raw Data'!$AN:$AN,"&gt;" &amp;DATE(LEFT($AV$3, 4), MONTH("1 " &amp; AQ$6 &amp; " " &amp; LEFT($AV$3, 4)), 0 ), 'Raw Data'!$J:$J, $A135, 'Raw Data'!$H:$H, "Non*", 'Raw Data'!$O:$O,""&amp;'Raw Data'!$B$1,'Raw Data'!$D:$D,"&lt;&gt;*ithdr*",'Raw Data'!$D:$D,"&lt;&gt;*ancel*",'Raw Data'!$P:$P,"--")
+
SUMIFS('Raw Data'!$S:$S, 'Raw Data'!$AN:$AN,"&lt;=" &amp;DATE(LEFT($AV$3, 4), MONTH("1 " &amp; AQ$6 &amp; " " &amp; LEFT($AV$3, 4)) + 1, 0 ), 'Raw Data'!$AN:$AN,"&gt;" &amp;DATE(LEFT($AV$3, 4), MONTH("1 " &amp; AQ$6 &amp; " " &amp; LEFT($AV$3, 4)), 0 ), 'Raw Data'!$J:$J, $A135, 'Raw Data'!$H:$H, "Non*", 'Raw Data'!$P:$P,""&amp;'Raw Data'!$B$1,'Raw Data'!$D:$D,"&lt;&gt;*ithdr*",'Raw Data'!$D:$D,"&lt;&gt;*ancel*")</f>
        <v>0</v>
      </c>
      <c r="AR138" s="117"/>
      <c r="AS138" s="117"/>
      <c r="AT138" s="123"/>
      <c r="AU138" s="156">
        <f>SUMIFS('Raw Data'!$S:$S, 'Raw Data'!$AN:$AN,"&lt;=" &amp;DATE(MID($AV$3, 15, 4), MONTH("1 " &amp; AU$6 &amp; " " &amp; MID($AV$3, 15, 4)) + 1, 0 ), 'Raw Data'!$AN:$AN,"&gt;" &amp;DATE(MID($AV$3, 15, 4), MONTH("1 " &amp; AU$6 &amp; " " &amp; MID($AV$3, 15, 4)), 0 ), 'Raw Data'!$J:$J, $A135, 'Raw Data'!$H:$H, "Non*", 'Raw Data'!$O:$O,""&amp;'Raw Data'!$B$1,'Raw Data'!$D:$D,"&lt;&gt;*ithdr*",'Raw Data'!$D:$D,"&lt;&gt;*ancel*",'Raw Data'!$P:$P,"--")
+
SUMIFS('Raw Data'!$S:$S, 'Raw Data'!$AN:$AN,"&lt;=" &amp;DATE(MID($AV$3, 15, 4), MONTH("1 " &amp; AU$6 &amp; " " &amp; MID($AV$3, 15, 4)) + 1, 0 ), 'Raw Data'!$AN:$AN,"&gt;" &amp;DATE(MID($AV$3, 15, 4), MONTH("1 " &amp; AU$6 &amp; " " &amp; MID($AV$3, 15, 4)), 0 ), 'Raw Data'!$J:$J, $A135, 'Raw Data'!$H:$H, "Non*", 'Raw Data'!$P:$P,""&amp;'Raw Data'!$B$1,'Raw Data'!$D:$D,"&lt;&gt;*ithdr*",'Raw Data'!$D:$D,"&lt;&gt;*ancel*")</f>
        <v>0</v>
      </c>
      <c r="AV138" s="117"/>
      <c r="AW138" s="117"/>
      <c r="AX138" s="123"/>
      <c r="AY138" s="156">
        <f>SUMIFS('Raw Data'!$S:$S, 'Raw Data'!$AN:$AN,"&lt;=" &amp;DATE(MID($AV$3, 15, 4), MONTH("1 " &amp; AY$6 &amp; " " &amp; MID($AV$3, 15, 4)) + 1, 0 ), 'Raw Data'!$AN:$AN,"&gt;" &amp;DATE(MID($AV$3, 15, 4), MONTH("1 " &amp; AY$6 &amp; " " &amp; MID($AV$3, 15, 4)), 0 ), 'Raw Data'!$J:$J, $A135, 'Raw Data'!$H:$H, "Non*", 'Raw Data'!$O:$O,""&amp;'Raw Data'!$B$1,'Raw Data'!$D:$D,"&lt;&gt;*ithdr*",'Raw Data'!$D:$D,"&lt;&gt;*ancel*",'Raw Data'!$P:$P,"--")
+
SUMIFS('Raw Data'!$S:$S, 'Raw Data'!$AN:$AN,"&lt;=" &amp;DATE(MID($AV$3, 15, 4), MONTH("1 " &amp; AY$6 &amp; " " &amp; MID($AV$3, 15, 4)) + 1, 0 ), 'Raw Data'!$AN:$AN,"&gt;" &amp;DATE(MID($AV$3, 15, 4), MONTH("1 " &amp; AY$6 &amp; " " &amp; MID($AV$3, 15, 4)), 0 ), 'Raw Data'!$J:$J, $A135, 'Raw Data'!$H:$H, "Non*", 'Raw Data'!$P:$P,""&amp;'Raw Data'!$B$1,'Raw Data'!$D:$D,"&lt;&gt;*ithdr*",'Raw Data'!$D:$D,"&lt;&gt;*ancel*")</f>
        <v>0</v>
      </c>
      <c r="AZ138" s="117"/>
      <c r="BA138" s="117"/>
      <c r="BB138" s="123"/>
      <c r="BC138" s="156">
        <f>SUMIFS('Raw Data'!$S:$S, 'Raw Data'!$AN:$AN,"&lt;=" &amp;DATE(MID($AV$3, 15, 4), MONTH("1 " &amp; BC$6 &amp; " " &amp; MID($AV$3, 15, 4)) + 1, 0 ), 'Raw Data'!$AN:$AN,"&gt;" &amp;DATE(MID($AV$3, 15, 4), MONTH("1 " &amp; BC$6 &amp; " " &amp; MID($AV$3, 15, 4)), 0 ), 'Raw Data'!$J:$J, $A135, 'Raw Data'!$H:$H, "Non*", 'Raw Data'!$O:$O,""&amp;'Raw Data'!$B$1,'Raw Data'!$D:$D,"&lt;&gt;*ithdr*",'Raw Data'!$D:$D,"&lt;&gt;*ancel*",'Raw Data'!$P:$P,"--")
+
SUMIFS('Raw Data'!$S:$S, 'Raw Data'!$AN:$AN,"&lt;=" &amp;DATE(MID($AV$3, 15, 4), MONTH("1 " &amp; BC$6 &amp; " " &amp; MID($AV$3, 15, 4)) + 1, 0 ), 'Raw Data'!$AN:$AN,"&gt;" &amp;DATE(MID($AV$3, 15, 4), MONTH("1 " &amp; BC$6 &amp; " " &amp; MID($AV$3, 15, 4)), 0 ), 'Raw Data'!$J:$J, $A135, 'Raw Data'!$H:$H, "Non*", 'Raw Data'!$P:$P,""&amp;'Raw Data'!$B$1,'Raw Data'!$D:$D,"&lt;&gt;*ithdr*",'Raw Data'!$D:$D,"&lt;&gt;*ancel*")</f>
        <v>0</v>
      </c>
      <c r="BD138" s="117"/>
      <c r="BE138" s="117"/>
      <c r="BF138" s="123"/>
    </row>
    <row r="139" spans="1:58" ht="12.75" customHeight="1" x14ac:dyDescent="0.2">
      <c r="A139" s="120" t="s">
        <v>115</v>
      </c>
      <c r="B139" s="117"/>
      <c r="C139" s="117"/>
      <c r="D139" s="117"/>
      <c r="E139" s="117"/>
      <c r="F139" s="117"/>
      <c r="G139" s="117"/>
      <c r="H139" s="117"/>
      <c r="I139" s="117"/>
      <c r="J139" s="123"/>
      <c r="K139" s="156">
        <f>SUMIFS('Raw Data'!$T:$T, 'Raw Data'!$AN:$AN,"&lt;=" &amp;DATE(LEFT($AV$3, 4), MONTH("1 " &amp; K$6 &amp; " " &amp; LEFT($AV$3, 4)) + 1, 0 ), 'Raw Data'!$AN:$AN,"&gt;" &amp;DATE(LEFT($AV$3, 4), MONTH("1 " &amp; K$6 &amp; " " &amp; LEFT($AV$3, 4)), 0 ), 'Raw Data'!$J:$J, $A135, 'Raw Data'!$O:$O,""&amp;'Raw Data'!$B$1,'Raw Data'!$D:$D,"&lt;&gt;*ithdr*",'Raw Data'!$D:$D,"&lt;&gt;*ancel*",'Raw Data'!$P:$P,"--")
+
SUMIFS('Raw Data'!$T:$T, 'Raw Data'!$AN:$AN,"&lt;=" &amp;DATE(LEFT($AV$3, 4), MONTH("1 " &amp; K$6 &amp; " " &amp; LEFT($AV$3, 4)) + 1, 0 ), 'Raw Data'!$AN:$AN,"&gt;" &amp;DATE(LEFT($AV$3, 4), MONTH("1 " &amp; K$6 &amp; " " &amp; LEFT($AV$3, 4)), 0 ), 'Raw Data'!$J:$J, $A135, 'Raw Data'!$P:$P,""&amp;'Raw Data'!$B$1,'Raw Data'!$D:$D,"&lt;&gt;*ithdr*",'Raw Data'!$D:$D,"&lt;&gt;*ancel*")</f>
        <v>0</v>
      </c>
      <c r="L139" s="117"/>
      <c r="M139" s="117"/>
      <c r="N139" s="123"/>
      <c r="O139" s="156">
        <f>SUMIFS('Raw Data'!$T:$T, 'Raw Data'!$AN:$AN,"&lt;=" &amp;DATE(LEFT($AV$3, 4), MONTH("1 " &amp; O$6 &amp; " " &amp; LEFT($AV$3, 4)) + 1, 0 ), 'Raw Data'!$AN:$AN,"&gt;" &amp;DATE(LEFT($AV$3, 4), MONTH("1 " &amp; O$6 &amp; " " &amp; LEFT($AV$3, 4)), 0 ), 'Raw Data'!$J:$J, $A135, 'Raw Data'!$O:$O,""&amp;'Raw Data'!$B$1,'Raw Data'!$D:$D,"&lt;&gt;*ithdr*",'Raw Data'!$D:$D,"&lt;&gt;*ancel*",'Raw Data'!$P:$P,"--")
+
SUMIFS('Raw Data'!$T:$T, 'Raw Data'!$AN:$AN,"&lt;=" &amp;DATE(LEFT($AV$3, 4), MONTH("1 " &amp; O$6 &amp; " " &amp; LEFT($AV$3, 4)) + 1, 0 ), 'Raw Data'!$AN:$AN,"&gt;" &amp;DATE(LEFT($AV$3, 4), MONTH("1 " &amp; O$6 &amp; " " &amp; LEFT($AV$3, 4)), 0 ), 'Raw Data'!$J:$J, $A135, 'Raw Data'!$P:$P,""&amp;'Raw Data'!$B$1,'Raw Data'!$D:$D,"&lt;&gt;*ithdr*",'Raw Data'!$D:$D,"&lt;&gt;*ancel*")</f>
        <v>0</v>
      </c>
      <c r="P139" s="117"/>
      <c r="Q139" s="117"/>
      <c r="R139" s="123"/>
      <c r="S139" s="156">
        <f>SUMIFS('Raw Data'!$T:$T, 'Raw Data'!$AN:$AN,"&lt;=" &amp;DATE(LEFT($AV$3, 4), MONTH("1 " &amp; S$6 &amp; " " &amp; LEFT($AV$3, 4)) + 1, 0 ), 'Raw Data'!$AN:$AN,"&gt;" &amp;DATE(LEFT($AV$3, 4), MONTH("1 " &amp; S$6 &amp; " " &amp; LEFT($AV$3, 4)), 0 ), 'Raw Data'!$J:$J, $A135, 'Raw Data'!$O:$O,""&amp;'Raw Data'!$B$1,'Raw Data'!$D:$D,"&lt;&gt;*ithdr*",'Raw Data'!$D:$D,"&lt;&gt;*ancel*",'Raw Data'!$P:$P,"--")
+
SUMIFS('Raw Data'!$T:$T, 'Raw Data'!$AN:$AN,"&lt;=" &amp;DATE(LEFT($AV$3, 4), MONTH("1 " &amp; S$6 &amp; " " &amp; LEFT($AV$3, 4)) + 1, 0 ), 'Raw Data'!$AN:$AN,"&gt;" &amp;DATE(LEFT($AV$3, 4), MONTH("1 " &amp; S$6 &amp; " " &amp; LEFT($AV$3, 4)), 0 ), 'Raw Data'!$J:$J, $A135, 'Raw Data'!$P:$P,""&amp;'Raw Data'!$B$1,'Raw Data'!$D:$D,"&lt;&gt;*ithdr*",'Raw Data'!$D:$D,"&lt;&gt;*ancel*")</f>
        <v>0</v>
      </c>
      <c r="T139" s="117"/>
      <c r="U139" s="117"/>
      <c r="V139" s="123"/>
      <c r="W139" s="156">
        <f>SUMIFS('Raw Data'!$T:$T, 'Raw Data'!$AN:$AN,"&lt;=" &amp;DATE(LEFT($AV$3, 4), MONTH("1 " &amp; W$6 &amp; " " &amp; LEFT($AV$3, 4)) + 1, 0 ), 'Raw Data'!$AN:$AN,"&gt;" &amp;DATE(LEFT($AV$3, 4), MONTH("1 " &amp; W$6 &amp; " " &amp; LEFT($AV$3, 4)), 0 ), 'Raw Data'!$J:$J, $A135, 'Raw Data'!$O:$O,""&amp;'Raw Data'!$B$1,'Raw Data'!$D:$D,"&lt;&gt;*ithdr*",'Raw Data'!$D:$D,"&lt;&gt;*ancel*",'Raw Data'!$P:$P,"--")
+
SUMIFS('Raw Data'!$T:$T, 'Raw Data'!$AN:$AN,"&lt;=" &amp;DATE(LEFT($AV$3, 4), MONTH("1 " &amp; W$6 &amp; " " &amp; LEFT($AV$3, 4)) + 1, 0 ), 'Raw Data'!$AN:$AN,"&gt;" &amp;DATE(LEFT($AV$3, 4), MONTH("1 " &amp; W$6 &amp; " " &amp; LEFT($AV$3, 4)), 0 ), 'Raw Data'!$J:$J, $A135, 'Raw Data'!$P:$P,""&amp;'Raw Data'!$B$1,'Raw Data'!$D:$D,"&lt;&gt;*ithdr*",'Raw Data'!$D:$D,"&lt;&gt;*ancel*")</f>
        <v>0</v>
      </c>
      <c r="X139" s="117"/>
      <c r="Y139" s="117"/>
      <c r="Z139" s="123"/>
      <c r="AA139" s="156">
        <f>SUMIFS('Raw Data'!$T:$T, 'Raw Data'!$AN:$AN,"&lt;=" &amp;DATE(LEFT($AV$3, 4), MONTH("1 " &amp; AA$6 &amp; " " &amp; LEFT($AV$3, 4)) + 1, 0 ), 'Raw Data'!$AN:$AN,"&gt;" &amp;DATE(LEFT($AV$3, 4), MONTH("1 " &amp; AA$6 &amp; " " &amp; LEFT($AV$3, 4)), 0 ), 'Raw Data'!$J:$J, $A135, 'Raw Data'!$O:$O,""&amp;'Raw Data'!$B$1,'Raw Data'!$D:$D,"&lt;&gt;*ithdr*",'Raw Data'!$D:$D,"&lt;&gt;*ancel*",'Raw Data'!$P:$P,"--")
+
SUMIFS('Raw Data'!$T:$T, 'Raw Data'!$AN:$AN,"&lt;=" &amp;DATE(LEFT($AV$3, 4), MONTH("1 " &amp; AA$6 &amp; " " &amp; LEFT($AV$3, 4)) + 1, 0 ), 'Raw Data'!$AN:$AN,"&gt;" &amp;DATE(LEFT($AV$3, 4), MONTH("1 " &amp; AA$6 &amp; " " &amp; LEFT($AV$3, 4)), 0 ), 'Raw Data'!$J:$J, $A135, 'Raw Data'!$P:$P,""&amp;'Raw Data'!$B$1,'Raw Data'!$D:$D,"&lt;&gt;*ithdr*",'Raw Data'!$D:$D,"&lt;&gt;*ancel*")</f>
        <v>0</v>
      </c>
      <c r="AB139" s="117"/>
      <c r="AC139" s="117"/>
      <c r="AD139" s="123"/>
      <c r="AE139" s="156">
        <f>SUMIFS('Raw Data'!$T:$T, 'Raw Data'!$AN:$AN,"&lt;=" &amp;DATE(LEFT($AV$3, 4), MONTH("1 " &amp; AE$6 &amp; " " &amp; LEFT($AV$3, 4)) + 1, 0 ), 'Raw Data'!$AN:$AN,"&gt;" &amp;DATE(LEFT($AV$3, 4), MONTH("1 " &amp; AE$6 &amp; " " &amp; LEFT($AV$3, 4)), 0 ), 'Raw Data'!$J:$J, $A135, 'Raw Data'!$O:$O,""&amp;'Raw Data'!$B$1,'Raw Data'!$D:$D,"&lt;&gt;*ithdr*",'Raw Data'!$D:$D,"&lt;&gt;*ancel*",'Raw Data'!$P:$P,"--")
+
SUMIFS('Raw Data'!$T:$T, 'Raw Data'!$AN:$AN,"&lt;=" &amp;DATE(LEFT($AV$3, 4), MONTH("1 " &amp; AE$6 &amp; " " &amp; LEFT($AV$3, 4)) + 1, 0 ), 'Raw Data'!$AN:$AN,"&gt;" &amp;DATE(LEFT($AV$3, 4), MONTH("1 " &amp; AE$6 &amp; " " &amp; LEFT($AV$3, 4)), 0 ), 'Raw Data'!$J:$J, $A135, 'Raw Data'!$P:$P,""&amp;'Raw Data'!$B$1,'Raw Data'!$D:$D,"&lt;&gt;*ithdr*",'Raw Data'!$D:$D,"&lt;&gt;*ancel*")</f>
        <v>0</v>
      </c>
      <c r="AF139" s="117"/>
      <c r="AG139" s="117"/>
      <c r="AH139" s="123"/>
      <c r="AI139" s="156">
        <f>SUMIFS('Raw Data'!$T:$T, 'Raw Data'!$AN:$AN,"&lt;=" &amp;DATE(LEFT($AV$3, 4), MONTH("1 " &amp; AI$6 &amp; " " &amp; LEFT($AV$3, 4)) + 1, 0 ), 'Raw Data'!$AN:$AN,"&gt;" &amp;DATE(LEFT($AV$3, 4), MONTH("1 " &amp; AI$6 &amp; " " &amp; LEFT($AV$3, 4)), 0 ), 'Raw Data'!$J:$J, $A135, 'Raw Data'!$O:$O,""&amp;'Raw Data'!$B$1,'Raw Data'!$D:$D,"&lt;&gt;*ithdr*",'Raw Data'!$D:$D,"&lt;&gt;*ancel*",'Raw Data'!$P:$P,"--")
+
SUMIFS('Raw Data'!$T:$T, 'Raw Data'!$AN:$AN,"&lt;=" &amp;DATE(LEFT($AV$3, 4), MONTH("1 " &amp; AI$6 &amp; " " &amp; LEFT($AV$3, 4)) + 1, 0 ), 'Raw Data'!$AN:$AN,"&gt;" &amp;DATE(LEFT($AV$3, 4), MONTH("1 " &amp; AI$6 &amp; " " &amp; LEFT($AV$3, 4)), 0 ), 'Raw Data'!$J:$J, $A135, 'Raw Data'!$P:$P,""&amp;'Raw Data'!$B$1,'Raw Data'!$D:$D,"&lt;&gt;*ithdr*",'Raw Data'!$D:$D,"&lt;&gt;*ancel*")</f>
        <v>0</v>
      </c>
      <c r="AJ139" s="117"/>
      <c r="AK139" s="117"/>
      <c r="AL139" s="123"/>
      <c r="AM139" s="156">
        <f>SUMIFS('Raw Data'!$T:$T, 'Raw Data'!$AN:$AN,"&lt;=" &amp;DATE(LEFT($AV$3, 4), MONTH("1 " &amp; AM$6 &amp; " " &amp; LEFT($AV$3, 4)) + 1, 0 ), 'Raw Data'!$AN:$AN,"&gt;" &amp;DATE(LEFT($AV$3, 4), MONTH("1 " &amp; AM$6 &amp; " " &amp; LEFT($AV$3, 4)), 0 ), 'Raw Data'!$J:$J, $A135, 'Raw Data'!$O:$O,""&amp;'Raw Data'!$B$1,'Raw Data'!$D:$D,"&lt;&gt;*ithdr*",'Raw Data'!$D:$D,"&lt;&gt;*ancel*",'Raw Data'!$P:$P,"--")
+
SUMIFS('Raw Data'!$T:$T, 'Raw Data'!$AN:$AN,"&lt;=" &amp;DATE(LEFT($AV$3, 4), MONTH("1 " &amp; AM$6 &amp; " " &amp; LEFT($AV$3, 4)) + 1, 0 ), 'Raw Data'!$AN:$AN,"&gt;" &amp;DATE(LEFT($AV$3, 4), MONTH("1 " &amp; AM$6 &amp; " " &amp; LEFT($AV$3, 4)), 0 ), 'Raw Data'!$J:$J, $A135, 'Raw Data'!$P:$P,""&amp;'Raw Data'!$B$1,'Raw Data'!$D:$D,"&lt;&gt;*ithdr*",'Raw Data'!$D:$D,"&lt;&gt;*ancel*")</f>
        <v>0</v>
      </c>
      <c r="AN139" s="117"/>
      <c r="AO139" s="117"/>
      <c r="AP139" s="123"/>
      <c r="AQ139" s="156">
        <f>SUMIFS('Raw Data'!$T:$T, 'Raw Data'!$AN:$AN,"&lt;=" &amp;DATE(LEFT($AV$3, 4), MONTH("1 " &amp; AQ$6 &amp; " " &amp; LEFT($AV$3, 4)) + 1, 0 ), 'Raw Data'!$AN:$AN,"&gt;" &amp;DATE(LEFT($AV$3, 4), MONTH("1 " &amp; AQ$6 &amp; " " &amp; LEFT($AV$3, 4)), 0 ), 'Raw Data'!$J:$J, $A135, 'Raw Data'!$O:$O,""&amp;'Raw Data'!$B$1,'Raw Data'!$D:$D,"&lt;&gt;*ithdr*",'Raw Data'!$D:$D,"&lt;&gt;*ancel*",'Raw Data'!$P:$P,"--")
+
SUMIFS('Raw Data'!$T:$T, 'Raw Data'!$AN:$AN,"&lt;=" &amp;DATE(LEFT($AV$3, 4), MONTH("1 " &amp; AQ$6 &amp; " " &amp; LEFT($AV$3, 4)) + 1, 0 ), 'Raw Data'!$AN:$AN,"&gt;" &amp;DATE(LEFT($AV$3, 4), MONTH("1 " &amp; AQ$6 &amp; " " &amp; LEFT($AV$3, 4)), 0 ), 'Raw Data'!$J:$J, $A135, 'Raw Data'!$P:$P,""&amp;'Raw Data'!$B$1,'Raw Data'!$D:$D,"&lt;&gt;*ithdr*",'Raw Data'!$D:$D,"&lt;&gt;*ancel*")</f>
        <v>0</v>
      </c>
      <c r="AR139" s="117"/>
      <c r="AS139" s="117"/>
      <c r="AT139" s="123"/>
      <c r="AU139" s="156">
        <f>SUMIFS('Raw Data'!$T:$T, 'Raw Data'!$AN:$AN,"&lt;=" &amp;DATE(MID($AV$3, 15, 4), MONTH("1 " &amp; AU$6 &amp; " " &amp; MID($AV$3, 15, 4)) + 1, 0 ), 'Raw Data'!$AN:$AN,"&gt;" &amp;DATE(MID($AV$3, 15, 4), MONTH("1 " &amp; AU$6 &amp; " " &amp; MID($AV$3, 15, 4)), 0 ), 'Raw Data'!$J:$J, $A135, 'Raw Data'!$O:$O,""&amp;'Raw Data'!$B$1,'Raw Data'!$D:$D,"&lt;&gt;*ithdr*",'Raw Data'!$D:$D,"&lt;&gt;*ancel*",'Raw Data'!$P:$P,"--")
+
SUMIFS('Raw Data'!$T:$T, 'Raw Data'!$AN:$AN,"&lt;=" &amp;DATE(MID($AV$3, 15, 4), MONTH("1 " &amp; AU$6 &amp; " " &amp; MID($AV$3, 15, 4)) + 1, 0 ), 'Raw Data'!$AN:$AN,"&gt;" &amp;DATE(MID($AV$3, 15, 4), MONTH("1 " &amp; AU$6 &amp; " " &amp; MID($AV$3, 15, 4)), 0 ), 'Raw Data'!$J:$J, $A135, 'Raw Data'!$P:$P,""&amp;'Raw Data'!$B$1,'Raw Data'!$D:$D,"&lt;&gt;*ithdr*",'Raw Data'!$D:$D,"&lt;&gt;*ancel*")</f>
        <v>0</v>
      </c>
      <c r="AV139" s="117"/>
      <c r="AW139" s="117"/>
      <c r="AX139" s="123"/>
      <c r="AY139" s="156">
        <f>SUMIFS('Raw Data'!$T:$T, 'Raw Data'!$AN:$AN,"&lt;=" &amp;DATE(MID($AV$3, 15, 4), MONTH("1 " &amp; AY$6 &amp; " " &amp; MID($AV$3, 15, 4)) + 1, 0 ), 'Raw Data'!$AN:$AN,"&gt;" &amp;DATE(MID($AV$3, 15, 4), MONTH("1 " &amp; AY$6 &amp; " " &amp; MID($AV$3, 15, 4)), 0 ), 'Raw Data'!$J:$J, $A135, 'Raw Data'!$O:$O,""&amp;'Raw Data'!$B$1,'Raw Data'!$D:$D,"&lt;&gt;*ithdr*",'Raw Data'!$D:$D,"&lt;&gt;*ancel*",'Raw Data'!$P:$P,"--")
+
SUMIFS('Raw Data'!$T:$T, 'Raw Data'!$AN:$AN,"&lt;=" &amp;DATE(MID($AV$3, 15, 4), MONTH("1 " &amp; AY$6 &amp; " " &amp; MID($AV$3, 15, 4)) + 1, 0 ), 'Raw Data'!$AN:$AN,"&gt;" &amp;DATE(MID($AV$3, 15, 4), MONTH("1 " &amp; AY$6 &amp; " " &amp; MID($AV$3, 15, 4)), 0 ), 'Raw Data'!$J:$J, $A135, 'Raw Data'!$P:$P,""&amp;'Raw Data'!$B$1,'Raw Data'!$D:$D,"&lt;&gt;*ithdr*",'Raw Data'!$D:$D,"&lt;&gt;*ancel*")</f>
        <v>0</v>
      </c>
      <c r="AZ139" s="117"/>
      <c r="BA139" s="117"/>
      <c r="BB139" s="123"/>
      <c r="BC139" s="156">
        <f>SUMIFS('Raw Data'!$T:$T, 'Raw Data'!$AN:$AN,"&lt;=" &amp;DATE(MID($AV$3, 15, 4), MONTH("1 " &amp; BC$6 &amp; " " &amp; MID($AV$3, 15, 4)) + 1, 0 ), 'Raw Data'!$AN:$AN,"&gt;" &amp;DATE(MID($AV$3, 15, 4), MONTH("1 " &amp; BC$6 &amp; " " &amp; MID($AV$3, 15, 4)), 0 ), 'Raw Data'!$J:$J, $A135, 'Raw Data'!$O:$O,""&amp;'Raw Data'!$B$1,'Raw Data'!$D:$D,"&lt;&gt;*ithdr*",'Raw Data'!$D:$D,"&lt;&gt;*ancel*",'Raw Data'!$P:$P,"--")
+
SUMIFS('Raw Data'!$T:$T, 'Raw Data'!$AN:$AN,"&lt;=" &amp;DATE(MID($AV$3, 15, 4), MONTH("1 " &amp; BC$6 &amp; " " &amp; MID($AV$3, 15, 4)) + 1, 0 ), 'Raw Data'!$AN:$AN,"&gt;" &amp;DATE(MID($AV$3, 15, 4), MONTH("1 " &amp; BC$6 &amp; " " &amp; MID($AV$3, 15, 4)), 0 ), 'Raw Data'!$J:$J, $A135, 'Raw Data'!$P:$P,""&amp;'Raw Data'!$B$1,'Raw Data'!$D:$D,"&lt;&gt;*ithdr*",'Raw Data'!$D:$D,"&lt;&gt;*ancel*")</f>
        <v>0</v>
      </c>
      <c r="BD139" s="117"/>
      <c r="BE139" s="117"/>
      <c r="BF139" s="123"/>
    </row>
    <row r="140" spans="1:58" ht="12.75" customHeight="1" x14ac:dyDescent="0.2">
      <c r="A140" s="157" t="s">
        <v>731</v>
      </c>
      <c r="B140" s="117"/>
      <c r="C140" s="117"/>
      <c r="D140" s="117"/>
      <c r="E140" s="117"/>
      <c r="F140" s="117"/>
      <c r="G140" s="117"/>
      <c r="H140" s="117"/>
      <c r="I140" s="117"/>
      <c r="J140" s="123"/>
      <c r="K140" s="156">
        <f>SUMIFS('Raw Data'!$T:$T, 'Raw Data'!$AN:$AN,"&lt;=" &amp;DATE(LEFT($AV$3, 4), MONTH("1 " &amp; K$6 &amp; " " &amp; LEFT($AV$3, 4)) + 1, 0 ), 'Raw Data'!$AN:$AN,"&gt;" &amp;DATE(LEFT($AV$3, 4), MONTH("1 " &amp; K$6 &amp; " " &amp; LEFT($AV$3, 4)), 0 ), 'Raw Data'!$J:$J, $A135, 'Raw Data'!$H:$H, "Ear*", 'Raw Data'!$O:$O,""&amp;'Raw Data'!$B$1,'Raw Data'!$D:$D,"&lt;&gt;*ithdr*",'Raw Data'!$D:$D,"&lt;&gt;*ancel*",'Raw Data'!$P:$P,"--")
+
SUMIFS('Raw Data'!$T:$T, 'Raw Data'!$AN:$AN,"&lt;=" &amp;DATE(LEFT($AV$3, 4), MONTH("1 " &amp; K$6 &amp; " " &amp; LEFT($AV$3, 4)) + 1, 0 ), 'Raw Data'!$AN:$AN,"&gt;" &amp;DATE(LEFT($AV$3, 4), MONTH("1 " &amp; K$6 &amp; " " &amp; LEFT($AV$3, 4)), 0 ), 'Raw Data'!$J:$J, $A135, 'Raw Data'!$H:$H, "Ear*", 'Raw Data'!$P:$P,""&amp;'Raw Data'!$B$1,'Raw Data'!$D:$D,"&lt;&gt;*ithdr*",'Raw Data'!$D:$D,"&lt;&gt;*ancel*")</f>
        <v>0</v>
      </c>
      <c r="L140" s="117"/>
      <c r="M140" s="117"/>
      <c r="N140" s="123"/>
      <c r="O140" s="156">
        <f>SUMIFS('Raw Data'!$T:$T, 'Raw Data'!$AN:$AN,"&lt;=" &amp;DATE(LEFT($AV$3, 4), MONTH("1 " &amp; O$6 &amp; " " &amp; LEFT($AV$3, 4)) + 1, 0 ), 'Raw Data'!$AN:$AN,"&gt;" &amp;DATE(LEFT($AV$3, 4), MONTH("1 " &amp; O$6 &amp; " " &amp; LEFT($AV$3, 4)), 0 ), 'Raw Data'!$J:$J, $A135, 'Raw Data'!$H:$H, "Ear*", 'Raw Data'!$O:$O,""&amp;'Raw Data'!$B$1,'Raw Data'!$D:$D,"&lt;&gt;*ithdr*",'Raw Data'!$D:$D,"&lt;&gt;*ancel*",'Raw Data'!$P:$P,"--")
+
SUMIFS('Raw Data'!$T:$T, 'Raw Data'!$AN:$AN,"&lt;=" &amp;DATE(LEFT($AV$3, 4), MONTH("1 " &amp; O$6 &amp; " " &amp; LEFT($AV$3, 4)) + 1, 0 ), 'Raw Data'!$AN:$AN,"&gt;" &amp;DATE(LEFT($AV$3, 4), MONTH("1 " &amp; O$6 &amp; " " &amp; LEFT($AV$3, 4)), 0 ), 'Raw Data'!$J:$J, $A135, 'Raw Data'!$H:$H, "Ear*", 'Raw Data'!$P:$P,""&amp;'Raw Data'!$B$1,'Raw Data'!$D:$D,"&lt;&gt;*ithdr*",'Raw Data'!$D:$D,"&lt;&gt;*ancel*")</f>
        <v>0</v>
      </c>
      <c r="P140" s="117"/>
      <c r="Q140" s="117"/>
      <c r="R140" s="123"/>
      <c r="S140" s="156">
        <f>SUMIFS('Raw Data'!$T:$T, 'Raw Data'!$AN:$AN,"&lt;=" &amp;DATE(LEFT($AV$3, 4), MONTH("1 " &amp; S$6 &amp; " " &amp; LEFT($AV$3, 4)) + 1, 0 ), 'Raw Data'!$AN:$AN,"&gt;" &amp;DATE(LEFT($AV$3, 4), MONTH("1 " &amp; S$6 &amp; " " &amp; LEFT($AV$3, 4)), 0 ), 'Raw Data'!$J:$J, $A135, 'Raw Data'!$H:$H, "Ear*", 'Raw Data'!$O:$O,""&amp;'Raw Data'!$B$1,'Raw Data'!$D:$D,"&lt;&gt;*ithdr*",'Raw Data'!$D:$D,"&lt;&gt;*ancel*",'Raw Data'!$P:$P,"--")
+
SUMIFS('Raw Data'!$T:$T, 'Raw Data'!$AN:$AN,"&lt;=" &amp;DATE(LEFT($AV$3, 4), MONTH("1 " &amp; S$6 &amp; " " &amp; LEFT($AV$3, 4)) + 1, 0 ), 'Raw Data'!$AN:$AN,"&gt;" &amp;DATE(LEFT($AV$3, 4), MONTH("1 " &amp; S$6 &amp; " " &amp; LEFT($AV$3, 4)), 0 ), 'Raw Data'!$J:$J, $A135, 'Raw Data'!$H:$H, "Ear*", 'Raw Data'!$P:$P,""&amp;'Raw Data'!$B$1,'Raw Data'!$D:$D,"&lt;&gt;*ithdr*",'Raw Data'!$D:$D,"&lt;&gt;*ancel*")</f>
        <v>0</v>
      </c>
      <c r="T140" s="117"/>
      <c r="U140" s="117"/>
      <c r="V140" s="123"/>
      <c r="W140" s="156">
        <f>SUMIFS('Raw Data'!$T:$T, 'Raw Data'!$AN:$AN,"&lt;=" &amp;DATE(LEFT($AV$3, 4), MONTH("1 " &amp; W$6 &amp; " " &amp; LEFT($AV$3, 4)) + 1, 0 ), 'Raw Data'!$AN:$AN,"&gt;" &amp;DATE(LEFT($AV$3, 4), MONTH("1 " &amp; W$6 &amp; " " &amp; LEFT($AV$3, 4)), 0 ), 'Raw Data'!$J:$J, $A135, 'Raw Data'!$H:$H, "Ear*", 'Raw Data'!$O:$O,""&amp;'Raw Data'!$B$1,'Raw Data'!$D:$D,"&lt;&gt;*ithdr*",'Raw Data'!$D:$D,"&lt;&gt;*ancel*",'Raw Data'!$P:$P,"--")
+
SUMIFS('Raw Data'!$T:$T, 'Raw Data'!$AN:$AN,"&lt;=" &amp;DATE(LEFT($AV$3, 4), MONTH("1 " &amp; W$6 &amp; " " &amp; LEFT($AV$3, 4)) + 1, 0 ), 'Raw Data'!$AN:$AN,"&gt;" &amp;DATE(LEFT($AV$3, 4), MONTH("1 " &amp; W$6 &amp; " " &amp; LEFT($AV$3, 4)), 0 ), 'Raw Data'!$J:$J, $A135, 'Raw Data'!$H:$H, "Ear*", 'Raw Data'!$P:$P,""&amp;'Raw Data'!$B$1,'Raw Data'!$D:$D,"&lt;&gt;*ithdr*",'Raw Data'!$D:$D,"&lt;&gt;*ancel*")</f>
        <v>0</v>
      </c>
      <c r="X140" s="117"/>
      <c r="Y140" s="117"/>
      <c r="Z140" s="123"/>
      <c r="AA140" s="156">
        <f>SUMIFS('Raw Data'!$T:$T, 'Raw Data'!$AN:$AN,"&lt;=" &amp;DATE(LEFT($AV$3, 4), MONTH("1 " &amp; AA$6 &amp; " " &amp; LEFT($AV$3, 4)) + 1, 0 ), 'Raw Data'!$AN:$AN,"&gt;" &amp;DATE(LEFT($AV$3, 4), MONTH("1 " &amp; AA$6 &amp; " " &amp; LEFT($AV$3, 4)), 0 ), 'Raw Data'!$J:$J, $A135, 'Raw Data'!$H:$H, "Ear*", 'Raw Data'!$O:$O,""&amp;'Raw Data'!$B$1,'Raw Data'!$D:$D,"&lt;&gt;*ithdr*",'Raw Data'!$D:$D,"&lt;&gt;*ancel*",'Raw Data'!$P:$P,"--")
+
SUMIFS('Raw Data'!$T:$T, 'Raw Data'!$AN:$AN,"&lt;=" &amp;DATE(LEFT($AV$3, 4), MONTH("1 " &amp; AA$6 &amp; " " &amp; LEFT($AV$3, 4)) + 1, 0 ), 'Raw Data'!$AN:$AN,"&gt;" &amp;DATE(LEFT($AV$3, 4), MONTH("1 " &amp; AA$6 &amp; " " &amp; LEFT($AV$3, 4)), 0 ), 'Raw Data'!$J:$J, $A135, 'Raw Data'!$H:$H, "Ear*", 'Raw Data'!$P:$P,""&amp;'Raw Data'!$B$1,'Raw Data'!$D:$D,"&lt;&gt;*ithdr*",'Raw Data'!$D:$D,"&lt;&gt;*ancel*")</f>
        <v>0</v>
      </c>
      <c r="AB140" s="117"/>
      <c r="AC140" s="117"/>
      <c r="AD140" s="123"/>
      <c r="AE140" s="156">
        <f>SUMIFS('Raw Data'!$T:$T, 'Raw Data'!$AN:$AN,"&lt;=" &amp;DATE(LEFT($AV$3, 4), MONTH("1 " &amp; AE$6 &amp; " " &amp; LEFT($AV$3, 4)) + 1, 0 ), 'Raw Data'!$AN:$AN,"&gt;" &amp;DATE(LEFT($AV$3, 4), MONTH("1 " &amp; AE$6 &amp; " " &amp; LEFT($AV$3, 4)), 0 ), 'Raw Data'!$J:$J, $A135, 'Raw Data'!$H:$H, "Ear*", 'Raw Data'!$O:$O,""&amp;'Raw Data'!$B$1,'Raw Data'!$D:$D,"&lt;&gt;*ithdr*",'Raw Data'!$D:$D,"&lt;&gt;*ancel*",'Raw Data'!$P:$P,"--")
+
SUMIFS('Raw Data'!$T:$T, 'Raw Data'!$AN:$AN,"&lt;=" &amp;DATE(LEFT($AV$3, 4), MONTH("1 " &amp; AE$6 &amp; " " &amp; LEFT($AV$3, 4)) + 1, 0 ), 'Raw Data'!$AN:$AN,"&gt;" &amp;DATE(LEFT($AV$3, 4), MONTH("1 " &amp; AE$6 &amp; " " &amp; LEFT($AV$3, 4)), 0 ), 'Raw Data'!$J:$J, $A135, 'Raw Data'!$H:$H, "Ear*", 'Raw Data'!$P:$P,""&amp;'Raw Data'!$B$1,'Raw Data'!$D:$D,"&lt;&gt;*ithdr*",'Raw Data'!$D:$D,"&lt;&gt;*ancel*")</f>
        <v>0</v>
      </c>
      <c r="AF140" s="117"/>
      <c r="AG140" s="117"/>
      <c r="AH140" s="123"/>
      <c r="AI140" s="156">
        <f>SUMIFS('Raw Data'!$T:$T, 'Raw Data'!$AN:$AN,"&lt;=" &amp;DATE(LEFT($AV$3, 4), MONTH("1 " &amp; AI$6 &amp; " " &amp; LEFT($AV$3, 4)) + 1, 0 ), 'Raw Data'!$AN:$AN,"&gt;" &amp;DATE(LEFT($AV$3, 4), MONTH("1 " &amp; AI$6 &amp; " " &amp; LEFT($AV$3, 4)), 0 ), 'Raw Data'!$J:$J, $A135, 'Raw Data'!$H:$H, "Ear*", 'Raw Data'!$O:$O,""&amp;'Raw Data'!$B$1,'Raw Data'!$D:$D,"&lt;&gt;*ithdr*",'Raw Data'!$D:$D,"&lt;&gt;*ancel*",'Raw Data'!$P:$P,"--")
+
SUMIFS('Raw Data'!$T:$T, 'Raw Data'!$AN:$AN,"&lt;=" &amp;DATE(LEFT($AV$3, 4), MONTH("1 " &amp; AI$6 &amp; " " &amp; LEFT($AV$3, 4)) + 1, 0 ), 'Raw Data'!$AN:$AN,"&gt;" &amp;DATE(LEFT($AV$3, 4), MONTH("1 " &amp; AI$6 &amp; " " &amp; LEFT($AV$3, 4)), 0 ), 'Raw Data'!$J:$J, $A135, 'Raw Data'!$H:$H, "Ear*", 'Raw Data'!$P:$P,""&amp;'Raw Data'!$B$1,'Raw Data'!$D:$D,"&lt;&gt;*ithdr*",'Raw Data'!$D:$D,"&lt;&gt;*ancel*")</f>
        <v>0</v>
      </c>
      <c r="AJ140" s="117"/>
      <c r="AK140" s="117"/>
      <c r="AL140" s="123"/>
      <c r="AM140" s="156">
        <f>SUMIFS('Raw Data'!$T:$T, 'Raw Data'!$AN:$AN,"&lt;=" &amp;DATE(LEFT($AV$3, 4), MONTH("1 " &amp; AM$6 &amp; " " &amp; LEFT($AV$3, 4)) + 1, 0 ), 'Raw Data'!$AN:$AN,"&gt;" &amp;DATE(LEFT($AV$3, 4), MONTH("1 " &amp; AM$6 &amp; " " &amp; LEFT($AV$3, 4)), 0 ), 'Raw Data'!$J:$J, $A135, 'Raw Data'!$H:$H, "Ear*", 'Raw Data'!$O:$O,""&amp;'Raw Data'!$B$1,'Raw Data'!$D:$D,"&lt;&gt;*ithdr*",'Raw Data'!$D:$D,"&lt;&gt;*ancel*",'Raw Data'!$P:$P,"--")
+
SUMIFS('Raw Data'!$T:$T, 'Raw Data'!$AN:$AN,"&lt;=" &amp;DATE(LEFT($AV$3, 4), MONTH("1 " &amp; AM$6 &amp; " " &amp; LEFT($AV$3, 4)) + 1, 0 ), 'Raw Data'!$AN:$AN,"&gt;" &amp;DATE(LEFT($AV$3, 4), MONTH("1 " &amp; AM$6 &amp; " " &amp; LEFT($AV$3, 4)), 0 ), 'Raw Data'!$J:$J, $A135, 'Raw Data'!$H:$H, "Ear*", 'Raw Data'!$P:$P,""&amp;'Raw Data'!$B$1,'Raw Data'!$D:$D,"&lt;&gt;*ithdr*",'Raw Data'!$D:$D,"&lt;&gt;*ancel*")</f>
        <v>0</v>
      </c>
      <c r="AN140" s="117"/>
      <c r="AO140" s="117"/>
      <c r="AP140" s="123"/>
      <c r="AQ140" s="156">
        <f>SUMIFS('Raw Data'!$T:$T, 'Raw Data'!$AN:$AN,"&lt;=" &amp;DATE(LEFT($AV$3, 4), MONTH("1 " &amp; AQ$6 &amp; " " &amp; LEFT($AV$3, 4)) + 1, 0 ), 'Raw Data'!$AN:$AN,"&gt;" &amp;DATE(LEFT($AV$3, 4), MONTH("1 " &amp; AQ$6 &amp; " " &amp; LEFT($AV$3, 4)), 0 ), 'Raw Data'!$J:$J, $A135, 'Raw Data'!$H:$H, "Ear*", 'Raw Data'!$O:$O,""&amp;'Raw Data'!$B$1,'Raw Data'!$D:$D,"&lt;&gt;*ithdr*",'Raw Data'!$D:$D,"&lt;&gt;*ancel*",'Raw Data'!$P:$P,"--")
+
SUMIFS('Raw Data'!$T:$T, 'Raw Data'!$AN:$AN,"&lt;=" &amp;DATE(LEFT($AV$3, 4), MONTH("1 " &amp; AQ$6 &amp; " " &amp; LEFT($AV$3, 4)) + 1, 0 ), 'Raw Data'!$AN:$AN,"&gt;" &amp;DATE(LEFT($AV$3, 4), MONTH("1 " &amp; AQ$6 &amp; " " &amp; LEFT($AV$3, 4)), 0 ), 'Raw Data'!$J:$J, $A135, 'Raw Data'!$H:$H, "Ear*", 'Raw Data'!$P:$P,""&amp;'Raw Data'!$B$1,'Raw Data'!$D:$D,"&lt;&gt;*ithdr*",'Raw Data'!$D:$D,"&lt;&gt;*ancel*")</f>
        <v>0</v>
      </c>
      <c r="AR140" s="117"/>
      <c r="AS140" s="117"/>
      <c r="AT140" s="123"/>
      <c r="AU140" s="156">
        <f>SUMIFS('Raw Data'!$T:$T, 'Raw Data'!$AN:$AN,"&lt;=" &amp;DATE(MID($AV$3, 15, 4), MONTH("1 " &amp; AU$6 &amp; " " &amp; MID($AV$3, 15, 4)) + 1, 0 ), 'Raw Data'!$AN:$AN,"&gt;" &amp;DATE(MID($AV$3, 15, 4), MONTH("1 " &amp; AU$6 &amp; " " &amp; MID($AV$3, 15, 4)), 0 ), 'Raw Data'!$J:$J, $A135, 'Raw Data'!$H:$H, "Ear*", 'Raw Data'!$O:$O,""&amp;'Raw Data'!$B$1,'Raw Data'!$D:$D,"&lt;&gt;*ithdr*",'Raw Data'!$D:$D,"&lt;&gt;*ancel*",'Raw Data'!$P:$P,"--")
+
SUMIFS('Raw Data'!$T:$T, 'Raw Data'!$AN:$AN,"&lt;=" &amp;DATE(MID($AV$3, 15, 4), MONTH("1 " &amp; AU$6 &amp; " " &amp; MID($AV$3, 15, 4)) + 1, 0 ), 'Raw Data'!$AN:$AN,"&gt;" &amp;DATE(MID($AV$3, 15, 4), MONTH("1 " &amp; AU$6 &amp; " " &amp; MID($AV$3, 15, 4)), 0 ), 'Raw Data'!$J:$J, $A135, 'Raw Data'!$H:$H, "Ear*", 'Raw Data'!$P:$P,""&amp;'Raw Data'!$B$1,'Raw Data'!$D:$D,"&lt;&gt;*ithdr*",'Raw Data'!$D:$D,"&lt;&gt;*ancel*")</f>
        <v>0</v>
      </c>
      <c r="AV140" s="117"/>
      <c r="AW140" s="117"/>
      <c r="AX140" s="123"/>
      <c r="AY140" s="156">
        <f>SUMIFS('Raw Data'!$T:$T, 'Raw Data'!$AN:$AN,"&lt;=" &amp;DATE(MID($AV$3, 15, 4), MONTH("1 " &amp; AY$6 &amp; " " &amp; MID($AV$3, 15, 4)) + 1, 0 ), 'Raw Data'!$AN:$AN,"&gt;" &amp;DATE(MID($AV$3, 15, 4), MONTH("1 " &amp; AY$6 &amp; " " &amp; MID($AV$3, 15, 4)), 0 ), 'Raw Data'!$J:$J, $A135, 'Raw Data'!$H:$H, "Ear*", 'Raw Data'!$O:$O,""&amp;'Raw Data'!$B$1,'Raw Data'!$D:$D,"&lt;&gt;*ithdr*",'Raw Data'!$D:$D,"&lt;&gt;*ancel*",'Raw Data'!$P:$P,"--")
+
SUMIFS('Raw Data'!$T:$T, 'Raw Data'!$AN:$AN,"&lt;=" &amp;DATE(MID($AV$3, 15, 4), MONTH("1 " &amp; AY$6 &amp; " " &amp; MID($AV$3, 15, 4)) + 1, 0 ), 'Raw Data'!$AN:$AN,"&gt;" &amp;DATE(MID($AV$3, 15, 4), MONTH("1 " &amp; AY$6 &amp; " " &amp; MID($AV$3, 15, 4)), 0 ), 'Raw Data'!$J:$J, $A135, 'Raw Data'!$H:$H, "Ear*", 'Raw Data'!$P:$P,""&amp;'Raw Data'!$B$1,'Raw Data'!$D:$D,"&lt;&gt;*ithdr*",'Raw Data'!$D:$D,"&lt;&gt;*ancel*")</f>
        <v>0</v>
      </c>
      <c r="AZ140" s="117"/>
      <c r="BA140" s="117"/>
      <c r="BB140" s="123"/>
      <c r="BC140" s="156">
        <f>SUMIFS('Raw Data'!$T:$T, 'Raw Data'!$AN:$AN,"&lt;=" &amp;DATE(MID($AV$3, 15, 4), MONTH("1 " &amp; BC$6 &amp; " " &amp; MID($AV$3, 15, 4)) + 1, 0 ), 'Raw Data'!$AN:$AN,"&gt;" &amp;DATE(MID($AV$3, 15, 4), MONTH("1 " &amp; BC$6 &amp; " " &amp; MID($AV$3, 15, 4)), 0 ), 'Raw Data'!$J:$J, $A135, 'Raw Data'!$H:$H, "Ear*", 'Raw Data'!$O:$O,""&amp;'Raw Data'!$B$1,'Raw Data'!$D:$D,"&lt;&gt;*ithdr*",'Raw Data'!$D:$D,"&lt;&gt;*ancel*",'Raw Data'!$P:$P,"--")
+
SUMIFS('Raw Data'!$T:$T, 'Raw Data'!$AN:$AN,"&lt;=" &amp;DATE(MID($AV$3, 15, 4), MONTH("1 " &amp; BC$6 &amp; " " &amp; MID($AV$3, 15, 4)) + 1, 0 ), 'Raw Data'!$AN:$AN,"&gt;" &amp;DATE(MID($AV$3, 15, 4), MONTH("1 " &amp; BC$6 &amp; " " &amp; MID($AV$3, 15, 4)), 0 ), 'Raw Data'!$J:$J, $A135, 'Raw Data'!$H:$H, "Ear*", 'Raw Data'!$P:$P,""&amp;'Raw Data'!$B$1,'Raw Data'!$D:$D,"&lt;&gt;*ithdr*",'Raw Data'!$D:$D,"&lt;&gt;*ancel*")</f>
        <v>0</v>
      </c>
      <c r="BD140" s="117"/>
      <c r="BE140" s="117"/>
      <c r="BF140" s="123"/>
    </row>
    <row r="141" spans="1:58" ht="12.75" customHeight="1" x14ac:dyDescent="0.2">
      <c r="A141" s="157" t="s">
        <v>732</v>
      </c>
      <c r="B141" s="117"/>
      <c r="C141" s="117"/>
      <c r="D141" s="117"/>
      <c r="E141" s="117"/>
      <c r="F141" s="117"/>
      <c r="G141" s="117"/>
      <c r="H141" s="117"/>
      <c r="I141" s="117"/>
      <c r="J141" s="123"/>
      <c r="K141" s="156">
        <f>SUMIFS('Raw Data'!$T:$T, 'Raw Data'!$AN:$AN,"&lt;=" &amp;DATE(LEFT($AV$3, 4), MONTH("1 " &amp; K$6 &amp; " " &amp; LEFT($AV$3, 4)) + 1, 0 ), 'Raw Data'!$AN:$AN,"&gt;" &amp;DATE(LEFT($AV$3, 4), MONTH("1 " &amp; K$6 &amp; " " &amp; LEFT($AV$3, 4)), 0 ), 'Raw Data'!$J:$J, $A135, 'Raw Data'!$H:$H, "Non*", 'Raw Data'!$O:$O,""&amp;'Raw Data'!$B$1,'Raw Data'!$D:$D,"&lt;&gt;*ithdr*",'Raw Data'!$D:$D,"&lt;&gt;*ancel*",'Raw Data'!$P:$P,"--")
+
SUMIFS('Raw Data'!$T:$T, 'Raw Data'!$AN:$AN,"&lt;=" &amp;DATE(LEFT($AV$3, 4), MONTH("1 " &amp; K$6 &amp; " " &amp; LEFT($AV$3, 4)) + 1, 0 ), 'Raw Data'!$AN:$AN,"&gt;" &amp;DATE(LEFT($AV$3, 4), MONTH("1 " &amp; K$6 &amp; " " &amp; LEFT($AV$3, 4)), 0 ), 'Raw Data'!$J:$J, $A135, 'Raw Data'!$H:$H, "Non*", 'Raw Data'!$P:$P,""&amp;'Raw Data'!$B$1,'Raw Data'!$D:$D,"&lt;&gt;*ithdr*",'Raw Data'!$D:$D,"&lt;&gt;*ancel*")</f>
        <v>0</v>
      </c>
      <c r="L141" s="117"/>
      <c r="M141" s="117"/>
      <c r="N141" s="123"/>
      <c r="O141" s="156">
        <f>SUMIFS('Raw Data'!$T:$T, 'Raw Data'!$AN:$AN,"&lt;=" &amp;DATE(LEFT($AV$3, 4), MONTH("1 " &amp; O$6 &amp; " " &amp; LEFT($AV$3, 4)) + 1, 0 ), 'Raw Data'!$AN:$AN,"&gt;" &amp;DATE(LEFT($AV$3, 4), MONTH("1 " &amp; O$6 &amp; " " &amp; LEFT($AV$3, 4)), 0 ), 'Raw Data'!$J:$J, $A135, 'Raw Data'!$H:$H, "Non*", 'Raw Data'!$O:$O,""&amp;'Raw Data'!$B$1,'Raw Data'!$D:$D,"&lt;&gt;*ithdr*",'Raw Data'!$D:$D,"&lt;&gt;*ancel*",'Raw Data'!$P:$P,"--")
+
SUMIFS('Raw Data'!$T:$T, 'Raw Data'!$AN:$AN,"&lt;=" &amp;DATE(LEFT($AV$3, 4), MONTH("1 " &amp; O$6 &amp; " " &amp; LEFT($AV$3, 4)) + 1, 0 ), 'Raw Data'!$AN:$AN,"&gt;" &amp;DATE(LEFT($AV$3, 4), MONTH("1 " &amp; O$6 &amp; " " &amp; LEFT($AV$3, 4)), 0 ), 'Raw Data'!$J:$J, $A135, 'Raw Data'!$H:$H, "Non*", 'Raw Data'!$P:$P,""&amp;'Raw Data'!$B$1,'Raw Data'!$D:$D,"&lt;&gt;*ithdr*",'Raw Data'!$D:$D,"&lt;&gt;*ancel*")</f>
        <v>0</v>
      </c>
      <c r="P141" s="117"/>
      <c r="Q141" s="117"/>
      <c r="R141" s="123"/>
      <c r="S141" s="156">
        <f>SUMIFS('Raw Data'!$T:$T, 'Raw Data'!$AN:$AN,"&lt;=" &amp;DATE(LEFT($AV$3, 4), MONTH("1 " &amp; S$6 &amp; " " &amp; LEFT($AV$3, 4)) + 1, 0 ), 'Raw Data'!$AN:$AN,"&gt;" &amp;DATE(LEFT($AV$3, 4), MONTH("1 " &amp; S$6 &amp; " " &amp; LEFT($AV$3, 4)), 0 ), 'Raw Data'!$J:$J, $A135, 'Raw Data'!$H:$H, "Non*", 'Raw Data'!$O:$O,""&amp;'Raw Data'!$B$1,'Raw Data'!$D:$D,"&lt;&gt;*ithdr*",'Raw Data'!$D:$D,"&lt;&gt;*ancel*",'Raw Data'!$P:$P,"--")
+
SUMIFS('Raw Data'!$T:$T, 'Raw Data'!$AN:$AN,"&lt;=" &amp;DATE(LEFT($AV$3, 4), MONTH("1 " &amp; S$6 &amp; " " &amp; LEFT($AV$3, 4)) + 1, 0 ), 'Raw Data'!$AN:$AN,"&gt;" &amp;DATE(LEFT($AV$3, 4), MONTH("1 " &amp; S$6 &amp; " " &amp; LEFT($AV$3, 4)), 0 ), 'Raw Data'!$J:$J, $A135, 'Raw Data'!$H:$H, "Non*", 'Raw Data'!$P:$P,""&amp;'Raw Data'!$B$1,'Raw Data'!$D:$D,"&lt;&gt;*ithdr*",'Raw Data'!$D:$D,"&lt;&gt;*ancel*")</f>
        <v>0</v>
      </c>
      <c r="T141" s="117"/>
      <c r="U141" s="117"/>
      <c r="V141" s="123"/>
      <c r="W141" s="156">
        <f>SUMIFS('Raw Data'!$T:$T, 'Raw Data'!$AN:$AN,"&lt;=" &amp;DATE(LEFT($AV$3, 4), MONTH("1 " &amp; W$6 &amp; " " &amp; LEFT($AV$3, 4)) + 1, 0 ), 'Raw Data'!$AN:$AN,"&gt;" &amp;DATE(LEFT($AV$3, 4), MONTH("1 " &amp; W$6 &amp; " " &amp; LEFT($AV$3, 4)), 0 ), 'Raw Data'!$J:$J, $A135, 'Raw Data'!$H:$H, "Non*", 'Raw Data'!$O:$O,""&amp;'Raw Data'!$B$1,'Raw Data'!$D:$D,"&lt;&gt;*ithdr*",'Raw Data'!$D:$D,"&lt;&gt;*ancel*",'Raw Data'!$P:$P,"--")
+
SUMIFS('Raw Data'!$T:$T, 'Raw Data'!$AN:$AN,"&lt;=" &amp;DATE(LEFT($AV$3, 4), MONTH("1 " &amp; W$6 &amp; " " &amp; LEFT($AV$3, 4)) + 1, 0 ), 'Raw Data'!$AN:$AN,"&gt;" &amp;DATE(LEFT($AV$3, 4), MONTH("1 " &amp; W$6 &amp; " " &amp; LEFT($AV$3, 4)), 0 ), 'Raw Data'!$J:$J, $A135, 'Raw Data'!$H:$H, "Non*", 'Raw Data'!$P:$P,""&amp;'Raw Data'!$B$1,'Raw Data'!$D:$D,"&lt;&gt;*ithdr*",'Raw Data'!$D:$D,"&lt;&gt;*ancel*")</f>
        <v>0</v>
      </c>
      <c r="X141" s="117"/>
      <c r="Y141" s="117"/>
      <c r="Z141" s="123"/>
      <c r="AA141" s="156">
        <f>SUMIFS('Raw Data'!$T:$T, 'Raw Data'!$AN:$AN,"&lt;=" &amp;DATE(LEFT($AV$3, 4), MONTH("1 " &amp; AA$6 &amp; " " &amp; LEFT($AV$3, 4)) + 1, 0 ), 'Raw Data'!$AN:$AN,"&gt;" &amp;DATE(LEFT($AV$3, 4), MONTH("1 " &amp; AA$6 &amp; " " &amp; LEFT($AV$3, 4)), 0 ), 'Raw Data'!$J:$J, $A135, 'Raw Data'!$H:$H, "Non*", 'Raw Data'!$O:$O,""&amp;'Raw Data'!$B$1,'Raw Data'!$D:$D,"&lt;&gt;*ithdr*",'Raw Data'!$D:$D,"&lt;&gt;*ancel*",'Raw Data'!$P:$P,"--")
+
SUMIFS('Raw Data'!$T:$T, 'Raw Data'!$AN:$AN,"&lt;=" &amp;DATE(LEFT($AV$3, 4), MONTH("1 " &amp; AA$6 &amp; " " &amp; LEFT($AV$3, 4)) + 1, 0 ), 'Raw Data'!$AN:$AN,"&gt;" &amp;DATE(LEFT($AV$3, 4), MONTH("1 " &amp; AA$6 &amp; " " &amp; LEFT($AV$3, 4)), 0 ), 'Raw Data'!$J:$J, $A135, 'Raw Data'!$H:$H, "Non*", 'Raw Data'!$P:$P,""&amp;'Raw Data'!$B$1,'Raw Data'!$D:$D,"&lt;&gt;*ithdr*",'Raw Data'!$D:$D,"&lt;&gt;*ancel*")</f>
        <v>0</v>
      </c>
      <c r="AB141" s="117"/>
      <c r="AC141" s="117"/>
      <c r="AD141" s="123"/>
      <c r="AE141" s="156">
        <f>SUMIFS('Raw Data'!$T:$T, 'Raw Data'!$AN:$AN,"&lt;=" &amp;DATE(LEFT($AV$3, 4), MONTH("1 " &amp; AE$6 &amp; " " &amp; LEFT($AV$3, 4)) + 1, 0 ), 'Raw Data'!$AN:$AN,"&gt;" &amp;DATE(LEFT($AV$3, 4), MONTH("1 " &amp; AE$6 &amp; " " &amp; LEFT($AV$3, 4)), 0 ), 'Raw Data'!$J:$J, $A135, 'Raw Data'!$H:$H, "Non*", 'Raw Data'!$O:$O,""&amp;'Raw Data'!$B$1,'Raw Data'!$D:$D,"&lt;&gt;*ithdr*",'Raw Data'!$D:$D,"&lt;&gt;*ancel*",'Raw Data'!$P:$P,"--")
+
SUMIFS('Raw Data'!$T:$T, 'Raw Data'!$AN:$AN,"&lt;=" &amp;DATE(LEFT($AV$3, 4), MONTH("1 " &amp; AE$6 &amp; " " &amp; LEFT($AV$3, 4)) + 1, 0 ), 'Raw Data'!$AN:$AN,"&gt;" &amp;DATE(LEFT($AV$3, 4), MONTH("1 " &amp; AE$6 &amp; " " &amp; LEFT($AV$3, 4)), 0 ), 'Raw Data'!$J:$J, $A135, 'Raw Data'!$H:$H, "Non*", 'Raw Data'!$P:$P,""&amp;'Raw Data'!$B$1,'Raw Data'!$D:$D,"&lt;&gt;*ithdr*",'Raw Data'!$D:$D,"&lt;&gt;*ancel*")</f>
        <v>0</v>
      </c>
      <c r="AF141" s="117"/>
      <c r="AG141" s="117"/>
      <c r="AH141" s="123"/>
      <c r="AI141" s="156">
        <f>SUMIFS('Raw Data'!$T:$T, 'Raw Data'!$AN:$AN,"&lt;=" &amp;DATE(LEFT($AV$3, 4), MONTH("1 " &amp; AI$6 &amp; " " &amp; LEFT($AV$3, 4)) + 1, 0 ), 'Raw Data'!$AN:$AN,"&gt;" &amp;DATE(LEFT($AV$3, 4), MONTH("1 " &amp; AI$6 &amp; " " &amp; LEFT($AV$3, 4)), 0 ), 'Raw Data'!$J:$J, $A135, 'Raw Data'!$H:$H, "Non*", 'Raw Data'!$O:$O,""&amp;'Raw Data'!$B$1,'Raw Data'!$D:$D,"&lt;&gt;*ithdr*",'Raw Data'!$D:$D,"&lt;&gt;*ancel*",'Raw Data'!$P:$P,"--")
+
SUMIFS('Raw Data'!$T:$T, 'Raw Data'!$AN:$AN,"&lt;=" &amp;DATE(LEFT($AV$3, 4), MONTH("1 " &amp; AI$6 &amp; " " &amp; LEFT($AV$3, 4)) + 1, 0 ), 'Raw Data'!$AN:$AN,"&gt;" &amp;DATE(LEFT($AV$3, 4), MONTH("1 " &amp; AI$6 &amp; " " &amp; LEFT($AV$3, 4)), 0 ), 'Raw Data'!$J:$J, $A135, 'Raw Data'!$H:$H, "Non*", 'Raw Data'!$P:$P,""&amp;'Raw Data'!$B$1,'Raw Data'!$D:$D,"&lt;&gt;*ithdr*",'Raw Data'!$D:$D,"&lt;&gt;*ancel*")</f>
        <v>0</v>
      </c>
      <c r="AJ141" s="117"/>
      <c r="AK141" s="117"/>
      <c r="AL141" s="123"/>
      <c r="AM141" s="156">
        <f>SUMIFS('Raw Data'!$T:$T, 'Raw Data'!$AN:$AN,"&lt;=" &amp;DATE(LEFT($AV$3, 4), MONTH("1 " &amp; AM$6 &amp; " " &amp; LEFT($AV$3, 4)) + 1, 0 ), 'Raw Data'!$AN:$AN,"&gt;" &amp;DATE(LEFT($AV$3, 4), MONTH("1 " &amp; AM$6 &amp; " " &amp; LEFT($AV$3, 4)), 0 ), 'Raw Data'!$J:$J, $A135, 'Raw Data'!$H:$H, "Non*", 'Raw Data'!$O:$O,""&amp;'Raw Data'!$B$1,'Raw Data'!$D:$D,"&lt;&gt;*ithdr*",'Raw Data'!$D:$D,"&lt;&gt;*ancel*",'Raw Data'!$P:$P,"--")
+
SUMIFS('Raw Data'!$T:$T, 'Raw Data'!$AN:$AN,"&lt;=" &amp;DATE(LEFT($AV$3, 4), MONTH("1 " &amp; AM$6 &amp; " " &amp; LEFT($AV$3, 4)) + 1, 0 ), 'Raw Data'!$AN:$AN,"&gt;" &amp;DATE(LEFT($AV$3, 4), MONTH("1 " &amp; AM$6 &amp; " " &amp; LEFT($AV$3, 4)), 0 ), 'Raw Data'!$J:$J, $A135, 'Raw Data'!$H:$H, "Non*", 'Raw Data'!$P:$P,""&amp;'Raw Data'!$B$1,'Raw Data'!$D:$D,"&lt;&gt;*ithdr*",'Raw Data'!$D:$D,"&lt;&gt;*ancel*")</f>
        <v>0</v>
      </c>
      <c r="AN141" s="117"/>
      <c r="AO141" s="117"/>
      <c r="AP141" s="123"/>
      <c r="AQ141" s="156">
        <f>SUMIFS('Raw Data'!$T:$T, 'Raw Data'!$AN:$AN,"&lt;=" &amp;DATE(LEFT($AV$3, 4), MONTH("1 " &amp; AQ$6 &amp; " " &amp; LEFT($AV$3, 4)) + 1, 0 ), 'Raw Data'!$AN:$AN,"&gt;" &amp;DATE(LEFT($AV$3, 4), MONTH("1 " &amp; AQ$6 &amp; " " &amp; LEFT($AV$3, 4)), 0 ), 'Raw Data'!$J:$J, $A135, 'Raw Data'!$H:$H, "Non*", 'Raw Data'!$O:$O,""&amp;'Raw Data'!$B$1,'Raw Data'!$D:$D,"&lt;&gt;*ithdr*",'Raw Data'!$D:$D,"&lt;&gt;*ancel*",'Raw Data'!$P:$P,"--")
+
SUMIFS('Raw Data'!$T:$T, 'Raw Data'!$AN:$AN,"&lt;=" &amp;DATE(LEFT($AV$3, 4), MONTH("1 " &amp; AQ$6 &amp; " " &amp; LEFT($AV$3, 4)) + 1, 0 ), 'Raw Data'!$AN:$AN,"&gt;" &amp;DATE(LEFT($AV$3, 4), MONTH("1 " &amp; AQ$6 &amp; " " &amp; LEFT($AV$3, 4)), 0 ), 'Raw Data'!$J:$J, $A135, 'Raw Data'!$H:$H, "Non*", 'Raw Data'!$P:$P,""&amp;'Raw Data'!$B$1,'Raw Data'!$D:$D,"&lt;&gt;*ithdr*",'Raw Data'!$D:$D,"&lt;&gt;*ancel*")</f>
        <v>0</v>
      </c>
      <c r="AR141" s="117"/>
      <c r="AS141" s="117"/>
      <c r="AT141" s="123"/>
      <c r="AU141" s="156">
        <f>SUMIFS('Raw Data'!$T:$T, 'Raw Data'!$AN:$AN,"&lt;=" &amp;DATE(MID($AV$3, 15, 4), MONTH("1 " &amp; AU$6 &amp; " " &amp; MID($AV$3, 15, 4)) + 1, 0 ), 'Raw Data'!$AN:$AN,"&gt;" &amp;DATE(MID($AV$3, 15, 4), MONTH("1 " &amp; AU$6 &amp; " " &amp; MID($AV$3, 15, 4)), 0 ), 'Raw Data'!$J:$J, $A135, 'Raw Data'!$H:$H, "Non*", 'Raw Data'!$O:$O,""&amp;'Raw Data'!$B$1,'Raw Data'!$D:$D,"&lt;&gt;*ithdr*",'Raw Data'!$D:$D,"&lt;&gt;*ancel*",'Raw Data'!$P:$P,"--")
+
SUMIFS('Raw Data'!$T:$T, 'Raw Data'!$AN:$AN,"&lt;=" &amp;DATE(MID($AV$3, 15, 4), MONTH("1 " &amp; AU$6 &amp; " " &amp; MID($AV$3, 15, 4)) + 1, 0 ), 'Raw Data'!$AN:$AN,"&gt;" &amp;DATE(MID($AV$3, 15, 4), MONTH("1 " &amp; AU$6 &amp; " " &amp; MID($AV$3, 15, 4)), 0 ), 'Raw Data'!$J:$J, $A135, 'Raw Data'!$H:$H, "Non*", 'Raw Data'!$P:$P,""&amp;'Raw Data'!$B$1,'Raw Data'!$D:$D,"&lt;&gt;*ithdr*",'Raw Data'!$D:$D,"&lt;&gt;*ancel*")</f>
        <v>0</v>
      </c>
      <c r="AV141" s="117"/>
      <c r="AW141" s="117"/>
      <c r="AX141" s="123"/>
      <c r="AY141" s="156">
        <f>SUMIFS('Raw Data'!$T:$T, 'Raw Data'!$AN:$AN,"&lt;=" &amp;DATE(MID($AV$3, 15, 4), MONTH("1 " &amp; AY$6 &amp; " " &amp; MID($AV$3, 15, 4)) + 1, 0 ), 'Raw Data'!$AN:$AN,"&gt;" &amp;DATE(MID($AV$3, 15, 4), MONTH("1 " &amp; AY$6 &amp; " " &amp; MID($AV$3, 15, 4)), 0 ), 'Raw Data'!$J:$J, $A135, 'Raw Data'!$H:$H, "Non*", 'Raw Data'!$O:$O,""&amp;'Raw Data'!$B$1,'Raw Data'!$D:$D,"&lt;&gt;*ithdr*",'Raw Data'!$D:$D,"&lt;&gt;*ancel*",'Raw Data'!$P:$P,"--")
+
SUMIFS('Raw Data'!$T:$T, 'Raw Data'!$AN:$AN,"&lt;=" &amp;DATE(MID($AV$3, 15, 4), MONTH("1 " &amp; AY$6 &amp; " " &amp; MID($AV$3, 15, 4)) + 1, 0 ), 'Raw Data'!$AN:$AN,"&gt;" &amp;DATE(MID($AV$3, 15, 4), MONTH("1 " &amp; AY$6 &amp; " " &amp; MID($AV$3, 15, 4)), 0 ), 'Raw Data'!$J:$J, $A135, 'Raw Data'!$H:$H, "Non*", 'Raw Data'!$P:$P,""&amp;'Raw Data'!$B$1,'Raw Data'!$D:$D,"&lt;&gt;*ithdr*",'Raw Data'!$D:$D,"&lt;&gt;*ancel*")</f>
        <v>0</v>
      </c>
      <c r="AZ141" s="117"/>
      <c r="BA141" s="117"/>
      <c r="BB141" s="123"/>
      <c r="BC141" s="156">
        <f>SUMIFS('Raw Data'!$T:$T, 'Raw Data'!$AN:$AN,"&lt;=" &amp;DATE(MID($AV$3, 15, 4), MONTH("1 " &amp; BC$6 &amp; " " &amp; MID($AV$3, 15, 4)) + 1, 0 ), 'Raw Data'!$AN:$AN,"&gt;" &amp;DATE(MID($AV$3, 15, 4), MONTH("1 " &amp; BC$6 &amp; " " &amp; MID($AV$3, 15, 4)), 0 ), 'Raw Data'!$J:$J, $A135, 'Raw Data'!$H:$H, "Non*", 'Raw Data'!$O:$O,""&amp;'Raw Data'!$B$1,'Raw Data'!$D:$D,"&lt;&gt;*ithdr*",'Raw Data'!$D:$D,"&lt;&gt;*ancel*",'Raw Data'!$P:$P,"--")
+
SUMIFS('Raw Data'!$T:$T, 'Raw Data'!$AN:$AN,"&lt;=" &amp;DATE(MID($AV$3, 15, 4), MONTH("1 " &amp; BC$6 &amp; " " &amp; MID($AV$3, 15, 4)) + 1, 0 ), 'Raw Data'!$AN:$AN,"&gt;" &amp;DATE(MID($AV$3, 15, 4), MONTH("1 " &amp; BC$6 &amp; " " &amp; MID($AV$3, 15, 4)), 0 ), 'Raw Data'!$J:$J, $A135, 'Raw Data'!$H:$H, "Non*", 'Raw Data'!$P:$P,""&amp;'Raw Data'!$B$1,'Raw Data'!$D:$D,"&lt;&gt;*ithdr*",'Raw Data'!$D:$D,"&lt;&gt;*ancel*")</f>
        <v>0</v>
      </c>
      <c r="BD141" s="117"/>
      <c r="BE141" s="117"/>
      <c r="BF141" s="123"/>
    </row>
    <row r="142" spans="1:58" ht="12.75" customHeight="1" x14ac:dyDescent="0.2">
      <c r="A142" s="120" t="s">
        <v>127</v>
      </c>
      <c r="B142" s="117"/>
      <c r="C142" s="117"/>
      <c r="D142" s="117"/>
      <c r="E142" s="117"/>
      <c r="F142" s="117"/>
      <c r="G142" s="117"/>
      <c r="H142" s="117"/>
      <c r="I142" s="117"/>
      <c r="J142" s="123"/>
      <c r="K142" s="156">
        <f>SUMIFS('Raw Data'!$W:$W, 'Raw Data'!$AN:$AN,"&lt;=" &amp;DATE(LEFT($AV$3, 4), MONTH("1 " &amp; K$6 &amp; " " &amp; LEFT($AV$3, 4)) + 1, 0 ), 'Raw Data'!$AN:$AN,"&gt;" &amp;DATE(LEFT($AV$3, 4), MONTH("1 " &amp; K$6 &amp; " " &amp; LEFT($AV$3, 4)), 0 ), 'Raw Data'!$J:$J, $A135, 'Raw Data'!$O:$O,""&amp;'Raw Data'!$B$1,'Raw Data'!$D:$D,"&lt;&gt;*ithdr*",'Raw Data'!$D:$D,"&lt;&gt;*ancel*",'Raw Data'!$P:$P,"--")
+
SUMIFS('Raw Data'!$W:$W, 'Raw Data'!$AN:$AN,"&lt;=" &amp;DATE(LEFT($AV$3, 4), MONTH("1 " &amp; K$6 &amp; " " &amp; LEFT($AV$3, 4)) + 1, 0 ), 'Raw Data'!$AN:$AN,"&gt;" &amp;DATE(LEFT($AV$3, 4), MONTH("1 " &amp; K$6 &amp; " " &amp; LEFT($AV$3, 4)), 0 ), 'Raw Data'!$J:$J, $A135, 'Raw Data'!$P:$P,""&amp;'Raw Data'!$B$1,'Raw Data'!$D:$D,"&lt;&gt;*ithdr*",'Raw Data'!$D:$D,"&lt;&gt;*ancel*")</f>
        <v>0</v>
      </c>
      <c r="L142" s="117"/>
      <c r="M142" s="117"/>
      <c r="N142" s="123"/>
      <c r="O142" s="156">
        <f>SUMIFS('Raw Data'!$W:$W, 'Raw Data'!$AN:$AN,"&lt;=" &amp;DATE(LEFT($AV$3, 4), MONTH("1 " &amp; O$6 &amp; " " &amp; LEFT($AV$3, 4)) + 1, 0 ), 'Raw Data'!$AN:$AN,"&gt;" &amp;DATE(LEFT($AV$3, 4), MONTH("1 " &amp; O$6 &amp; " " &amp; LEFT($AV$3, 4)), 0 ), 'Raw Data'!$J:$J, $A135, 'Raw Data'!$O:$O,""&amp;'Raw Data'!$B$1,'Raw Data'!$D:$D,"&lt;&gt;*ithdr*",'Raw Data'!$D:$D,"&lt;&gt;*ancel*",'Raw Data'!$P:$P,"--")
+
SUMIFS('Raw Data'!$W:$W, 'Raw Data'!$AN:$AN,"&lt;=" &amp;DATE(LEFT($AV$3, 4), MONTH("1 " &amp; O$6 &amp; " " &amp; LEFT($AV$3, 4)) + 1, 0 ), 'Raw Data'!$AN:$AN,"&gt;" &amp;DATE(LEFT($AV$3, 4), MONTH("1 " &amp; O$6 &amp; " " &amp; LEFT($AV$3, 4)), 0 ), 'Raw Data'!$J:$J, $A135, 'Raw Data'!$P:$P,""&amp;'Raw Data'!$B$1,'Raw Data'!$D:$D,"&lt;&gt;*ithdr*",'Raw Data'!$D:$D,"&lt;&gt;*ancel*")</f>
        <v>0</v>
      </c>
      <c r="P142" s="117"/>
      <c r="Q142" s="117"/>
      <c r="R142" s="123"/>
      <c r="S142" s="156">
        <f>SUMIFS('Raw Data'!$W:$W, 'Raw Data'!$AN:$AN,"&lt;=" &amp;DATE(LEFT($AV$3, 4), MONTH("1 " &amp; S$6 &amp; " " &amp; LEFT($AV$3, 4)) + 1, 0 ), 'Raw Data'!$AN:$AN,"&gt;" &amp;DATE(LEFT($AV$3, 4), MONTH("1 " &amp; S$6 &amp; " " &amp; LEFT($AV$3, 4)), 0 ), 'Raw Data'!$J:$J, $A135, 'Raw Data'!$O:$O,""&amp;'Raw Data'!$B$1,'Raw Data'!$D:$D,"&lt;&gt;*ithdr*",'Raw Data'!$D:$D,"&lt;&gt;*ancel*",'Raw Data'!$P:$P,"--")
+
SUMIFS('Raw Data'!$W:$W, 'Raw Data'!$AN:$AN,"&lt;=" &amp;DATE(LEFT($AV$3, 4), MONTH("1 " &amp; S$6 &amp; " " &amp; LEFT($AV$3, 4)) + 1, 0 ), 'Raw Data'!$AN:$AN,"&gt;" &amp;DATE(LEFT($AV$3, 4), MONTH("1 " &amp; S$6 &amp; " " &amp; LEFT($AV$3, 4)), 0 ), 'Raw Data'!$J:$J, $A135, 'Raw Data'!$P:$P,""&amp;'Raw Data'!$B$1,'Raw Data'!$D:$D,"&lt;&gt;*ithdr*",'Raw Data'!$D:$D,"&lt;&gt;*ancel*")</f>
        <v>0</v>
      </c>
      <c r="T142" s="117"/>
      <c r="U142" s="117"/>
      <c r="V142" s="123"/>
      <c r="W142" s="156">
        <f>SUMIFS('Raw Data'!$W:$W, 'Raw Data'!$AN:$AN,"&lt;=" &amp;DATE(LEFT($AV$3, 4), MONTH("1 " &amp; W$6 &amp; " " &amp; LEFT($AV$3, 4)) + 1, 0 ), 'Raw Data'!$AN:$AN,"&gt;" &amp;DATE(LEFT($AV$3, 4), MONTH("1 " &amp; W$6 &amp; " " &amp; LEFT($AV$3, 4)), 0 ), 'Raw Data'!$J:$J, $A135, 'Raw Data'!$O:$O,""&amp;'Raw Data'!$B$1,'Raw Data'!$D:$D,"&lt;&gt;*ithdr*",'Raw Data'!$D:$D,"&lt;&gt;*ancel*",'Raw Data'!$P:$P,"--")
+
SUMIFS('Raw Data'!$W:$W, 'Raw Data'!$AN:$AN,"&lt;=" &amp;DATE(LEFT($AV$3, 4), MONTH("1 " &amp; W$6 &amp; " " &amp; LEFT($AV$3, 4)) + 1, 0 ), 'Raw Data'!$AN:$AN,"&gt;" &amp;DATE(LEFT($AV$3, 4), MONTH("1 " &amp; W$6 &amp; " " &amp; LEFT($AV$3, 4)), 0 ), 'Raw Data'!$J:$J, $A135, 'Raw Data'!$P:$P,""&amp;'Raw Data'!$B$1,'Raw Data'!$D:$D,"&lt;&gt;*ithdr*",'Raw Data'!$D:$D,"&lt;&gt;*ancel*")</f>
        <v>0</v>
      </c>
      <c r="X142" s="117"/>
      <c r="Y142" s="117"/>
      <c r="Z142" s="123"/>
      <c r="AA142" s="156">
        <f>SUMIFS('Raw Data'!$W:$W, 'Raw Data'!$AN:$AN,"&lt;=" &amp;DATE(LEFT($AV$3, 4), MONTH("1 " &amp; AA$6 &amp; " " &amp; LEFT($AV$3, 4)) + 1, 0 ), 'Raw Data'!$AN:$AN,"&gt;" &amp;DATE(LEFT($AV$3, 4), MONTH("1 " &amp; AA$6 &amp; " " &amp; LEFT($AV$3, 4)), 0 ), 'Raw Data'!$J:$J, $A135, 'Raw Data'!$O:$O,""&amp;'Raw Data'!$B$1,'Raw Data'!$D:$D,"&lt;&gt;*ithdr*",'Raw Data'!$D:$D,"&lt;&gt;*ancel*",'Raw Data'!$P:$P,"--")
+
SUMIFS('Raw Data'!$W:$W, 'Raw Data'!$AN:$AN,"&lt;=" &amp;DATE(LEFT($AV$3, 4), MONTH("1 " &amp; AA$6 &amp; " " &amp; LEFT($AV$3, 4)) + 1, 0 ), 'Raw Data'!$AN:$AN,"&gt;" &amp;DATE(LEFT($AV$3, 4), MONTH("1 " &amp; AA$6 &amp; " " &amp; LEFT($AV$3, 4)), 0 ), 'Raw Data'!$J:$J, $A135, 'Raw Data'!$P:$P,""&amp;'Raw Data'!$B$1,'Raw Data'!$D:$D,"&lt;&gt;*ithdr*",'Raw Data'!$D:$D,"&lt;&gt;*ancel*")</f>
        <v>0</v>
      </c>
      <c r="AB142" s="117"/>
      <c r="AC142" s="117"/>
      <c r="AD142" s="123"/>
      <c r="AE142" s="156">
        <f>SUMIFS('Raw Data'!$W:$W, 'Raw Data'!$AN:$AN,"&lt;=" &amp;DATE(LEFT($AV$3, 4), MONTH("1 " &amp; AE$6 &amp; " " &amp; LEFT($AV$3, 4)) + 1, 0 ), 'Raw Data'!$AN:$AN,"&gt;" &amp;DATE(LEFT($AV$3, 4), MONTH("1 " &amp; AE$6 &amp; " " &amp; LEFT($AV$3, 4)), 0 ), 'Raw Data'!$J:$J, $A135, 'Raw Data'!$O:$O,""&amp;'Raw Data'!$B$1,'Raw Data'!$D:$D,"&lt;&gt;*ithdr*",'Raw Data'!$D:$D,"&lt;&gt;*ancel*",'Raw Data'!$P:$P,"--")
+
SUMIFS('Raw Data'!$W:$W, 'Raw Data'!$AN:$AN,"&lt;=" &amp;DATE(LEFT($AV$3, 4), MONTH("1 " &amp; AE$6 &amp; " " &amp; LEFT($AV$3, 4)) + 1, 0 ), 'Raw Data'!$AN:$AN,"&gt;" &amp;DATE(LEFT($AV$3, 4), MONTH("1 " &amp; AE$6 &amp; " " &amp; LEFT($AV$3, 4)), 0 ), 'Raw Data'!$J:$J, $A135, 'Raw Data'!$P:$P,""&amp;'Raw Data'!$B$1,'Raw Data'!$D:$D,"&lt;&gt;*ithdr*",'Raw Data'!$D:$D,"&lt;&gt;*ancel*")</f>
        <v>0</v>
      </c>
      <c r="AF142" s="117"/>
      <c r="AG142" s="117"/>
      <c r="AH142" s="123"/>
      <c r="AI142" s="156">
        <f>SUMIFS('Raw Data'!$W:$W, 'Raw Data'!$AN:$AN,"&lt;=" &amp;DATE(LEFT($AV$3, 4), MONTH("1 " &amp; AI$6 &amp; " " &amp; LEFT($AV$3, 4)) + 1, 0 ), 'Raw Data'!$AN:$AN,"&gt;" &amp;DATE(LEFT($AV$3, 4), MONTH("1 " &amp; AI$6 &amp; " " &amp; LEFT($AV$3, 4)), 0 ), 'Raw Data'!$J:$J, $A135, 'Raw Data'!$O:$O,""&amp;'Raw Data'!$B$1,'Raw Data'!$D:$D,"&lt;&gt;*ithdr*",'Raw Data'!$D:$D,"&lt;&gt;*ancel*",'Raw Data'!$P:$P,"--")
+
SUMIFS('Raw Data'!$W:$W, 'Raw Data'!$AN:$AN,"&lt;=" &amp;DATE(LEFT($AV$3, 4), MONTH("1 " &amp; AI$6 &amp; " " &amp; LEFT($AV$3, 4)) + 1, 0 ), 'Raw Data'!$AN:$AN,"&gt;" &amp;DATE(LEFT($AV$3, 4), MONTH("1 " &amp; AI$6 &amp; " " &amp; LEFT($AV$3, 4)), 0 ), 'Raw Data'!$J:$J, $A135, 'Raw Data'!$P:$P,""&amp;'Raw Data'!$B$1,'Raw Data'!$D:$D,"&lt;&gt;*ithdr*",'Raw Data'!$D:$D,"&lt;&gt;*ancel*")</f>
        <v>0</v>
      </c>
      <c r="AJ142" s="117"/>
      <c r="AK142" s="117"/>
      <c r="AL142" s="123"/>
      <c r="AM142" s="156">
        <f>SUMIFS('Raw Data'!$W:$W, 'Raw Data'!$AN:$AN,"&lt;=" &amp;DATE(LEFT($AV$3, 4), MONTH("1 " &amp; AM$6 &amp; " " &amp; LEFT($AV$3, 4)) + 1, 0 ), 'Raw Data'!$AN:$AN,"&gt;" &amp;DATE(LEFT($AV$3, 4), MONTH("1 " &amp; AM$6 &amp; " " &amp; LEFT($AV$3, 4)), 0 ), 'Raw Data'!$J:$J, $A135, 'Raw Data'!$O:$O,""&amp;'Raw Data'!$B$1,'Raw Data'!$D:$D,"&lt;&gt;*ithdr*",'Raw Data'!$D:$D,"&lt;&gt;*ancel*",'Raw Data'!$P:$P,"--")
+
SUMIFS('Raw Data'!$W:$W, 'Raw Data'!$AN:$AN,"&lt;=" &amp;DATE(LEFT($AV$3, 4), MONTH("1 " &amp; AM$6 &amp; " " &amp; LEFT($AV$3, 4)) + 1, 0 ), 'Raw Data'!$AN:$AN,"&gt;" &amp;DATE(LEFT($AV$3, 4), MONTH("1 " &amp; AM$6 &amp; " " &amp; LEFT($AV$3, 4)), 0 ), 'Raw Data'!$J:$J, $A135, 'Raw Data'!$P:$P,""&amp;'Raw Data'!$B$1,'Raw Data'!$D:$D,"&lt;&gt;*ithdr*",'Raw Data'!$D:$D,"&lt;&gt;*ancel*")</f>
        <v>0</v>
      </c>
      <c r="AN142" s="117"/>
      <c r="AO142" s="117"/>
      <c r="AP142" s="123"/>
      <c r="AQ142" s="156">
        <f>SUMIFS('Raw Data'!$W:$W, 'Raw Data'!$AN:$AN,"&lt;=" &amp;DATE(LEFT($AV$3, 4), MONTH("1 " &amp; AQ$6 &amp; " " &amp; LEFT($AV$3, 4)) + 1, 0 ), 'Raw Data'!$AN:$AN,"&gt;" &amp;DATE(LEFT($AV$3, 4), MONTH("1 " &amp; AQ$6 &amp; " " &amp; LEFT($AV$3, 4)), 0 ), 'Raw Data'!$J:$J, $A135, 'Raw Data'!$O:$O,""&amp;'Raw Data'!$B$1,'Raw Data'!$D:$D,"&lt;&gt;*ithdr*",'Raw Data'!$D:$D,"&lt;&gt;*ancel*",'Raw Data'!$P:$P,"--")
+
SUMIFS('Raw Data'!$W:$W, 'Raw Data'!$AN:$AN,"&lt;=" &amp;DATE(LEFT($AV$3, 4), MONTH("1 " &amp; AQ$6 &amp; " " &amp; LEFT($AV$3, 4)) + 1, 0 ), 'Raw Data'!$AN:$AN,"&gt;" &amp;DATE(LEFT($AV$3, 4), MONTH("1 " &amp; AQ$6 &amp; " " &amp; LEFT($AV$3, 4)), 0 ), 'Raw Data'!$J:$J, $A135, 'Raw Data'!$P:$P,""&amp;'Raw Data'!$B$1,'Raw Data'!$D:$D,"&lt;&gt;*ithdr*",'Raw Data'!$D:$D,"&lt;&gt;*ancel*")</f>
        <v>0</v>
      </c>
      <c r="AR142" s="117"/>
      <c r="AS142" s="117"/>
      <c r="AT142" s="123"/>
      <c r="AU142" s="156">
        <f>SUMIFS('Raw Data'!$W:$W, 'Raw Data'!$AN:$AN,"&lt;=" &amp;DATE(MID($AV$3, 15, 4), MONTH("1 " &amp; AU$6 &amp; " " &amp; MID($AV$3, 15, 4)) + 1, 0 ), 'Raw Data'!$AN:$AN,"&gt;" &amp;DATE(MID($AV$3, 15, 4), MONTH("1 " &amp; AU$6 &amp; " " &amp; MID($AV$3, 15, 4)), 0 ), 'Raw Data'!$J:$J, $A135, 'Raw Data'!$O:$O,""&amp;'Raw Data'!$B$1,'Raw Data'!$D:$D,"&lt;&gt;*ithdr*",'Raw Data'!$D:$D,"&lt;&gt;*ancel*",'Raw Data'!$P:$P,"--")
+
SUMIFS('Raw Data'!$W:$W, 'Raw Data'!$AN:$AN,"&lt;=" &amp;DATE(MID($AV$3, 15, 4), MONTH("1 " &amp; AU$6 &amp; " " &amp; MID($AV$3, 15, 4)) + 1, 0 ), 'Raw Data'!$AN:$AN,"&gt;" &amp;DATE(MID($AV$3, 15, 4), MONTH("1 " &amp; AU$6 &amp; " " &amp; MID($AV$3, 15, 4)), 0 ), 'Raw Data'!$J:$J, $A135, 'Raw Data'!$P:$P,""&amp;'Raw Data'!$B$1,'Raw Data'!$D:$D,"&lt;&gt;*ithdr*",'Raw Data'!$D:$D,"&lt;&gt;*ancel*")</f>
        <v>0</v>
      </c>
      <c r="AV142" s="117"/>
      <c r="AW142" s="117"/>
      <c r="AX142" s="123"/>
      <c r="AY142" s="156">
        <f>SUMIFS('Raw Data'!$W:$W, 'Raw Data'!$AN:$AN,"&lt;=" &amp;DATE(MID($AV$3, 15, 4), MONTH("1 " &amp; AY$6 &amp; " " &amp; MID($AV$3, 15, 4)) + 1, 0 ), 'Raw Data'!$AN:$AN,"&gt;" &amp;DATE(MID($AV$3, 15, 4), MONTH("1 " &amp; AY$6 &amp; " " &amp; MID($AV$3, 15, 4)), 0 ), 'Raw Data'!$J:$J, $A135, 'Raw Data'!$O:$O,""&amp;'Raw Data'!$B$1,'Raw Data'!$D:$D,"&lt;&gt;*ithdr*",'Raw Data'!$D:$D,"&lt;&gt;*ancel*",'Raw Data'!$P:$P,"--")
+
SUMIFS('Raw Data'!$W:$W, 'Raw Data'!$AN:$AN,"&lt;=" &amp;DATE(MID($AV$3, 15, 4), MONTH("1 " &amp; AY$6 &amp; " " &amp; MID($AV$3, 15, 4)) + 1, 0 ), 'Raw Data'!$AN:$AN,"&gt;" &amp;DATE(MID($AV$3, 15, 4), MONTH("1 " &amp; AY$6 &amp; " " &amp; MID($AV$3, 15, 4)), 0 ), 'Raw Data'!$J:$J, $A135, 'Raw Data'!$P:$P,""&amp;'Raw Data'!$B$1,'Raw Data'!$D:$D,"&lt;&gt;*ithdr*",'Raw Data'!$D:$D,"&lt;&gt;*ancel*")</f>
        <v>0</v>
      </c>
      <c r="AZ142" s="117"/>
      <c r="BA142" s="117"/>
      <c r="BB142" s="123"/>
      <c r="BC142" s="156">
        <f>SUMIFS('Raw Data'!$W:$W, 'Raw Data'!$AN:$AN,"&lt;=" &amp;DATE(MID($AV$3, 15, 4), MONTH("1 " &amp; BC$6 &amp; " " &amp; MID($AV$3, 15, 4)) + 1, 0 ), 'Raw Data'!$AN:$AN,"&gt;" &amp;DATE(MID($AV$3, 15, 4), MONTH("1 " &amp; BC$6 &amp; " " &amp; MID($AV$3, 15, 4)), 0 ), 'Raw Data'!$J:$J, $A135, 'Raw Data'!$O:$O,""&amp;'Raw Data'!$B$1,'Raw Data'!$D:$D,"&lt;&gt;*ithdr*",'Raw Data'!$D:$D,"&lt;&gt;*ancel*",'Raw Data'!$P:$P,"--")
+
SUMIFS('Raw Data'!$W:$W, 'Raw Data'!$AN:$AN,"&lt;=" &amp;DATE(MID($AV$3, 15, 4), MONTH("1 " &amp; BC$6 &amp; " " &amp; MID($AV$3, 15, 4)) + 1, 0 ), 'Raw Data'!$AN:$AN,"&gt;" &amp;DATE(MID($AV$3, 15, 4), MONTH("1 " &amp; BC$6 &amp; " " &amp; MID($AV$3, 15, 4)), 0 ), 'Raw Data'!$J:$J, $A135, 'Raw Data'!$P:$P,""&amp;'Raw Data'!$B$1,'Raw Data'!$D:$D,"&lt;&gt;*ithdr*",'Raw Data'!$D:$D,"&lt;&gt;*ancel*")</f>
        <v>0</v>
      </c>
      <c r="BD142" s="117"/>
      <c r="BE142" s="117"/>
      <c r="BF142" s="123"/>
    </row>
    <row r="143" spans="1:58" ht="12.75" customHeight="1" x14ac:dyDescent="0.2">
      <c r="A143" s="120" t="s">
        <v>733</v>
      </c>
      <c r="B143" s="117"/>
      <c r="C143" s="117"/>
      <c r="D143" s="117"/>
      <c r="E143" s="117"/>
      <c r="F143" s="117"/>
      <c r="G143" s="117"/>
      <c r="H143" s="117"/>
      <c r="I143" s="117"/>
      <c r="J143" s="123"/>
      <c r="K143" s="156">
        <f>SUMIFS('Raw Data'!$U:$U, 'Raw Data'!$AN:$AN,"&lt;=" &amp;DATE(LEFT($AV$3, 4), MONTH("1 " &amp; K$6 &amp; " " &amp; LEFT($AV$3, 4)) + 1, 0 ), 'Raw Data'!$AN:$AN,"&gt;" &amp;DATE(LEFT($AV$3, 4), MONTH("1 " &amp; K$6 &amp; " " &amp; LEFT($AV$3, 4)), 0 ), 'Raw Data'!$J:$J, $A135, 'Raw Data'!$O:$O,""&amp;'Raw Data'!$B$1,'Raw Data'!$D:$D,"&lt;&gt;*ithdr*",'Raw Data'!$D:$D,"&lt;&gt;*ancel*",'Raw Data'!$P:$P,"--")
+
SUMIFS('Raw Data'!$U:$U, 'Raw Data'!$AN:$AN,"&lt;=" &amp;DATE(LEFT($AV$3, 4), MONTH("1 " &amp; K$6 &amp; " " &amp; LEFT($AV$3, 4)) + 1, 0 ), 'Raw Data'!$AN:$AN,"&gt;" &amp;DATE(LEFT($AV$3, 4), MONTH("1 " &amp; K$6 &amp; " " &amp; LEFT($AV$3, 4)), 0 ), 'Raw Data'!$J:$J, $A135, 'Raw Data'!$P:$P,""&amp;'Raw Data'!$B$1,'Raw Data'!$D:$D,"&lt;&gt;*ithdr*",'Raw Data'!$D:$D,"&lt;&gt;*ancel*")</f>
        <v>0</v>
      </c>
      <c r="L143" s="117"/>
      <c r="M143" s="117"/>
      <c r="N143" s="123"/>
      <c r="O143" s="156">
        <f>SUMIFS('Raw Data'!$U:$U, 'Raw Data'!$AN:$AN,"&lt;=" &amp;DATE(LEFT($AV$3, 4), MONTH("1 " &amp; O$6 &amp; " " &amp; LEFT($AV$3, 4)) + 1, 0 ), 'Raw Data'!$AN:$AN,"&gt;" &amp;DATE(LEFT($AV$3, 4), MONTH("1 " &amp; O$6 &amp; " " &amp; LEFT($AV$3, 4)), 0 ), 'Raw Data'!$J:$J, $A135, 'Raw Data'!$O:$O,""&amp;'Raw Data'!$B$1,'Raw Data'!$D:$D,"&lt;&gt;*ithdr*",'Raw Data'!$D:$D,"&lt;&gt;*ancel*",'Raw Data'!$P:$P,"--")
+
SUMIFS('Raw Data'!$U:$U, 'Raw Data'!$AN:$AN,"&lt;=" &amp;DATE(LEFT($AV$3, 4), MONTH("1 " &amp; O$6 &amp; " " &amp; LEFT($AV$3, 4)) + 1, 0 ), 'Raw Data'!$AN:$AN,"&gt;" &amp;DATE(LEFT($AV$3, 4), MONTH("1 " &amp; O$6 &amp; " " &amp; LEFT($AV$3, 4)), 0 ), 'Raw Data'!$J:$J, $A135, 'Raw Data'!$P:$P,""&amp;'Raw Data'!$B$1,'Raw Data'!$D:$D,"&lt;&gt;*ithdr*",'Raw Data'!$D:$D,"&lt;&gt;*ancel*")</f>
        <v>0</v>
      </c>
      <c r="P143" s="117"/>
      <c r="Q143" s="117"/>
      <c r="R143" s="123"/>
      <c r="S143" s="156">
        <f>SUMIFS('Raw Data'!$U:$U, 'Raw Data'!$AN:$AN,"&lt;=" &amp;DATE(LEFT($AV$3, 4), MONTH("1 " &amp; S$6 &amp; " " &amp; LEFT($AV$3, 4)) + 1, 0 ), 'Raw Data'!$AN:$AN,"&gt;" &amp;DATE(LEFT($AV$3, 4), MONTH("1 " &amp; S$6 &amp; " " &amp; LEFT($AV$3, 4)), 0 ), 'Raw Data'!$J:$J, $A135, 'Raw Data'!$O:$O,""&amp;'Raw Data'!$B$1,'Raw Data'!$D:$D,"&lt;&gt;*ithdr*",'Raw Data'!$D:$D,"&lt;&gt;*ancel*",'Raw Data'!$P:$P,"--")
+
SUMIFS('Raw Data'!$U:$U, 'Raw Data'!$AN:$AN,"&lt;=" &amp;DATE(LEFT($AV$3, 4), MONTH("1 " &amp; S$6 &amp; " " &amp; LEFT($AV$3, 4)) + 1, 0 ), 'Raw Data'!$AN:$AN,"&gt;" &amp;DATE(LEFT($AV$3, 4), MONTH("1 " &amp; S$6 &amp; " " &amp; LEFT($AV$3, 4)), 0 ), 'Raw Data'!$J:$J, $A135, 'Raw Data'!$P:$P,""&amp;'Raw Data'!$B$1,'Raw Data'!$D:$D,"&lt;&gt;*ithdr*",'Raw Data'!$D:$D,"&lt;&gt;*ancel*")</f>
        <v>0</v>
      </c>
      <c r="T143" s="117"/>
      <c r="U143" s="117"/>
      <c r="V143" s="123"/>
      <c r="W143" s="156">
        <f>SUMIFS('Raw Data'!$U:$U, 'Raw Data'!$AN:$AN,"&lt;=" &amp;DATE(LEFT($AV$3, 4), MONTH("1 " &amp; W$6 &amp; " " &amp; LEFT($AV$3, 4)) + 1, 0 ), 'Raw Data'!$AN:$AN,"&gt;" &amp;DATE(LEFT($AV$3, 4), MONTH("1 " &amp; W$6 &amp; " " &amp; LEFT($AV$3, 4)), 0 ), 'Raw Data'!$J:$J, $A135, 'Raw Data'!$O:$O,""&amp;'Raw Data'!$B$1,'Raw Data'!$D:$D,"&lt;&gt;*ithdr*",'Raw Data'!$D:$D,"&lt;&gt;*ancel*",'Raw Data'!$P:$P,"--")
+
SUMIFS('Raw Data'!$U:$U, 'Raw Data'!$AN:$AN,"&lt;=" &amp;DATE(LEFT($AV$3, 4), MONTH("1 " &amp; W$6 &amp; " " &amp; LEFT($AV$3, 4)) + 1, 0 ), 'Raw Data'!$AN:$AN,"&gt;" &amp;DATE(LEFT($AV$3, 4), MONTH("1 " &amp; W$6 &amp; " " &amp; LEFT($AV$3, 4)), 0 ), 'Raw Data'!$J:$J, $A135, 'Raw Data'!$P:$P,""&amp;'Raw Data'!$B$1,'Raw Data'!$D:$D,"&lt;&gt;*ithdr*",'Raw Data'!$D:$D,"&lt;&gt;*ancel*")</f>
        <v>0</v>
      </c>
      <c r="X143" s="117"/>
      <c r="Y143" s="117"/>
      <c r="Z143" s="123"/>
      <c r="AA143" s="156">
        <f>SUMIFS('Raw Data'!$U:$U, 'Raw Data'!$AN:$AN,"&lt;=" &amp;DATE(LEFT($AV$3, 4), MONTH("1 " &amp; AA$6 &amp; " " &amp; LEFT($AV$3, 4)) + 1, 0 ), 'Raw Data'!$AN:$AN,"&gt;" &amp;DATE(LEFT($AV$3, 4), MONTH("1 " &amp; AA$6 &amp; " " &amp; LEFT($AV$3, 4)), 0 ), 'Raw Data'!$J:$J, $A135, 'Raw Data'!$O:$O,""&amp;'Raw Data'!$B$1,'Raw Data'!$D:$D,"&lt;&gt;*ithdr*",'Raw Data'!$D:$D,"&lt;&gt;*ancel*",'Raw Data'!$P:$P,"--")
+
SUMIFS('Raw Data'!$U:$U, 'Raw Data'!$AN:$AN,"&lt;=" &amp;DATE(LEFT($AV$3, 4), MONTH("1 " &amp; AA$6 &amp; " " &amp; LEFT($AV$3, 4)) + 1, 0 ), 'Raw Data'!$AN:$AN,"&gt;" &amp;DATE(LEFT($AV$3, 4), MONTH("1 " &amp; AA$6 &amp; " " &amp; LEFT($AV$3, 4)), 0 ), 'Raw Data'!$J:$J, $A135, 'Raw Data'!$P:$P,""&amp;'Raw Data'!$B$1,'Raw Data'!$D:$D,"&lt;&gt;*ithdr*",'Raw Data'!$D:$D,"&lt;&gt;*ancel*")</f>
        <v>0</v>
      </c>
      <c r="AB143" s="117"/>
      <c r="AC143" s="117"/>
      <c r="AD143" s="123"/>
      <c r="AE143" s="156">
        <f>SUMIFS('Raw Data'!$U:$U, 'Raw Data'!$AN:$AN,"&lt;=" &amp;DATE(LEFT($AV$3, 4), MONTH("1 " &amp; AE$6 &amp; " " &amp; LEFT($AV$3, 4)) + 1, 0 ), 'Raw Data'!$AN:$AN,"&gt;" &amp;DATE(LEFT($AV$3, 4), MONTH("1 " &amp; AE$6 &amp; " " &amp; LEFT($AV$3, 4)), 0 ), 'Raw Data'!$J:$J, $A135, 'Raw Data'!$O:$O,""&amp;'Raw Data'!$B$1,'Raw Data'!$D:$D,"&lt;&gt;*ithdr*",'Raw Data'!$D:$D,"&lt;&gt;*ancel*",'Raw Data'!$P:$P,"--")
+
SUMIFS('Raw Data'!$U:$U, 'Raw Data'!$AN:$AN,"&lt;=" &amp;DATE(LEFT($AV$3, 4), MONTH("1 " &amp; AE$6 &amp; " " &amp; LEFT($AV$3, 4)) + 1, 0 ), 'Raw Data'!$AN:$AN,"&gt;" &amp;DATE(LEFT($AV$3, 4), MONTH("1 " &amp; AE$6 &amp; " " &amp; LEFT($AV$3, 4)), 0 ), 'Raw Data'!$J:$J, $A135, 'Raw Data'!$P:$P,""&amp;'Raw Data'!$B$1,'Raw Data'!$D:$D,"&lt;&gt;*ithdr*",'Raw Data'!$D:$D,"&lt;&gt;*ancel*")</f>
        <v>0</v>
      </c>
      <c r="AF143" s="117"/>
      <c r="AG143" s="117"/>
      <c r="AH143" s="123"/>
      <c r="AI143" s="156">
        <f>SUMIFS('Raw Data'!$U:$U, 'Raw Data'!$AN:$AN,"&lt;=" &amp;DATE(LEFT($AV$3, 4), MONTH("1 " &amp; AI$6 &amp; " " &amp; LEFT($AV$3, 4)) + 1, 0 ), 'Raw Data'!$AN:$AN,"&gt;" &amp;DATE(LEFT($AV$3, 4), MONTH("1 " &amp; AI$6 &amp; " " &amp; LEFT($AV$3, 4)), 0 ), 'Raw Data'!$J:$J, $A135, 'Raw Data'!$O:$O,""&amp;'Raw Data'!$B$1,'Raw Data'!$D:$D,"&lt;&gt;*ithdr*",'Raw Data'!$D:$D,"&lt;&gt;*ancel*",'Raw Data'!$P:$P,"--")
+
SUMIFS('Raw Data'!$U:$U, 'Raw Data'!$AN:$AN,"&lt;=" &amp;DATE(LEFT($AV$3, 4), MONTH("1 " &amp; AI$6 &amp; " " &amp; LEFT($AV$3, 4)) + 1, 0 ), 'Raw Data'!$AN:$AN,"&gt;" &amp;DATE(LEFT($AV$3, 4), MONTH("1 " &amp; AI$6 &amp; " " &amp; LEFT($AV$3, 4)), 0 ), 'Raw Data'!$J:$J, $A135, 'Raw Data'!$P:$P,""&amp;'Raw Data'!$B$1,'Raw Data'!$D:$D,"&lt;&gt;*ithdr*",'Raw Data'!$D:$D,"&lt;&gt;*ancel*")</f>
        <v>0</v>
      </c>
      <c r="AJ143" s="117"/>
      <c r="AK143" s="117"/>
      <c r="AL143" s="123"/>
      <c r="AM143" s="156">
        <f>SUMIFS('Raw Data'!$U:$U, 'Raw Data'!$AN:$AN,"&lt;=" &amp;DATE(LEFT($AV$3, 4), MONTH("1 " &amp; AM$6 &amp; " " &amp; LEFT($AV$3, 4)) + 1, 0 ), 'Raw Data'!$AN:$AN,"&gt;" &amp;DATE(LEFT($AV$3, 4), MONTH("1 " &amp; AM$6 &amp; " " &amp; LEFT($AV$3, 4)), 0 ), 'Raw Data'!$J:$J, $A135, 'Raw Data'!$O:$O,""&amp;'Raw Data'!$B$1,'Raw Data'!$D:$D,"&lt;&gt;*ithdr*",'Raw Data'!$D:$D,"&lt;&gt;*ancel*",'Raw Data'!$P:$P,"--")
+
SUMIFS('Raw Data'!$U:$U, 'Raw Data'!$AN:$AN,"&lt;=" &amp;DATE(LEFT($AV$3, 4), MONTH("1 " &amp; AM$6 &amp; " " &amp; LEFT($AV$3, 4)) + 1, 0 ), 'Raw Data'!$AN:$AN,"&gt;" &amp;DATE(LEFT($AV$3, 4), MONTH("1 " &amp; AM$6 &amp; " " &amp; LEFT($AV$3, 4)), 0 ), 'Raw Data'!$J:$J, $A135, 'Raw Data'!$P:$P,""&amp;'Raw Data'!$B$1,'Raw Data'!$D:$D,"&lt;&gt;*ithdr*",'Raw Data'!$D:$D,"&lt;&gt;*ancel*")</f>
        <v>0</v>
      </c>
      <c r="AN143" s="117"/>
      <c r="AO143" s="117"/>
      <c r="AP143" s="123"/>
      <c r="AQ143" s="156">
        <f>SUMIFS('Raw Data'!$U:$U, 'Raw Data'!$AN:$AN,"&lt;=" &amp;DATE(LEFT($AV$3, 4), MONTH("1 " &amp; AQ$6 &amp; " " &amp; LEFT($AV$3, 4)) + 1, 0 ), 'Raw Data'!$AN:$AN,"&gt;" &amp;DATE(LEFT($AV$3, 4), MONTH("1 " &amp; AQ$6 &amp; " " &amp; LEFT($AV$3, 4)), 0 ), 'Raw Data'!$J:$J, $A135, 'Raw Data'!$O:$O,""&amp;'Raw Data'!$B$1,'Raw Data'!$D:$D,"&lt;&gt;*ithdr*",'Raw Data'!$D:$D,"&lt;&gt;*ancel*",'Raw Data'!$P:$P,"--")
+
SUMIFS('Raw Data'!$U:$U, 'Raw Data'!$AN:$AN,"&lt;=" &amp;DATE(LEFT($AV$3, 4), MONTH("1 " &amp; AQ$6 &amp; " " &amp; LEFT($AV$3, 4)) + 1, 0 ), 'Raw Data'!$AN:$AN,"&gt;" &amp;DATE(LEFT($AV$3, 4), MONTH("1 " &amp; AQ$6 &amp; " " &amp; LEFT($AV$3, 4)), 0 ), 'Raw Data'!$J:$J, $A135, 'Raw Data'!$P:$P,""&amp;'Raw Data'!$B$1,'Raw Data'!$D:$D,"&lt;&gt;*ithdr*",'Raw Data'!$D:$D,"&lt;&gt;*ancel*")</f>
        <v>0</v>
      </c>
      <c r="AR143" s="117"/>
      <c r="AS143" s="117"/>
      <c r="AT143" s="123"/>
      <c r="AU143" s="156">
        <f>SUMIFS('Raw Data'!$U:$U, 'Raw Data'!$AN:$AN,"&lt;=" &amp;DATE(MID($AV$3, 15, 4), MONTH("1 " &amp; AU$6 &amp; " " &amp; MID($AV$3, 15, 4)) + 1, 0 ), 'Raw Data'!$AN:$AN,"&gt;" &amp;DATE(MID($AV$3, 15, 4), MONTH("1 " &amp; AU$6 &amp; " " &amp; MID($AV$3, 15, 4)), 0 ), 'Raw Data'!$J:$J, $A135, 'Raw Data'!$O:$O,""&amp;'Raw Data'!$B$1,'Raw Data'!$D:$D,"&lt;&gt;*ithdr*",'Raw Data'!$D:$D,"&lt;&gt;*ancel*",'Raw Data'!$P:$P,"--")
+
SUMIFS('Raw Data'!$U:$U, 'Raw Data'!$AN:$AN,"&lt;=" &amp;DATE(MID($AV$3, 15, 4), MONTH("1 " &amp; AU$6 &amp; " " &amp; MID($AV$3, 15, 4)) + 1, 0 ), 'Raw Data'!$AN:$AN,"&gt;" &amp;DATE(MID($AV$3, 15, 4), MONTH("1 " &amp; AU$6 &amp; " " &amp; MID($AV$3, 15, 4)), 0 ), 'Raw Data'!$J:$J, $A135, 'Raw Data'!$P:$P,""&amp;'Raw Data'!$B$1,'Raw Data'!$D:$D,"&lt;&gt;*ithdr*",'Raw Data'!$D:$D,"&lt;&gt;*ancel*")</f>
        <v>0</v>
      </c>
      <c r="AV143" s="117"/>
      <c r="AW143" s="117"/>
      <c r="AX143" s="123"/>
      <c r="AY143" s="156">
        <f>SUMIFS('Raw Data'!$U:$U, 'Raw Data'!$AN:$AN,"&lt;=" &amp;DATE(MID($AV$3, 15, 4), MONTH("1 " &amp; AY$6 &amp; " " &amp; MID($AV$3, 15, 4)) + 1, 0 ), 'Raw Data'!$AN:$AN,"&gt;" &amp;DATE(MID($AV$3, 15, 4), MONTH("1 " &amp; AY$6 &amp; " " &amp; MID($AV$3, 15, 4)), 0 ), 'Raw Data'!$J:$J, $A135, 'Raw Data'!$O:$O,""&amp;'Raw Data'!$B$1,'Raw Data'!$D:$D,"&lt;&gt;*ithdr*",'Raw Data'!$D:$D,"&lt;&gt;*ancel*",'Raw Data'!$P:$P,"--")
+
SUMIFS('Raw Data'!$U:$U, 'Raw Data'!$AN:$AN,"&lt;=" &amp;DATE(MID($AV$3, 15, 4), MONTH("1 " &amp; AY$6 &amp; " " &amp; MID($AV$3, 15, 4)) + 1, 0 ), 'Raw Data'!$AN:$AN,"&gt;" &amp;DATE(MID($AV$3, 15, 4), MONTH("1 " &amp; AY$6 &amp; " " &amp; MID($AV$3, 15, 4)), 0 ), 'Raw Data'!$J:$J, $A135, 'Raw Data'!$P:$P,""&amp;'Raw Data'!$B$1,'Raw Data'!$D:$D,"&lt;&gt;*ithdr*",'Raw Data'!$D:$D,"&lt;&gt;*ancel*")</f>
        <v>0</v>
      </c>
      <c r="AZ143" s="117"/>
      <c r="BA143" s="117"/>
      <c r="BB143" s="123"/>
      <c r="BC143" s="156">
        <f>SUMIFS('Raw Data'!$U:$U, 'Raw Data'!$AN:$AN,"&lt;=" &amp;DATE(MID($AV$3, 15, 4), MONTH("1 " &amp; BC$6 &amp; " " &amp; MID($AV$3, 15, 4)) + 1, 0 ), 'Raw Data'!$AN:$AN,"&gt;" &amp;DATE(MID($AV$3, 15, 4), MONTH("1 " &amp; BC$6 &amp; " " &amp; MID($AV$3, 15, 4)), 0 ), 'Raw Data'!$J:$J, $A135, 'Raw Data'!$O:$O,""&amp;'Raw Data'!$B$1,'Raw Data'!$D:$D,"&lt;&gt;*ithdr*",'Raw Data'!$D:$D,"&lt;&gt;*ancel*",'Raw Data'!$P:$P,"--")
+
SUMIFS('Raw Data'!$U:$U, 'Raw Data'!$AN:$AN,"&lt;=" &amp;DATE(MID($AV$3, 15, 4), MONTH("1 " &amp; BC$6 &amp; " " &amp; MID($AV$3, 15, 4)) + 1, 0 ), 'Raw Data'!$AN:$AN,"&gt;" &amp;DATE(MID($AV$3, 15, 4), MONTH("1 " &amp; BC$6 &amp; " " &amp; MID($AV$3, 15, 4)), 0 ), 'Raw Data'!$J:$J, $A135, 'Raw Data'!$P:$P,""&amp;'Raw Data'!$B$1,'Raw Data'!$D:$D,"&lt;&gt;*ithdr*",'Raw Data'!$D:$D,"&lt;&gt;*ancel*")</f>
        <v>0</v>
      </c>
      <c r="BD143" s="117"/>
      <c r="BE143" s="117"/>
      <c r="BF143" s="123"/>
    </row>
    <row r="144" spans="1:58" ht="12.75" customHeight="1" x14ac:dyDescent="0.2">
      <c r="A144" s="120" t="s">
        <v>141</v>
      </c>
      <c r="B144" s="117"/>
      <c r="C144" s="117"/>
      <c r="D144" s="117"/>
      <c r="E144" s="117"/>
      <c r="F144" s="117"/>
      <c r="G144" s="117"/>
      <c r="H144" s="117"/>
      <c r="I144" s="117"/>
      <c r="J144" s="123"/>
      <c r="K144" s="156">
        <f>SUMIFS('Raw Data'!$Y:$Y, 'Raw Data'!$AN:$AN,"&lt;=" &amp;DATE(LEFT($AV$3, 4), MONTH("1 " &amp; K$6 &amp; " " &amp; LEFT($AV$3, 4)) + 1, 0 ), 'Raw Data'!$AN:$AN,"&gt;" &amp;DATE(LEFT($AV$3, 4), MONTH("1 " &amp; K$6 &amp; " " &amp; LEFT($AV$3, 4)), 0 ), 'Raw Data'!$J:$J, $A135, 'Raw Data'!$O:$O,""&amp;'Raw Data'!$B$1,'Raw Data'!$D:$D,"&lt;&gt;*ithdr*",'Raw Data'!$D:$D,"&lt;&gt;*ancel*",'Raw Data'!$P:$P,"--")
+
SUMIFS('Raw Data'!$Y:$Y, 'Raw Data'!$AN:$AN,"&lt;=" &amp;DATE(LEFT($AV$3, 4), MONTH("1 " &amp; K$6 &amp; " " &amp; LEFT($AV$3, 4)) + 1, 0 ), 'Raw Data'!$AN:$AN,"&gt;" &amp;DATE(LEFT($AV$3, 4), MONTH("1 " &amp; K$6 &amp; " " &amp; LEFT($AV$3, 4)), 0 ), 'Raw Data'!$J:$J, $A135, 'Raw Data'!$P:$P,""&amp;'Raw Data'!$B$1,'Raw Data'!$D:$D,"&lt;&gt;*ithdr*",'Raw Data'!$D:$D,"&lt;&gt;*ancel*")</f>
        <v>0</v>
      </c>
      <c r="L144" s="117"/>
      <c r="M144" s="117"/>
      <c r="N144" s="123"/>
      <c r="O144" s="156">
        <f>SUMIFS('Raw Data'!$Y:$Y, 'Raw Data'!$AN:$AN,"&lt;=" &amp;DATE(LEFT($AV$3, 4), MONTH("1 " &amp; O$6 &amp; " " &amp; LEFT($AV$3, 4)) + 1, 0 ), 'Raw Data'!$AN:$AN,"&gt;" &amp;DATE(LEFT($AV$3, 4), MONTH("1 " &amp; O$6 &amp; " " &amp; LEFT($AV$3, 4)), 0 ), 'Raw Data'!$J:$J, $A135, 'Raw Data'!$O:$O,""&amp;'Raw Data'!$B$1,'Raw Data'!$D:$D,"&lt;&gt;*ithdr*",'Raw Data'!$D:$D,"&lt;&gt;*ancel*",'Raw Data'!$P:$P,"--")
+
SUMIFS('Raw Data'!$Y:$Y, 'Raw Data'!$AN:$AN,"&lt;=" &amp;DATE(LEFT($AV$3, 4), MONTH("1 " &amp; O$6 &amp; " " &amp; LEFT($AV$3, 4)) + 1, 0 ), 'Raw Data'!$AN:$AN,"&gt;" &amp;DATE(LEFT($AV$3, 4), MONTH("1 " &amp; O$6 &amp; " " &amp; LEFT($AV$3, 4)), 0 ), 'Raw Data'!$J:$J, $A135, 'Raw Data'!$P:$P,""&amp;'Raw Data'!$B$1,'Raw Data'!$D:$D,"&lt;&gt;*ithdr*",'Raw Data'!$D:$D,"&lt;&gt;*ancel*")</f>
        <v>0</v>
      </c>
      <c r="P144" s="117"/>
      <c r="Q144" s="117"/>
      <c r="R144" s="123"/>
      <c r="S144" s="156">
        <f>SUMIFS('Raw Data'!$Y:$Y, 'Raw Data'!$AN:$AN,"&lt;=" &amp;DATE(LEFT($AV$3, 4), MONTH("1 " &amp; S$6 &amp; " " &amp; LEFT($AV$3, 4)) + 1, 0 ), 'Raw Data'!$AN:$AN,"&gt;" &amp;DATE(LEFT($AV$3, 4), MONTH("1 " &amp; S$6 &amp; " " &amp; LEFT($AV$3, 4)), 0 ), 'Raw Data'!$J:$J, $A135, 'Raw Data'!$O:$O,""&amp;'Raw Data'!$B$1,'Raw Data'!$D:$D,"&lt;&gt;*ithdr*",'Raw Data'!$D:$D,"&lt;&gt;*ancel*",'Raw Data'!$P:$P,"--")
+
SUMIFS('Raw Data'!$Y:$Y, 'Raw Data'!$AN:$AN,"&lt;=" &amp;DATE(LEFT($AV$3, 4), MONTH("1 " &amp; S$6 &amp; " " &amp; LEFT($AV$3, 4)) + 1, 0 ), 'Raw Data'!$AN:$AN,"&gt;" &amp;DATE(LEFT($AV$3, 4), MONTH("1 " &amp; S$6 &amp; " " &amp; LEFT($AV$3, 4)), 0 ), 'Raw Data'!$J:$J, $A135, 'Raw Data'!$P:$P,""&amp;'Raw Data'!$B$1,'Raw Data'!$D:$D,"&lt;&gt;*ithdr*",'Raw Data'!$D:$D,"&lt;&gt;*ancel*")</f>
        <v>0</v>
      </c>
      <c r="T144" s="117"/>
      <c r="U144" s="117"/>
      <c r="V144" s="123"/>
      <c r="W144" s="156">
        <f>SUMIFS('Raw Data'!$Y:$Y, 'Raw Data'!$AN:$AN,"&lt;=" &amp;DATE(LEFT($AV$3, 4), MONTH("1 " &amp; W$6 &amp; " " &amp; LEFT($AV$3, 4)) + 1, 0 ), 'Raw Data'!$AN:$AN,"&gt;" &amp;DATE(LEFT($AV$3, 4), MONTH("1 " &amp; W$6 &amp; " " &amp; LEFT($AV$3, 4)), 0 ), 'Raw Data'!$J:$J, $A135, 'Raw Data'!$O:$O,""&amp;'Raw Data'!$B$1,'Raw Data'!$D:$D,"&lt;&gt;*ithdr*",'Raw Data'!$D:$D,"&lt;&gt;*ancel*",'Raw Data'!$P:$P,"--")
+
SUMIFS('Raw Data'!$Y:$Y, 'Raw Data'!$AN:$AN,"&lt;=" &amp;DATE(LEFT($AV$3, 4), MONTH("1 " &amp; W$6 &amp; " " &amp; LEFT($AV$3, 4)) + 1, 0 ), 'Raw Data'!$AN:$AN,"&gt;" &amp;DATE(LEFT($AV$3, 4), MONTH("1 " &amp; W$6 &amp; " " &amp; LEFT($AV$3, 4)), 0 ), 'Raw Data'!$J:$J, $A135, 'Raw Data'!$P:$P,""&amp;'Raw Data'!$B$1,'Raw Data'!$D:$D,"&lt;&gt;*ithdr*",'Raw Data'!$D:$D,"&lt;&gt;*ancel*")</f>
        <v>0</v>
      </c>
      <c r="X144" s="117"/>
      <c r="Y144" s="117"/>
      <c r="Z144" s="123"/>
      <c r="AA144" s="156">
        <f>SUMIFS('Raw Data'!$Y:$Y, 'Raw Data'!$AN:$AN,"&lt;=" &amp;DATE(LEFT($AV$3, 4), MONTH("1 " &amp; AA$6 &amp; " " &amp; LEFT($AV$3, 4)) + 1, 0 ), 'Raw Data'!$AN:$AN,"&gt;" &amp;DATE(LEFT($AV$3, 4), MONTH("1 " &amp; AA$6 &amp; " " &amp; LEFT($AV$3, 4)), 0 ), 'Raw Data'!$J:$J, $A135, 'Raw Data'!$O:$O,""&amp;'Raw Data'!$B$1,'Raw Data'!$D:$D,"&lt;&gt;*ithdr*",'Raw Data'!$D:$D,"&lt;&gt;*ancel*",'Raw Data'!$P:$P,"--")
+
SUMIFS('Raw Data'!$Y:$Y, 'Raw Data'!$AN:$AN,"&lt;=" &amp;DATE(LEFT($AV$3, 4), MONTH("1 " &amp; AA$6 &amp; " " &amp; LEFT($AV$3, 4)) + 1, 0 ), 'Raw Data'!$AN:$AN,"&gt;" &amp;DATE(LEFT($AV$3, 4), MONTH("1 " &amp; AA$6 &amp; " " &amp; LEFT($AV$3, 4)), 0 ), 'Raw Data'!$J:$J, $A135, 'Raw Data'!$P:$P,""&amp;'Raw Data'!$B$1,'Raw Data'!$D:$D,"&lt;&gt;*ithdr*",'Raw Data'!$D:$D,"&lt;&gt;*ancel*")</f>
        <v>0</v>
      </c>
      <c r="AB144" s="117"/>
      <c r="AC144" s="117"/>
      <c r="AD144" s="123"/>
      <c r="AE144" s="156">
        <f>SUMIFS('Raw Data'!$Y:$Y, 'Raw Data'!$AN:$AN,"&lt;=" &amp;DATE(LEFT($AV$3, 4), MONTH("1 " &amp; AE$6 &amp; " " &amp; LEFT($AV$3, 4)) + 1, 0 ), 'Raw Data'!$AN:$AN,"&gt;" &amp;DATE(LEFT($AV$3, 4), MONTH("1 " &amp; AE$6 &amp; " " &amp; LEFT($AV$3, 4)), 0 ), 'Raw Data'!$J:$J, $A135, 'Raw Data'!$O:$O,""&amp;'Raw Data'!$B$1,'Raw Data'!$D:$D,"&lt;&gt;*ithdr*",'Raw Data'!$D:$D,"&lt;&gt;*ancel*",'Raw Data'!$P:$P,"--")
+
SUMIFS('Raw Data'!$Y:$Y, 'Raw Data'!$AN:$AN,"&lt;=" &amp;DATE(LEFT($AV$3, 4), MONTH("1 " &amp; AE$6 &amp; " " &amp; LEFT($AV$3, 4)) + 1, 0 ), 'Raw Data'!$AN:$AN,"&gt;" &amp;DATE(LEFT($AV$3, 4), MONTH("1 " &amp; AE$6 &amp; " " &amp; LEFT($AV$3, 4)), 0 ), 'Raw Data'!$J:$J, $A135, 'Raw Data'!$P:$P,""&amp;'Raw Data'!$B$1,'Raw Data'!$D:$D,"&lt;&gt;*ithdr*",'Raw Data'!$D:$D,"&lt;&gt;*ancel*")</f>
        <v>0</v>
      </c>
      <c r="AF144" s="117"/>
      <c r="AG144" s="117"/>
      <c r="AH144" s="123"/>
      <c r="AI144" s="156">
        <f>SUMIFS('Raw Data'!$Y:$Y, 'Raw Data'!$AN:$AN,"&lt;=" &amp;DATE(LEFT($AV$3, 4), MONTH("1 " &amp; AI$6 &amp; " " &amp; LEFT($AV$3, 4)) + 1, 0 ), 'Raw Data'!$AN:$AN,"&gt;" &amp;DATE(LEFT($AV$3, 4), MONTH("1 " &amp; AI$6 &amp; " " &amp; LEFT($AV$3, 4)), 0 ), 'Raw Data'!$J:$J, $A135, 'Raw Data'!$O:$O,""&amp;'Raw Data'!$B$1,'Raw Data'!$D:$D,"&lt;&gt;*ithdr*",'Raw Data'!$D:$D,"&lt;&gt;*ancel*",'Raw Data'!$P:$P,"--")
+
SUMIFS('Raw Data'!$Y:$Y, 'Raw Data'!$AN:$AN,"&lt;=" &amp;DATE(LEFT($AV$3, 4), MONTH("1 " &amp; AI$6 &amp; " " &amp; LEFT($AV$3, 4)) + 1, 0 ), 'Raw Data'!$AN:$AN,"&gt;" &amp;DATE(LEFT($AV$3, 4), MONTH("1 " &amp; AI$6 &amp; " " &amp; LEFT($AV$3, 4)), 0 ), 'Raw Data'!$J:$J, $A135, 'Raw Data'!$P:$P,""&amp;'Raw Data'!$B$1,'Raw Data'!$D:$D,"&lt;&gt;*ithdr*",'Raw Data'!$D:$D,"&lt;&gt;*ancel*")</f>
        <v>0</v>
      </c>
      <c r="AJ144" s="117"/>
      <c r="AK144" s="117"/>
      <c r="AL144" s="123"/>
      <c r="AM144" s="156">
        <f>SUMIFS('Raw Data'!$Y:$Y, 'Raw Data'!$AN:$AN,"&lt;=" &amp;DATE(LEFT($AV$3, 4), MONTH("1 " &amp; AM$6 &amp; " " &amp; LEFT($AV$3, 4)) + 1, 0 ), 'Raw Data'!$AN:$AN,"&gt;" &amp;DATE(LEFT($AV$3, 4), MONTH("1 " &amp; AM$6 &amp; " " &amp; LEFT($AV$3, 4)), 0 ), 'Raw Data'!$J:$J, $A135, 'Raw Data'!$O:$O,""&amp;'Raw Data'!$B$1,'Raw Data'!$D:$D,"&lt;&gt;*ithdr*",'Raw Data'!$D:$D,"&lt;&gt;*ancel*",'Raw Data'!$P:$P,"--")
+
SUMIFS('Raw Data'!$Y:$Y, 'Raw Data'!$AN:$AN,"&lt;=" &amp;DATE(LEFT($AV$3, 4), MONTH("1 " &amp; AM$6 &amp; " " &amp; LEFT($AV$3, 4)) + 1, 0 ), 'Raw Data'!$AN:$AN,"&gt;" &amp;DATE(LEFT($AV$3, 4), MONTH("1 " &amp; AM$6 &amp; " " &amp; LEFT($AV$3, 4)), 0 ), 'Raw Data'!$J:$J, $A135, 'Raw Data'!$P:$P,""&amp;'Raw Data'!$B$1,'Raw Data'!$D:$D,"&lt;&gt;*ithdr*",'Raw Data'!$D:$D,"&lt;&gt;*ancel*")</f>
        <v>0</v>
      </c>
      <c r="AN144" s="117"/>
      <c r="AO144" s="117"/>
      <c r="AP144" s="123"/>
      <c r="AQ144" s="156">
        <f>SUMIFS('Raw Data'!$Y:$Y, 'Raw Data'!$AN:$AN,"&lt;=" &amp;DATE(LEFT($AV$3, 4), MONTH("1 " &amp; AQ$6 &amp; " " &amp; LEFT($AV$3, 4)) + 1, 0 ), 'Raw Data'!$AN:$AN,"&gt;" &amp;DATE(LEFT($AV$3, 4), MONTH("1 " &amp; AQ$6 &amp; " " &amp; LEFT($AV$3, 4)), 0 ), 'Raw Data'!$J:$J, $A135, 'Raw Data'!$O:$O,""&amp;'Raw Data'!$B$1,'Raw Data'!$D:$D,"&lt;&gt;*ithdr*",'Raw Data'!$D:$D,"&lt;&gt;*ancel*",'Raw Data'!$P:$P,"--")
+
SUMIFS('Raw Data'!$Y:$Y, 'Raw Data'!$AN:$AN,"&lt;=" &amp;DATE(LEFT($AV$3, 4), MONTH("1 " &amp; AQ$6 &amp; " " &amp; LEFT($AV$3, 4)) + 1, 0 ), 'Raw Data'!$AN:$AN,"&gt;" &amp;DATE(LEFT($AV$3, 4), MONTH("1 " &amp; AQ$6 &amp; " " &amp; LEFT($AV$3, 4)), 0 ), 'Raw Data'!$J:$J, $A135, 'Raw Data'!$P:$P,""&amp;'Raw Data'!$B$1,'Raw Data'!$D:$D,"&lt;&gt;*ithdr*",'Raw Data'!$D:$D,"&lt;&gt;*ancel*")</f>
        <v>0</v>
      </c>
      <c r="AR144" s="117"/>
      <c r="AS144" s="117"/>
      <c r="AT144" s="123"/>
      <c r="AU144" s="156">
        <f>SUMIFS('Raw Data'!$Y:$Y, 'Raw Data'!$AN:$AN,"&lt;=" &amp;DATE(MID($AV$3, 15, 4), MONTH("1 " &amp; AU$6 &amp; " " &amp; MID($AV$3, 15, 4)) + 1, 0 ), 'Raw Data'!$AN:$AN,"&gt;" &amp;DATE(MID($AV$3, 15, 4), MONTH("1 " &amp; AU$6 &amp; " " &amp; MID($AV$3, 15, 4)), 0 ), 'Raw Data'!$J:$J, $A135, 'Raw Data'!$O:$O,""&amp;'Raw Data'!$B$1,'Raw Data'!$D:$D,"&lt;&gt;*ithdr*",'Raw Data'!$D:$D,"&lt;&gt;*ancel*",'Raw Data'!$P:$P,"--")
+
SUMIFS('Raw Data'!$Y:$Y, 'Raw Data'!$AN:$AN,"&lt;=" &amp;DATE(MID($AV$3, 15, 4), MONTH("1 " &amp; AU$6 &amp; " " &amp; MID($AV$3, 15, 4)) + 1, 0 ), 'Raw Data'!$AN:$AN,"&gt;" &amp;DATE(MID($AV$3, 15, 4), MONTH("1 " &amp; AU$6 &amp; " " &amp; MID($AV$3, 15, 4)), 0 ), 'Raw Data'!$J:$J, $A135, 'Raw Data'!$P:$P,""&amp;'Raw Data'!$B$1,'Raw Data'!$D:$D,"&lt;&gt;*ithdr*",'Raw Data'!$D:$D,"&lt;&gt;*ancel*")</f>
        <v>0</v>
      </c>
      <c r="AV144" s="117"/>
      <c r="AW144" s="117"/>
      <c r="AX144" s="123"/>
      <c r="AY144" s="156">
        <f>SUMIFS('Raw Data'!$Y:$Y, 'Raw Data'!$AN:$AN,"&lt;=" &amp;DATE(MID($AV$3, 15, 4), MONTH("1 " &amp; AY$6 &amp; " " &amp; MID($AV$3, 15, 4)) + 1, 0 ), 'Raw Data'!$AN:$AN,"&gt;" &amp;DATE(MID($AV$3, 15, 4), MONTH("1 " &amp; AY$6 &amp; " " &amp; MID($AV$3, 15, 4)), 0 ), 'Raw Data'!$J:$J, $A135, 'Raw Data'!$O:$O,""&amp;'Raw Data'!$B$1,'Raw Data'!$D:$D,"&lt;&gt;*ithdr*",'Raw Data'!$D:$D,"&lt;&gt;*ancel*",'Raw Data'!$P:$P,"--")
+
SUMIFS('Raw Data'!$Y:$Y, 'Raw Data'!$AN:$AN,"&lt;=" &amp;DATE(MID($AV$3, 15, 4), MONTH("1 " &amp; AY$6 &amp; " " &amp; MID($AV$3, 15, 4)) + 1, 0 ), 'Raw Data'!$AN:$AN,"&gt;" &amp;DATE(MID($AV$3, 15, 4), MONTH("1 " &amp; AY$6 &amp; " " &amp; MID($AV$3, 15, 4)), 0 ), 'Raw Data'!$J:$J, $A135, 'Raw Data'!$P:$P,""&amp;'Raw Data'!$B$1,'Raw Data'!$D:$D,"&lt;&gt;*ithdr*",'Raw Data'!$D:$D,"&lt;&gt;*ancel*")</f>
        <v>0</v>
      </c>
      <c r="AZ144" s="117"/>
      <c r="BA144" s="117"/>
      <c r="BB144" s="123"/>
      <c r="BC144" s="156">
        <f>SUMIFS('Raw Data'!$Y:$Y, 'Raw Data'!$AN:$AN,"&lt;=" &amp;DATE(MID($AV$3, 15, 4), MONTH("1 " &amp; BC$6 &amp; " " &amp; MID($AV$3, 15, 4)) + 1, 0 ), 'Raw Data'!$AN:$AN,"&gt;" &amp;DATE(MID($AV$3, 15, 4), MONTH("1 " &amp; BC$6 &amp; " " &amp; MID($AV$3, 15, 4)), 0 ), 'Raw Data'!$J:$J, $A135, 'Raw Data'!$O:$O,""&amp;'Raw Data'!$B$1,'Raw Data'!$D:$D,"&lt;&gt;*ithdr*",'Raw Data'!$D:$D,"&lt;&gt;*ancel*",'Raw Data'!$P:$P,"--")
+
SUMIFS('Raw Data'!$Y:$Y, 'Raw Data'!$AN:$AN,"&lt;=" &amp;DATE(MID($AV$3, 15, 4), MONTH("1 " &amp; BC$6 &amp; " " &amp; MID($AV$3, 15, 4)) + 1, 0 ), 'Raw Data'!$AN:$AN,"&gt;" &amp;DATE(MID($AV$3, 15, 4), MONTH("1 " &amp; BC$6 &amp; " " &amp; MID($AV$3, 15, 4)), 0 ), 'Raw Data'!$J:$J, $A135, 'Raw Data'!$P:$P,""&amp;'Raw Data'!$B$1,'Raw Data'!$D:$D,"&lt;&gt;*ithdr*",'Raw Data'!$D:$D,"&lt;&gt;*ancel*")</f>
        <v>0</v>
      </c>
      <c r="BD144" s="117"/>
      <c r="BE144" s="117"/>
      <c r="BF144" s="123"/>
    </row>
    <row r="145" spans="1:58" ht="12.75" customHeight="1" x14ac:dyDescent="0.2">
      <c r="A145" s="120" t="s">
        <v>144</v>
      </c>
      <c r="B145" s="117"/>
      <c r="C145" s="117"/>
      <c r="D145" s="117"/>
      <c r="E145" s="117"/>
      <c r="F145" s="117"/>
      <c r="G145" s="117"/>
      <c r="H145" s="117"/>
      <c r="I145" s="117"/>
      <c r="J145" s="123"/>
      <c r="K145" s="156">
        <f>SUMIFS('Raw Data'!$AA:$AA, 'Raw Data'!$AN:$AN,"&lt;=" &amp;DATE(LEFT($AV$3, 4), MONTH("1 " &amp; K$6 &amp; " " &amp; LEFT($AV$3, 4)) + 1, 0 ), 'Raw Data'!$AN:$AN,"&gt;" &amp;DATE(LEFT($AV$3, 4), MONTH("1 " &amp; K$6 &amp; " " &amp; LEFT($AV$3, 4)), 0 ), 'Raw Data'!$J:$J, $A135, 'Raw Data'!$O:$O,""&amp;'Raw Data'!$B$1,'Raw Data'!$D:$D,"&lt;&gt;*ithdr*",'Raw Data'!$D:$D,"&lt;&gt;*ancel*",'Raw Data'!$P:$P,"--")
+
SUMIFS('Raw Data'!$AA:$AA, 'Raw Data'!$AN:$AN,"&lt;=" &amp;DATE(LEFT($AV$3, 4), MONTH("1 " &amp; K$6 &amp; " " &amp; LEFT($AV$3, 4)) + 1, 0 ), 'Raw Data'!$AN:$AN,"&gt;" &amp;DATE(LEFT($AV$3, 4), MONTH("1 " &amp; K$6 &amp; " " &amp; LEFT($AV$3, 4)), 0 ), 'Raw Data'!$J:$J, $A135, 'Raw Data'!$P:$P,""&amp;'Raw Data'!$B$1,'Raw Data'!$D:$D,"&lt;&gt;*ithdr*",'Raw Data'!$D:$D,"&lt;&gt;*ancel*")
+
SUMIFS('Raw Data'!$X:$X, 'Raw Data'!$AN:$AN,"&lt;=" &amp;DATE(LEFT($AV$3, 4), MONTH("1 " &amp; K$6 &amp; " " &amp; LEFT($AV$3, 4)) + 1, 0 ), 'Raw Data'!$AN:$AN,"&gt;" &amp;DATE(LEFT($AV$3, 4), MONTH("1 " &amp; K$6 &amp; " " &amp; LEFT($AV$3, 4)), 0 ), 'Raw Data'!$J:$J, $A135, 'Raw Data'!$O:$O,""&amp;'Raw Data'!$B$1,'Raw Data'!$D:$D,"&lt;&gt;*ithdr*",'Raw Data'!$D:$D,"&lt;&gt;*ancel*",'Raw Data'!$P:$P,"--")
+
SUMIFS('Raw Data'!$X:$X, 'Raw Data'!$AN:$AN,"&lt;=" &amp;DATE(LEFT($AV$3, 4), MONTH("1 " &amp; K$6 &amp; " " &amp; LEFT($AV$3, 4)) + 1, 0 ), 'Raw Data'!$AN:$AN,"&gt;" &amp;DATE(LEFT($AV$3, 4), MONTH("1 " &amp; K$6 &amp; " " &amp; LEFT($AV$3, 4)), 0 ), 'Raw Data'!$J:$J, $A135, 'Raw Data'!$P:$P,""&amp;'Raw Data'!$B$1,'Raw Data'!$D:$D,"&lt;&gt;*ithdr*",'Raw Data'!$D:$D,"&lt;&gt;*ancel*")
+
SUMIFS('Raw Data'!$V:$V, 'Raw Data'!$AN:$AN,"&lt;=" &amp;DATE(LEFT($AV$3, 4), MONTH("1 " &amp; K$6 &amp; " " &amp; LEFT($AV$3, 4)) + 1, 0 ), 'Raw Data'!$AN:$AN,"&gt;" &amp;DATE(LEFT($AV$3, 4), MONTH("1 " &amp; K$6 &amp; " " &amp; LEFT($AV$3, 4)), 0 ), 'Raw Data'!$J:$J, $A135, 'Raw Data'!$O:$O,""&amp;'Raw Data'!$B$1,'Raw Data'!$D:$D,"&lt;&gt;*ithdr*",'Raw Data'!$D:$D,"&lt;&gt;*ancel*",'Raw Data'!$P:$P,"--")
+
SUMIFS('Raw Data'!$V:$V, 'Raw Data'!$AN:$AN,"&lt;=" &amp;DATE(LEFT($AV$3, 4), MONTH("1 " &amp; K$6 &amp; " " &amp; LEFT($AV$3, 4)) + 1, 0 ), 'Raw Data'!$AN:$AN,"&gt;" &amp;DATE(LEFT($AV$3, 4), MONTH("1 " &amp; K$6 &amp; " " &amp; LEFT($AV$3, 4)), 0 ), 'Raw Data'!$J:$J, $A135, 'Raw Data'!$P:$P,""&amp;'Raw Data'!$B$1,'Raw Data'!$D:$D,"&lt;&gt;*ithdr*",'Raw Data'!$D:$D,"&lt;&gt;*ancel*")</f>
        <v>0</v>
      </c>
      <c r="L145" s="117"/>
      <c r="M145" s="117"/>
      <c r="N145" s="123"/>
      <c r="O145" s="156">
        <f>SUMIFS('Raw Data'!$AA:$AA, 'Raw Data'!$AN:$AN,"&lt;=" &amp;DATE(LEFT($AV$3, 4), MONTH("1 " &amp; O$6 &amp; " " &amp; LEFT($AV$3, 4)) + 1, 0 ), 'Raw Data'!$AN:$AN,"&gt;" &amp;DATE(LEFT($AV$3, 4), MONTH("1 " &amp; O$6 &amp; " " &amp; LEFT($AV$3, 4)), 0 ), 'Raw Data'!$J:$J, $A135, 'Raw Data'!$O:$O,""&amp;'Raw Data'!$B$1,'Raw Data'!$D:$D,"&lt;&gt;*ithdr*",'Raw Data'!$D:$D,"&lt;&gt;*ancel*",'Raw Data'!$P:$P,"--")
+
SUMIFS('Raw Data'!$AA:$AA, 'Raw Data'!$AN:$AN,"&lt;=" &amp;DATE(LEFT($AV$3, 4), MONTH("1 " &amp; O$6 &amp; " " &amp; LEFT($AV$3, 4)) + 1, 0 ), 'Raw Data'!$AN:$AN,"&gt;" &amp;DATE(LEFT($AV$3, 4), MONTH("1 " &amp; O$6 &amp; " " &amp; LEFT($AV$3, 4)), 0 ), 'Raw Data'!$J:$J, $A135, 'Raw Data'!$P:$P,""&amp;'Raw Data'!$B$1,'Raw Data'!$D:$D,"&lt;&gt;*ithdr*",'Raw Data'!$D:$D,"&lt;&gt;*ancel*")
+
SUMIFS('Raw Data'!$X:$X, 'Raw Data'!$AN:$AN,"&lt;=" &amp;DATE(LEFT($AV$3, 4), MONTH("1 " &amp; O$6 &amp; " " &amp; LEFT($AV$3, 4)) + 1, 0 ), 'Raw Data'!$AN:$AN,"&gt;" &amp;DATE(LEFT($AV$3, 4), MONTH("1 " &amp; O$6 &amp; " " &amp; LEFT($AV$3, 4)), 0 ), 'Raw Data'!$J:$J, $A135, 'Raw Data'!$O:$O,""&amp;'Raw Data'!$B$1,'Raw Data'!$D:$D,"&lt;&gt;*ithdr*",'Raw Data'!$D:$D,"&lt;&gt;*ancel*",'Raw Data'!$P:$P,"--")
+
SUMIFS('Raw Data'!$X:$X, 'Raw Data'!$AN:$AN,"&lt;=" &amp;DATE(LEFT($AV$3, 4), MONTH("1 " &amp; O$6 &amp; " " &amp; LEFT($AV$3, 4)) + 1, 0 ), 'Raw Data'!$AN:$AN,"&gt;" &amp;DATE(LEFT($AV$3, 4), MONTH("1 " &amp; O$6 &amp; " " &amp; LEFT($AV$3, 4)), 0 ), 'Raw Data'!$J:$J, $A135, 'Raw Data'!$P:$P,""&amp;'Raw Data'!$B$1,'Raw Data'!$D:$D,"&lt;&gt;*ithdr*",'Raw Data'!$D:$D,"&lt;&gt;*ancel*")
+
SUMIFS('Raw Data'!$V:$V, 'Raw Data'!$AN:$AN,"&lt;=" &amp;DATE(LEFT($AV$3, 4), MONTH("1 " &amp; O$6 &amp; " " &amp; LEFT($AV$3, 4)) + 1, 0 ), 'Raw Data'!$AN:$AN,"&gt;" &amp;DATE(LEFT($AV$3, 4), MONTH("1 " &amp; O$6 &amp; " " &amp; LEFT($AV$3, 4)), 0 ), 'Raw Data'!$J:$J, $A135, 'Raw Data'!$O:$O,""&amp;'Raw Data'!$B$1,'Raw Data'!$D:$D,"&lt;&gt;*ithdr*",'Raw Data'!$D:$D,"&lt;&gt;*ancel*",'Raw Data'!$P:$P,"--")
+
SUMIFS('Raw Data'!$V:$V, 'Raw Data'!$AN:$AN,"&lt;=" &amp;DATE(LEFT($AV$3, 4), MONTH("1 " &amp; O$6 &amp; " " &amp; LEFT($AV$3, 4)) + 1, 0 ), 'Raw Data'!$AN:$AN,"&gt;" &amp;DATE(LEFT($AV$3, 4), MONTH("1 " &amp; O$6 &amp; " " &amp; LEFT($AV$3, 4)), 0 ), 'Raw Data'!$J:$J, $A135, 'Raw Data'!$P:$P,""&amp;'Raw Data'!$B$1,'Raw Data'!$D:$D,"&lt;&gt;*ithdr*",'Raw Data'!$D:$D,"&lt;&gt;*ancel*")</f>
        <v>0</v>
      </c>
      <c r="P145" s="117"/>
      <c r="Q145" s="117"/>
      <c r="R145" s="123"/>
      <c r="S145" s="156">
        <f>SUMIFS('Raw Data'!$AA:$AA, 'Raw Data'!$AN:$AN,"&lt;=" &amp;DATE(LEFT($AV$3, 4), MONTH("1 " &amp; S$6 &amp; " " &amp; LEFT($AV$3, 4)) + 1, 0 ), 'Raw Data'!$AN:$AN,"&gt;" &amp;DATE(LEFT($AV$3, 4), MONTH("1 " &amp; S$6 &amp; " " &amp; LEFT($AV$3, 4)), 0 ), 'Raw Data'!$J:$J, $A135, 'Raw Data'!$O:$O,""&amp;'Raw Data'!$B$1,'Raw Data'!$D:$D,"&lt;&gt;*ithdr*",'Raw Data'!$D:$D,"&lt;&gt;*ancel*",'Raw Data'!$P:$P,"--")
+
SUMIFS('Raw Data'!$AA:$AA, 'Raw Data'!$AN:$AN,"&lt;=" &amp;DATE(LEFT($AV$3, 4), MONTH("1 " &amp; S$6 &amp; " " &amp; LEFT($AV$3, 4)) + 1, 0 ), 'Raw Data'!$AN:$AN,"&gt;" &amp;DATE(LEFT($AV$3, 4), MONTH("1 " &amp; S$6 &amp; " " &amp; LEFT($AV$3, 4)), 0 ), 'Raw Data'!$J:$J, $A135, 'Raw Data'!$P:$P,""&amp;'Raw Data'!$B$1,'Raw Data'!$D:$D,"&lt;&gt;*ithdr*",'Raw Data'!$D:$D,"&lt;&gt;*ancel*")
+
SUMIFS('Raw Data'!$X:$X, 'Raw Data'!$AN:$AN,"&lt;=" &amp;DATE(LEFT($AV$3, 4), MONTH("1 " &amp; S$6 &amp; " " &amp; LEFT($AV$3, 4)) + 1, 0 ), 'Raw Data'!$AN:$AN,"&gt;" &amp;DATE(LEFT($AV$3, 4), MONTH("1 " &amp; S$6 &amp; " " &amp; LEFT($AV$3, 4)), 0 ), 'Raw Data'!$J:$J, $A135, 'Raw Data'!$O:$O,""&amp;'Raw Data'!$B$1,'Raw Data'!$D:$D,"&lt;&gt;*ithdr*",'Raw Data'!$D:$D,"&lt;&gt;*ancel*",'Raw Data'!$P:$P,"--")
+
SUMIFS('Raw Data'!$X:$X, 'Raw Data'!$AN:$AN,"&lt;=" &amp;DATE(LEFT($AV$3, 4), MONTH("1 " &amp; S$6 &amp; " " &amp; LEFT($AV$3, 4)) + 1, 0 ), 'Raw Data'!$AN:$AN,"&gt;" &amp;DATE(LEFT($AV$3, 4), MONTH("1 " &amp; S$6 &amp; " " &amp; LEFT($AV$3, 4)), 0 ), 'Raw Data'!$J:$J, $A135, 'Raw Data'!$P:$P,""&amp;'Raw Data'!$B$1,'Raw Data'!$D:$D,"&lt;&gt;*ithdr*",'Raw Data'!$D:$D,"&lt;&gt;*ancel*")
+
SUMIFS('Raw Data'!$V:$V, 'Raw Data'!$AN:$AN,"&lt;=" &amp;DATE(LEFT($AV$3, 4), MONTH("1 " &amp; S$6 &amp; " " &amp; LEFT($AV$3, 4)) + 1, 0 ), 'Raw Data'!$AN:$AN,"&gt;" &amp;DATE(LEFT($AV$3, 4), MONTH("1 " &amp; S$6 &amp; " " &amp; LEFT($AV$3, 4)), 0 ), 'Raw Data'!$J:$J, $A135, 'Raw Data'!$O:$O,""&amp;'Raw Data'!$B$1,'Raw Data'!$D:$D,"&lt;&gt;*ithdr*",'Raw Data'!$D:$D,"&lt;&gt;*ancel*",'Raw Data'!$P:$P,"--")
+
SUMIFS('Raw Data'!$V:$V, 'Raw Data'!$AN:$AN,"&lt;=" &amp;DATE(LEFT($AV$3, 4), MONTH("1 " &amp; S$6 &amp; " " &amp; LEFT($AV$3, 4)) + 1, 0 ), 'Raw Data'!$AN:$AN,"&gt;" &amp;DATE(LEFT($AV$3, 4), MONTH("1 " &amp; S$6 &amp; " " &amp; LEFT($AV$3, 4)), 0 ), 'Raw Data'!$J:$J, $A135, 'Raw Data'!$P:$P,""&amp;'Raw Data'!$B$1,'Raw Data'!$D:$D,"&lt;&gt;*ithdr*",'Raw Data'!$D:$D,"&lt;&gt;*ancel*")</f>
        <v>0</v>
      </c>
      <c r="T145" s="117"/>
      <c r="U145" s="117"/>
      <c r="V145" s="123"/>
      <c r="W145" s="156">
        <f>SUMIFS('Raw Data'!$AA:$AA, 'Raw Data'!$AN:$AN,"&lt;=" &amp;DATE(LEFT($AV$3, 4), MONTH("1 " &amp; W$6 &amp; " " &amp; LEFT($AV$3, 4)) + 1, 0 ), 'Raw Data'!$AN:$AN,"&gt;" &amp;DATE(LEFT($AV$3, 4), MONTH("1 " &amp; W$6 &amp; " " &amp; LEFT($AV$3, 4)), 0 ), 'Raw Data'!$J:$J, $A135, 'Raw Data'!$O:$O,""&amp;'Raw Data'!$B$1,'Raw Data'!$D:$D,"&lt;&gt;*ithdr*",'Raw Data'!$D:$D,"&lt;&gt;*ancel*",'Raw Data'!$P:$P,"--")
+
SUMIFS('Raw Data'!$AA:$AA, 'Raw Data'!$AN:$AN,"&lt;=" &amp;DATE(LEFT($AV$3, 4), MONTH("1 " &amp; W$6 &amp; " " &amp; LEFT($AV$3, 4)) + 1, 0 ), 'Raw Data'!$AN:$AN,"&gt;" &amp;DATE(LEFT($AV$3, 4), MONTH("1 " &amp; W$6 &amp; " " &amp; LEFT($AV$3, 4)), 0 ), 'Raw Data'!$J:$J, $A135, 'Raw Data'!$P:$P,""&amp;'Raw Data'!$B$1,'Raw Data'!$D:$D,"&lt;&gt;*ithdr*",'Raw Data'!$D:$D,"&lt;&gt;*ancel*")
+
SUMIFS('Raw Data'!$X:$X, 'Raw Data'!$AN:$AN,"&lt;=" &amp;DATE(LEFT($AV$3, 4), MONTH("1 " &amp; W$6 &amp; " " &amp; LEFT($AV$3, 4)) + 1, 0 ), 'Raw Data'!$AN:$AN,"&gt;" &amp;DATE(LEFT($AV$3, 4), MONTH("1 " &amp; W$6 &amp; " " &amp; LEFT($AV$3, 4)), 0 ), 'Raw Data'!$J:$J, $A135, 'Raw Data'!$O:$O,""&amp;'Raw Data'!$B$1,'Raw Data'!$D:$D,"&lt;&gt;*ithdr*",'Raw Data'!$D:$D,"&lt;&gt;*ancel*",'Raw Data'!$P:$P,"--")
+
SUMIFS('Raw Data'!$X:$X, 'Raw Data'!$AN:$AN,"&lt;=" &amp;DATE(LEFT($AV$3, 4), MONTH("1 " &amp; W$6 &amp; " " &amp; LEFT($AV$3, 4)) + 1, 0 ), 'Raw Data'!$AN:$AN,"&gt;" &amp;DATE(LEFT($AV$3, 4), MONTH("1 " &amp; W$6 &amp; " " &amp; LEFT($AV$3, 4)), 0 ), 'Raw Data'!$J:$J, $A135, 'Raw Data'!$P:$P,""&amp;'Raw Data'!$B$1,'Raw Data'!$D:$D,"&lt;&gt;*ithdr*",'Raw Data'!$D:$D,"&lt;&gt;*ancel*")
+
SUMIFS('Raw Data'!$V:$V, 'Raw Data'!$AN:$AN,"&lt;=" &amp;DATE(LEFT($AV$3, 4), MONTH("1 " &amp; W$6 &amp; " " &amp; LEFT($AV$3, 4)) + 1, 0 ), 'Raw Data'!$AN:$AN,"&gt;" &amp;DATE(LEFT($AV$3, 4), MONTH("1 " &amp; W$6 &amp; " " &amp; LEFT($AV$3, 4)), 0 ), 'Raw Data'!$J:$J, $A135, 'Raw Data'!$O:$O,""&amp;'Raw Data'!$B$1,'Raw Data'!$D:$D,"&lt;&gt;*ithdr*",'Raw Data'!$D:$D,"&lt;&gt;*ancel*",'Raw Data'!$P:$P,"--")
+
SUMIFS('Raw Data'!$V:$V, 'Raw Data'!$AN:$AN,"&lt;=" &amp;DATE(LEFT($AV$3, 4), MONTH("1 " &amp; W$6 &amp; " " &amp; LEFT($AV$3, 4)) + 1, 0 ), 'Raw Data'!$AN:$AN,"&gt;" &amp;DATE(LEFT($AV$3, 4), MONTH("1 " &amp; W$6 &amp; " " &amp; LEFT($AV$3, 4)), 0 ), 'Raw Data'!$J:$J, $A135, 'Raw Data'!$P:$P,""&amp;'Raw Data'!$B$1,'Raw Data'!$D:$D,"&lt;&gt;*ithdr*",'Raw Data'!$D:$D,"&lt;&gt;*ancel*")</f>
        <v>0</v>
      </c>
      <c r="X145" s="117"/>
      <c r="Y145" s="117"/>
      <c r="Z145" s="123"/>
      <c r="AA145" s="156">
        <f>SUMIFS('Raw Data'!$AA:$AA, 'Raw Data'!$AN:$AN,"&lt;=" &amp;DATE(LEFT($AV$3, 4), MONTH("1 " &amp; AA$6 &amp; " " &amp; LEFT($AV$3, 4)) + 1, 0 ), 'Raw Data'!$AN:$AN,"&gt;" &amp;DATE(LEFT($AV$3, 4), MONTH("1 " &amp; AA$6 &amp; " " &amp; LEFT($AV$3, 4)), 0 ), 'Raw Data'!$J:$J, $A135, 'Raw Data'!$O:$O,""&amp;'Raw Data'!$B$1,'Raw Data'!$D:$D,"&lt;&gt;*ithdr*",'Raw Data'!$D:$D,"&lt;&gt;*ancel*",'Raw Data'!$P:$P,"--")
+
SUMIFS('Raw Data'!$AA:$AA, 'Raw Data'!$AN:$AN,"&lt;=" &amp;DATE(LEFT($AV$3, 4), MONTH("1 " &amp; AA$6 &amp; " " &amp; LEFT($AV$3, 4)) + 1, 0 ), 'Raw Data'!$AN:$AN,"&gt;" &amp;DATE(LEFT($AV$3, 4), MONTH("1 " &amp; AA$6 &amp; " " &amp; LEFT($AV$3, 4)), 0 ), 'Raw Data'!$J:$J, $A135, 'Raw Data'!$P:$P,""&amp;'Raw Data'!$B$1,'Raw Data'!$D:$D,"&lt;&gt;*ithdr*",'Raw Data'!$D:$D,"&lt;&gt;*ancel*")
+
SUMIFS('Raw Data'!$X:$X, 'Raw Data'!$AN:$AN,"&lt;=" &amp;DATE(LEFT($AV$3, 4), MONTH("1 " &amp; AA$6 &amp; " " &amp; LEFT($AV$3, 4)) + 1, 0 ), 'Raw Data'!$AN:$AN,"&gt;" &amp;DATE(LEFT($AV$3, 4), MONTH("1 " &amp; AA$6 &amp; " " &amp; LEFT($AV$3, 4)), 0 ), 'Raw Data'!$J:$J, $A135, 'Raw Data'!$O:$O,""&amp;'Raw Data'!$B$1,'Raw Data'!$D:$D,"&lt;&gt;*ithdr*",'Raw Data'!$D:$D,"&lt;&gt;*ancel*",'Raw Data'!$P:$P,"--")
+
SUMIFS('Raw Data'!$X:$X, 'Raw Data'!$AN:$AN,"&lt;=" &amp;DATE(LEFT($AV$3, 4), MONTH("1 " &amp; AA$6 &amp; " " &amp; LEFT($AV$3, 4)) + 1, 0 ), 'Raw Data'!$AN:$AN,"&gt;" &amp;DATE(LEFT($AV$3, 4), MONTH("1 " &amp; AA$6 &amp; " " &amp; LEFT($AV$3, 4)), 0 ), 'Raw Data'!$J:$J, $A135, 'Raw Data'!$P:$P,""&amp;'Raw Data'!$B$1,'Raw Data'!$D:$D,"&lt;&gt;*ithdr*",'Raw Data'!$D:$D,"&lt;&gt;*ancel*")
+
SUMIFS('Raw Data'!$V:$V, 'Raw Data'!$AN:$AN,"&lt;=" &amp;DATE(LEFT($AV$3, 4), MONTH("1 " &amp; AA$6 &amp; " " &amp; LEFT($AV$3, 4)) + 1, 0 ), 'Raw Data'!$AN:$AN,"&gt;" &amp;DATE(LEFT($AV$3, 4), MONTH("1 " &amp; AA$6 &amp; " " &amp; LEFT($AV$3, 4)), 0 ), 'Raw Data'!$J:$J, $A135, 'Raw Data'!$O:$O,""&amp;'Raw Data'!$B$1,'Raw Data'!$D:$D,"&lt;&gt;*ithdr*",'Raw Data'!$D:$D,"&lt;&gt;*ancel*",'Raw Data'!$P:$P,"--")
+
SUMIFS('Raw Data'!$V:$V, 'Raw Data'!$AN:$AN,"&lt;=" &amp;DATE(LEFT($AV$3, 4), MONTH("1 " &amp; AA$6 &amp; " " &amp; LEFT($AV$3, 4)) + 1, 0 ), 'Raw Data'!$AN:$AN,"&gt;" &amp;DATE(LEFT($AV$3, 4), MONTH("1 " &amp; AA$6 &amp; " " &amp; LEFT($AV$3, 4)), 0 ), 'Raw Data'!$J:$J, $A135, 'Raw Data'!$P:$P,""&amp;'Raw Data'!$B$1,'Raw Data'!$D:$D,"&lt;&gt;*ithdr*",'Raw Data'!$D:$D,"&lt;&gt;*ancel*")</f>
        <v>0</v>
      </c>
      <c r="AB145" s="117"/>
      <c r="AC145" s="117"/>
      <c r="AD145" s="123"/>
      <c r="AE145" s="156">
        <f>SUMIFS('Raw Data'!$AA:$AA, 'Raw Data'!$AN:$AN,"&lt;=" &amp;DATE(LEFT($AV$3, 4), MONTH("1 " &amp; AE$6 &amp; " " &amp; LEFT($AV$3, 4)) + 1, 0 ), 'Raw Data'!$AN:$AN,"&gt;" &amp;DATE(LEFT($AV$3, 4), MONTH("1 " &amp; AE$6 &amp; " " &amp; LEFT($AV$3, 4)), 0 ), 'Raw Data'!$J:$J, $A135, 'Raw Data'!$O:$O,""&amp;'Raw Data'!$B$1,'Raw Data'!$D:$D,"&lt;&gt;*ithdr*",'Raw Data'!$D:$D,"&lt;&gt;*ancel*",'Raw Data'!$P:$P,"--")
+
SUMIFS('Raw Data'!$AA:$AA, 'Raw Data'!$AN:$AN,"&lt;=" &amp;DATE(LEFT($AV$3, 4), MONTH("1 " &amp; AE$6 &amp; " " &amp; LEFT($AV$3, 4)) + 1, 0 ), 'Raw Data'!$AN:$AN,"&gt;" &amp;DATE(LEFT($AV$3, 4), MONTH("1 " &amp; AE$6 &amp; " " &amp; LEFT($AV$3, 4)), 0 ), 'Raw Data'!$J:$J, $A135, 'Raw Data'!$P:$P,""&amp;'Raw Data'!$B$1,'Raw Data'!$D:$D,"&lt;&gt;*ithdr*",'Raw Data'!$D:$D,"&lt;&gt;*ancel*")
+
SUMIFS('Raw Data'!$X:$X, 'Raw Data'!$AN:$AN,"&lt;=" &amp;DATE(LEFT($AV$3, 4), MONTH("1 " &amp; AE$6 &amp; " " &amp; LEFT($AV$3, 4)) + 1, 0 ), 'Raw Data'!$AN:$AN,"&gt;" &amp;DATE(LEFT($AV$3, 4), MONTH("1 " &amp; AE$6 &amp; " " &amp; LEFT($AV$3, 4)), 0 ), 'Raw Data'!$J:$J, $A135, 'Raw Data'!$O:$O,""&amp;'Raw Data'!$B$1,'Raw Data'!$D:$D,"&lt;&gt;*ithdr*",'Raw Data'!$D:$D,"&lt;&gt;*ancel*",'Raw Data'!$P:$P,"--")
+
SUMIFS('Raw Data'!$X:$X, 'Raw Data'!$AN:$AN,"&lt;=" &amp;DATE(LEFT($AV$3, 4), MONTH("1 " &amp; AE$6 &amp; " " &amp; LEFT($AV$3, 4)) + 1, 0 ), 'Raw Data'!$AN:$AN,"&gt;" &amp;DATE(LEFT($AV$3, 4), MONTH("1 " &amp; AE$6 &amp; " " &amp; LEFT($AV$3, 4)), 0 ), 'Raw Data'!$J:$J, $A135, 'Raw Data'!$P:$P,""&amp;'Raw Data'!$B$1,'Raw Data'!$D:$D,"&lt;&gt;*ithdr*",'Raw Data'!$D:$D,"&lt;&gt;*ancel*")
+
SUMIFS('Raw Data'!$V:$V, 'Raw Data'!$AN:$AN,"&lt;=" &amp;DATE(LEFT($AV$3, 4), MONTH("1 " &amp; AE$6 &amp; " " &amp; LEFT($AV$3, 4)) + 1, 0 ), 'Raw Data'!$AN:$AN,"&gt;" &amp;DATE(LEFT($AV$3, 4), MONTH("1 " &amp; AE$6 &amp; " " &amp; LEFT($AV$3, 4)), 0 ), 'Raw Data'!$J:$J, $A135, 'Raw Data'!$O:$O,""&amp;'Raw Data'!$B$1,'Raw Data'!$D:$D,"&lt;&gt;*ithdr*",'Raw Data'!$D:$D,"&lt;&gt;*ancel*",'Raw Data'!$P:$P,"--")
+
SUMIFS('Raw Data'!$V:$V, 'Raw Data'!$AN:$AN,"&lt;=" &amp;DATE(LEFT($AV$3, 4), MONTH("1 " &amp; AE$6 &amp; " " &amp; LEFT($AV$3, 4)) + 1, 0 ), 'Raw Data'!$AN:$AN,"&gt;" &amp;DATE(LEFT($AV$3, 4), MONTH("1 " &amp; AE$6 &amp; " " &amp; LEFT($AV$3, 4)), 0 ), 'Raw Data'!$J:$J, $A135, 'Raw Data'!$P:$P,""&amp;'Raw Data'!$B$1,'Raw Data'!$D:$D,"&lt;&gt;*ithdr*",'Raw Data'!$D:$D,"&lt;&gt;*ancel*")</f>
        <v>0</v>
      </c>
      <c r="AF145" s="117"/>
      <c r="AG145" s="117"/>
      <c r="AH145" s="123"/>
      <c r="AI145" s="156">
        <f>SUMIFS('Raw Data'!$AA:$AA, 'Raw Data'!$AN:$AN,"&lt;=" &amp;DATE(LEFT($AV$3, 4), MONTH("1 " &amp; AI$6 &amp; " " &amp; LEFT($AV$3, 4)) + 1, 0 ), 'Raw Data'!$AN:$AN,"&gt;" &amp;DATE(LEFT($AV$3, 4), MONTH("1 " &amp; AI$6 &amp; " " &amp; LEFT($AV$3, 4)), 0 ), 'Raw Data'!$J:$J, $A135, 'Raw Data'!$O:$O,""&amp;'Raw Data'!$B$1,'Raw Data'!$D:$D,"&lt;&gt;*ithdr*",'Raw Data'!$D:$D,"&lt;&gt;*ancel*",'Raw Data'!$P:$P,"--")
+
SUMIFS('Raw Data'!$AA:$AA, 'Raw Data'!$AN:$AN,"&lt;=" &amp;DATE(LEFT($AV$3, 4), MONTH("1 " &amp; AI$6 &amp; " " &amp; LEFT($AV$3, 4)) + 1, 0 ), 'Raw Data'!$AN:$AN,"&gt;" &amp;DATE(LEFT($AV$3, 4), MONTH("1 " &amp; AI$6 &amp; " " &amp; LEFT($AV$3, 4)), 0 ), 'Raw Data'!$J:$J, $A135, 'Raw Data'!$P:$P,""&amp;'Raw Data'!$B$1,'Raw Data'!$D:$D,"&lt;&gt;*ithdr*",'Raw Data'!$D:$D,"&lt;&gt;*ancel*")
+
SUMIFS('Raw Data'!$X:$X, 'Raw Data'!$AN:$AN,"&lt;=" &amp;DATE(LEFT($AV$3, 4), MONTH("1 " &amp; AI$6 &amp; " " &amp; LEFT($AV$3, 4)) + 1, 0 ), 'Raw Data'!$AN:$AN,"&gt;" &amp;DATE(LEFT($AV$3, 4), MONTH("1 " &amp; AI$6 &amp; " " &amp; LEFT($AV$3, 4)), 0 ), 'Raw Data'!$J:$J, $A135, 'Raw Data'!$O:$O,""&amp;'Raw Data'!$B$1,'Raw Data'!$D:$D,"&lt;&gt;*ithdr*",'Raw Data'!$D:$D,"&lt;&gt;*ancel*",'Raw Data'!$P:$P,"--")
+
SUMIFS('Raw Data'!$X:$X, 'Raw Data'!$AN:$AN,"&lt;=" &amp;DATE(LEFT($AV$3, 4), MONTH("1 " &amp; AI$6 &amp; " " &amp; LEFT($AV$3, 4)) + 1, 0 ), 'Raw Data'!$AN:$AN,"&gt;" &amp;DATE(LEFT($AV$3, 4), MONTH("1 " &amp; AI$6 &amp; " " &amp; LEFT($AV$3, 4)), 0 ), 'Raw Data'!$J:$J, $A135, 'Raw Data'!$P:$P,""&amp;'Raw Data'!$B$1,'Raw Data'!$D:$D,"&lt;&gt;*ithdr*",'Raw Data'!$D:$D,"&lt;&gt;*ancel*")
+
SUMIFS('Raw Data'!$V:$V, 'Raw Data'!$AN:$AN,"&lt;=" &amp;DATE(LEFT($AV$3, 4), MONTH("1 " &amp; AI$6 &amp; " " &amp; LEFT($AV$3, 4)) + 1, 0 ), 'Raw Data'!$AN:$AN,"&gt;" &amp;DATE(LEFT($AV$3, 4), MONTH("1 " &amp; AI$6 &amp; " " &amp; LEFT($AV$3, 4)), 0 ), 'Raw Data'!$J:$J, $A135, 'Raw Data'!$O:$O,""&amp;'Raw Data'!$B$1,'Raw Data'!$D:$D,"&lt;&gt;*ithdr*",'Raw Data'!$D:$D,"&lt;&gt;*ancel*",'Raw Data'!$P:$P,"--")
+
SUMIFS('Raw Data'!$V:$V, 'Raw Data'!$AN:$AN,"&lt;=" &amp;DATE(LEFT($AV$3, 4), MONTH("1 " &amp; AI$6 &amp; " " &amp; LEFT($AV$3, 4)) + 1, 0 ), 'Raw Data'!$AN:$AN,"&gt;" &amp;DATE(LEFT($AV$3, 4), MONTH("1 " &amp; AI$6 &amp; " " &amp; LEFT($AV$3, 4)), 0 ), 'Raw Data'!$J:$J, $A135, 'Raw Data'!$P:$P,""&amp;'Raw Data'!$B$1,'Raw Data'!$D:$D,"&lt;&gt;*ithdr*",'Raw Data'!$D:$D,"&lt;&gt;*ancel*")</f>
        <v>0</v>
      </c>
      <c r="AJ145" s="117"/>
      <c r="AK145" s="117"/>
      <c r="AL145" s="123"/>
      <c r="AM145" s="156">
        <f>SUMIFS('Raw Data'!$AA:$AA, 'Raw Data'!$AN:$AN,"&lt;=" &amp;DATE(LEFT($AV$3, 4), MONTH("1 " &amp; AM$6 &amp; " " &amp; LEFT($AV$3, 4)) + 1, 0 ), 'Raw Data'!$AN:$AN,"&gt;" &amp;DATE(LEFT($AV$3, 4), MONTH("1 " &amp; AM$6 &amp; " " &amp; LEFT($AV$3, 4)), 0 ), 'Raw Data'!$J:$J, $A135, 'Raw Data'!$O:$O,""&amp;'Raw Data'!$B$1,'Raw Data'!$D:$D,"&lt;&gt;*ithdr*",'Raw Data'!$D:$D,"&lt;&gt;*ancel*",'Raw Data'!$P:$P,"--")
+
SUMIFS('Raw Data'!$AA:$AA, 'Raw Data'!$AN:$AN,"&lt;=" &amp;DATE(LEFT($AV$3, 4), MONTH("1 " &amp; AM$6 &amp; " " &amp; LEFT($AV$3, 4)) + 1, 0 ), 'Raw Data'!$AN:$AN,"&gt;" &amp;DATE(LEFT($AV$3, 4), MONTH("1 " &amp; AM$6 &amp; " " &amp; LEFT($AV$3, 4)), 0 ), 'Raw Data'!$J:$J, $A135, 'Raw Data'!$P:$P,""&amp;'Raw Data'!$B$1,'Raw Data'!$D:$D,"&lt;&gt;*ithdr*",'Raw Data'!$D:$D,"&lt;&gt;*ancel*")
+
SUMIFS('Raw Data'!$X:$X, 'Raw Data'!$AN:$AN,"&lt;=" &amp;DATE(LEFT($AV$3, 4), MONTH("1 " &amp; AM$6 &amp; " " &amp; LEFT($AV$3, 4)) + 1, 0 ), 'Raw Data'!$AN:$AN,"&gt;" &amp;DATE(LEFT($AV$3, 4), MONTH("1 " &amp; AM$6 &amp; " " &amp; LEFT($AV$3, 4)), 0 ), 'Raw Data'!$J:$J, $A135, 'Raw Data'!$O:$O,""&amp;'Raw Data'!$B$1,'Raw Data'!$D:$D,"&lt;&gt;*ithdr*",'Raw Data'!$D:$D,"&lt;&gt;*ancel*",'Raw Data'!$P:$P,"--")
+
SUMIFS('Raw Data'!$X:$X, 'Raw Data'!$AN:$AN,"&lt;=" &amp;DATE(LEFT($AV$3, 4), MONTH("1 " &amp; AM$6 &amp; " " &amp; LEFT($AV$3, 4)) + 1, 0 ), 'Raw Data'!$AN:$AN,"&gt;" &amp;DATE(LEFT($AV$3, 4), MONTH("1 " &amp; AM$6 &amp; " " &amp; LEFT($AV$3, 4)), 0 ), 'Raw Data'!$J:$J, $A135, 'Raw Data'!$P:$P,""&amp;'Raw Data'!$B$1,'Raw Data'!$D:$D,"&lt;&gt;*ithdr*",'Raw Data'!$D:$D,"&lt;&gt;*ancel*")
+
SUMIFS('Raw Data'!$V:$V, 'Raw Data'!$AN:$AN,"&lt;=" &amp;DATE(LEFT($AV$3, 4), MONTH("1 " &amp; AM$6 &amp; " " &amp; LEFT($AV$3, 4)) + 1, 0 ), 'Raw Data'!$AN:$AN,"&gt;" &amp;DATE(LEFT($AV$3, 4), MONTH("1 " &amp; AM$6 &amp; " " &amp; LEFT($AV$3, 4)), 0 ), 'Raw Data'!$J:$J, $A135, 'Raw Data'!$O:$O,""&amp;'Raw Data'!$B$1,'Raw Data'!$D:$D,"&lt;&gt;*ithdr*",'Raw Data'!$D:$D,"&lt;&gt;*ancel*",'Raw Data'!$P:$P,"--")
+
SUMIFS('Raw Data'!$V:$V, 'Raw Data'!$AN:$AN,"&lt;=" &amp;DATE(LEFT($AV$3, 4), MONTH("1 " &amp; AM$6 &amp; " " &amp; LEFT($AV$3, 4)) + 1, 0 ), 'Raw Data'!$AN:$AN,"&gt;" &amp;DATE(LEFT($AV$3, 4), MONTH("1 " &amp; AM$6 &amp; " " &amp; LEFT($AV$3, 4)), 0 ), 'Raw Data'!$J:$J, $A135, 'Raw Data'!$P:$P,""&amp;'Raw Data'!$B$1,'Raw Data'!$D:$D,"&lt;&gt;*ithdr*",'Raw Data'!$D:$D,"&lt;&gt;*ancel*")</f>
        <v>0</v>
      </c>
      <c r="AN145" s="117"/>
      <c r="AO145" s="117"/>
      <c r="AP145" s="123"/>
      <c r="AQ145" s="156">
        <f>SUMIFS('Raw Data'!$AA:$AA, 'Raw Data'!$AN:$AN,"&lt;=" &amp;DATE(LEFT($AV$3, 4), MONTH("1 " &amp; AQ$6 &amp; " " &amp; LEFT($AV$3, 4)) + 1, 0 ), 'Raw Data'!$AN:$AN,"&gt;" &amp;DATE(LEFT($AV$3, 4), MONTH("1 " &amp; AQ$6 &amp; " " &amp; LEFT($AV$3, 4)), 0 ), 'Raw Data'!$J:$J, $A135, 'Raw Data'!$O:$O,""&amp;'Raw Data'!$B$1,'Raw Data'!$D:$D,"&lt;&gt;*ithdr*",'Raw Data'!$D:$D,"&lt;&gt;*ancel*",'Raw Data'!$P:$P,"--")
+
SUMIFS('Raw Data'!$AA:$AA, 'Raw Data'!$AN:$AN,"&lt;=" &amp;DATE(LEFT($AV$3, 4), MONTH("1 " &amp; AQ$6 &amp; " " &amp; LEFT($AV$3, 4)) + 1, 0 ), 'Raw Data'!$AN:$AN,"&gt;" &amp;DATE(LEFT($AV$3, 4), MONTH("1 " &amp; AQ$6 &amp; " " &amp; LEFT($AV$3, 4)), 0 ), 'Raw Data'!$J:$J, $A135, 'Raw Data'!$P:$P,""&amp;'Raw Data'!$B$1,'Raw Data'!$D:$D,"&lt;&gt;*ithdr*",'Raw Data'!$D:$D,"&lt;&gt;*ancel*")
+
SUMIFS('Raw Data'!$X:$X, 'Raw Data'!$AN:$AN,"&lt;=" &amp;DATE(LEFT($AV$3, 4), MONTH("1 " &amp; AQ$6 &amp; " " &amp; LEFT($AV$3, 4)) + 1, 0 ), 'Raw Data'!$AN:$AN,"&gt;" &amp;DATE(LEFT($AV$3, 4), MONTH("1 " &amp; AQ$6 &amp; " " &amp; LEFT($AV$3, 4)), 0 ), 'Raw Data'!$J:$J, $A135, 'Raw Data'!$O:$O,""&amp;'Raw Data'!$B$1,'Raw Data'!$D:$D,"&lt;&gt;*ithdr*",'Raw Data'!$D:$D,"&lt;&gt;*ancel*",'Raw Data'!$P:$P,"--")
+
SUMIFS('Raw Data'!$X:$X, 'Raw Data'!$AN:$AN,"&lt;=" &amp;DATE(LEFT($AV$3, 4), MONTH("1 " &amp; AQ$6 &amp; " " &amp; LEFT($AV$3, 4)) + 1, 0 ), 'Raw Data'!$AN:$AN,"&gt;" &amp;DATE(LEFT($AV$3, 4), MONTH("1 " &amp; AQ$6 &amp; " " &amp; LEFT($AV$3, 4)), 0 ), 'Raw Data'!$J:$J, $A135, 'Raw Data'!$P:$P,""&amp;'Raw Data'!$B$1,'Raw Data'!$D:$D,"&lt;&gt;*ithdr*",'Raw Data'!$D:$D,"&lt;&gt;*ancel*")
+
SUMIFS('Raw Data'!$V:$V, 'Raw Data'!$AN:$AN,"&lt;=" &amp;DATE(LEFT($AV$3, 4), MONTH("1 " &amp; AQ$6 &amp; " " &amp; LEFT($AV$3, 4)) + 1, 0 ), 'Raw Data'!$AN:$AN,"&gt;" &amp;DATE(LEFT($AV$3, 4), MONTH("1 " &amp; AQ$6 &amp; " " &amp; LEFT($AV$3, 4)), 0 ), 'Raw Data'!$J:$J, $A135, 'Raw Data'!$O:$O,""&amp;'Raw Data'!$B$1,'Raw Data'!$D:$D,"&lt;&gt;*ithdr*",'Raw Data'!$D:$D,"&lt;&gt;*ancel*",'Raw Data'!$P:$P,"--")
+
SUMIFS('Raw Data'!$V:$V, 'Raw Data'!$AN:$AN,"&lt;=" &amp;DATE(LEFT($AV$3, 4), MONTH("1 " &amp; AQ$6 &amp; " " &amp; LEFT($AV$3, 4)) + 1, 0 ), 'Raw Data'!$AN:$AN,"&gt;" &amp;DATE(LEFT($AV$3, 4), MONTH("1 " &amp; AQ$6 &amp; " " &amp; LEFT($AV$3, 4)), 0 ), 'Raw Data'!$J:$J, $A135, 'Raw Data'!$P:$P,""&amp;'Raw Data'!$B$1,'Raw Data'!$D:$D,"&lt;&gt;*ithdr*",'Raw Data'!$D:$D,"&lt;&gt;*ancel*")</f>
        <v>0</v>
      </c>
      <c r="AR145" s="117"/>
      <c r="AS145" s="117"/>
      <c r="AT145" s="123"/>
      <c r="AU145" s="156">
        <f>SUMIFS('Raw Data'!$AA:$AA, 'Raw Data'!$AN:$AN,"&lt;=" &amp;DATE(MID($AV$3, 15, 4), MONTH("1 " &amp; AU$6 &amp; " " &amp; MID($AV$3, 15, 4)) + 1, 0 ), 'Raw Data'!$AN:$AN,"&gt;" &amp;DATE(MID($AV$3, 15, 4), MONTH("1 " &amp; AU$6 &amp; " " &amp; MID($AV$3, 15, 4)), 0 ), 'Raw Data'!$J:$J, $A135, 'Raw Data'!$O:$O,""&amp;'Raw Data'!$B$1,'Raw Data'!$D:$D,"&lt;&gt;*ithdr*",'Raw Data'!$D:$D,"&lt;&gt;*ancel*",'Raw Data'!$P:$P,"--")
+
SUMIFS('Raw Data'!$AA:$AA, 'Raw Data'!$AN:$AN,"&lt;=" &amp;DATE(MID($AV$3, 15, 4), MONTH("1 " &amp; AU$6 &amp; " " &amp; MID($AV$3, 15, 4)) + 1, 0 ), 'Raw Data'!$AN:$AN,"&gt;" &amp;DATE(MID($AV$3, 15, 4), MONTH("1 " &amp; AU$6 &amp; " " &amp; MID($AV$3, 15, 4)), 0 ), 'Raw Data'!$J:$J, $A135, 'Raw Data'!$P:$P,""&amp;'Raw Data'!$B$1,'Raw Data'!$D:$D,"&lt;&gt;*ithdr*",'Raw Data'!$D:$D,"&lt;&gt;*ancel*")
+
SUMIFS('Raw Data'!$X:$X, 'Raw Data'!$AN:$AN,"&lt;=" &amp;DATE(MID($AV$3, 15, 4), MONTH("1 " &amp; AU$6 &amp; " " &amp; MID($AV$3, 15, 4)) + 1, 0 ), 'Raw Data'!$AN:$AN,"&gt;" &amp;DATE(MID($AV$3, 15, 4), MONTH("1 " &amp; AU$6 &amp; " " &amp; MID($AV$3, 15, 4)), 0 ), 'Raw Data'!$J:$J, $A135, 'Raw Data'!$O:$O,""&amp;'Raw Data'!$B$1,'Raw Data'!$D:$D,"&lt;&gt;*ithdr*",'Raw Data'!$D:$D,"&lt;&gt;*ancel*",'Raw Data'!$P:$P,"--")
+
SUMIFS('Raw Data'!$X:$X, 'Raw Data'!$AN:$AN,"&lt;=" &amp;DATE(MID($AV$3, 15, 4), MONTH("1 " &amp; AU$6 &amp; " " &amp; MID($AV$3, 15, 4)) + 1, 0 ), 'Raw Data'!$AN:$AN,"&gt;" &amp;DATE(MID($AV$3, 15, 4), MONTH("1 " &amp; AU$6 &amp; " " &amp; MID($AV$3, 15, 4)), 0 ), 'Raw Data'!$J:$J, $A135, 'Raw Data'!$P:$P,""&amp;'Raw Data'!$B$1,'Raw Data'!$D:$D,"&lt;&gt;*ithdr*",'Raw Data'!$D:$D,"&lt;&gt;*ancel*")
+
SUMIFS('Raw Data'!$V:$V, 'Raw Data'!$AN:$AN,"&lt;=" &amp;DATE(MID($AV$3, 15, 4), MONTH("1 " &amp; AU$6 &amp; " " &amp; MID($AV$3, 15, 4)) + 1, 0 ), 'Raw Data'!$AN:$AN,"&gt;" &amp;DATE(MID($AV$3, 15, 4), MONTH("1 " &amp; AU$6 &amp; " " &amp; MID($AV$3, 15, 4)), 0 ), 'Raw Data'!$J:$J, $A135, 'Raw Data'!$O:$O,""&amp;'Raw Data'!$B$1,'Raw Data'!$D:$D,"&lt;&gt;*ithdr*",'Raw Data'!$D:$D,"&lt;&gt;*ancel*",'Raw Data'!$P:$P,"--")
+
SUMIFS('Raw Data'!$V:$V, 'Raw Data'!$AN:$AN,"&lt;=" &amp;DATE(MID($AV$3, 15, 4), MONTH("1 " &amp; AU$6 &amp; " " &amp; MID($AV$3, 15, 4)) + 1, 0 ), 'Raw Data'!$AN:$AN,"&gt;" &amp;DATE(MID($AV$3, 15, 4), MONTH("1 " &amp; AU$6 &amp; " " &amp; MID($AV$3, 15, 4)), 0 ), 'Raw Data'!$J:$J, $A135, 'Raw Data'!$P:$P,""&amp;'Raw Data'!$B$1,'Raw Data'!$D:$D,"&lt;&gt;*ithdr*",'Raw Data'!$D:$D,"&lt;&gt;*ancel*")</f>
        <v>0</v>
      </c>
      <c r="AV145" s="117"/>
      <c r="AW145" s="117"/>
      <c r="AX145" s="123"/>
      <c r="AY145" s="156">
        <f>SUMIFS('Raw Data'!$AA:$AA, 'Raw Data'!$AN:$AN,"&lt;=" &amp;DATE(MID($AV$3, 15, 4), MONTH("1 " &amp; AY$6 &amp; " " &amp; MID($AV$3, 15, 4)) + 1, 0 ), 'Raw Data'!$AN:$AN,"&gt;" &amp;DATE(MID($AV$3, 15, 4), MONTH("1 " &amp; AY$6 &amp; " " &amp; MID($AV$3, 15, 4)), 0 ), 'Raw Data'!$J:$J, $A135, 'Raw Data'!$O:$O,""&amp;'Raw Data'!$B$1,'Raw Data'!$D:$D,"&lt;&gt;*ithdr*",'Raw Data'!$D:$D,"&lt;&gt;*ancel*",'Raw Data'!$P:$P,"--")
+
SUMIFS('Raw Data'!$AA:$AA, 'Raw Data'!$AN:$AN,"&lt;=" &amp;DATE(MID($AV$3, 15, 4), MONTH("1 " &amp; AY$6 &amp; " " &amp; MID($AV$3, 15, 4)) + 1, 0 ), 'Raw Data'!$AN:$AN,"&gt;" &amp;DATE(MID($AV$3, 15, 4), MONTH("1 " &amp; AY$6 &amp; " " &amp; MID($AV$3, 15, 4)), 0 ), 'Raw Data'!$J:$J, $A135, 'Raw Data'!$P:$P,""&amp;'Raw Data'!$B$1,'Raw Data'!$D:$D,"&lt;&gt;*ithdr*",'Raw Data'!$D:$D,"&lt;&gt;*ancel*")
+
SUMIFS('Raw Data'!$X:$X, 'Raw Data'!$AN:$AN,"&lt;=" &amp;DATE(MID($AV$3, 15, 4), MONTH("1 " &amp; AY$6 &amp; " " &amp; MID($AV$3, 15, 4)) + 1, 0 ), 'Raw Data'!$AN:$AN,"&gt;" &amp;DATE(MID($AV$3, 15, 4), MONTH("1 " &amp; AY$6 &amp; " " &amp; MID($AV$3, 15, 4)), 0 ), 'Raw Data'!$J:$J, $A135, 'Raw Data'!$O:$O,""&amp;'Raw Data'!$B$1,'Raw Data'!$D:$D,"&lt;&gt;*ithdr*",'Raw Data'!$D:$D,"&lt;&gt;*ancel*",'Raw Data'!$P:$P,"--")
+
SUMIFS('Raw Data'!$X:$X, 'Raw Data'!$AN:$AN,"&lt;=" &amp;DATE(MID($AV$3, 15, 4), MONTH("1 " &amp; AY$6 &amp; " " &amp; MID($AV$3, 15, 4)) + 1, 0 ), 'Raw Data'!$AN:$AN,"&gt;" &amp;DATE(MID($AV$3, 15, 4), MONTH("1 " &amp; AY$6 &amp; " " &amp; MID($AV$3, 15, 4)), 0 ), 'Raw Data'!$J:$J, $A135, 'Raw Data'!$P:$P,""&amp;'Raw Data'!$B$1,'Raw Data'!$D:$D,"&lt;&gt;*ithdr*",'Raw Data'!$D:$D,"&lt;&gt;*ancel*")
+
SUMIFS('Raw Data'!$V:$V, 'Raw Data'!$AN:$AN,"&lt;=" &amp;DATE(MID($AV$3, 15, 4), MONTH("1 " &amp; AY$6 &amp; " " &amp; MID($AV$3, 15, 4)) + 1, 0 ), 'Raw Data'!$AN:$AN,"&gt;" &amp;DATE(MID($AV$3, 15, 4), MONTH("1 " &amp; AY$6 &amp; " " &amp; MID($AV$3, 15, 4)), 0 ), 'Raw Data'!$J:$J, $A135, 'Raw Data'!$O:$O,""&amp;'Raw Data'!$B$1,'Raw Data'!$D:$D,"&lt;&gt;*ithdr*",'Raw Data'!$D:$D,"&lt;&gt;*ancel*",'Raw Data'!$P:$P,"--")
+
SUMIFS('Raw Data'!$V:$V, 'Raw Data'!$AN:$AN,"&lt;=" &amp;DATE(MID($AV$3, 15, 4), MONTH("1 " &amp; AY$6 &amp; " " &amp; MID($AV$3, 15, 4)) + 1, 0 ), 'Raw Data'!$AN:$AN,"&gt;" &amp;DATE(MID($AV$3, 15, 4), MONTH("1 " &amp; AY$6 &amp; " " &amp; MID($AV$3, 15, 4)), 0 ), 'Raw Data'!$J:$J, $A135, 'Raw Data'!$P:$P,""&amp;'Raw Data'!$B$1,'Raw Data'!$D:$D,"&lt;&gt;*ithdr*",'Raw Data'!$D:$D,"&lt;&gt;*ancel*")</f>
        <v>0</v>
      </c>
      <c r="AZ145" s="117"/>
      <c r="BA145" s="117"/>
      <c r="BB145" s="123"/>
      <c r="BC145" s="156">
        <f>SUMIFS('Raw Data'!$AA:$AA, 'Raw Data'!$AN:$AN,"&lt;=" &amp;DATE(MID($AV$3, 15, 4), MONTH("1 " &amp; BC$6 &amp; " " &amp; MID($AV$3, 15, 4)) + 1, 0 ), 'Raw Data'!$AN:$AN,"&gt;" &amp;DATE(MID($AV$3, 15, 4), MONTH("1 " &amp; BC$6 &amp; " " &amp; MID($AV$3, 15, 4)), 0 ), 'Raw Data'!$J:$J, $A135, 'Raw Data'!$O:$O,""&amp;'Raw Data'!$B$1,'Raw Data'!$D:$D,"&lt;&gt;*ithdr*",'Raw Data'!$D:$D,"&lt;&gt;*ancel*",'Raw Data'!$P:$P,"--")
+
SUMIFS('Raw Data'!$AA:$AA, 'Raw Data'!$AN:$AN,"&lt;=" &amp;DATE(MID($AV$3, 15, 4), MONTH("1 " &amp; BC$6 &amp; " " &amp; MID($AV$3, 15, 4)) + 1, 0 ), 'Raw Data'!$AN:$AN,"&gt;" &amp;DATE(MID($AV$3, 15, 4), MONTH("1 " &amp; BC$6 &amp; " " &amp; MID($AV$3, 15, 4)), 0 ), 'Raw Data'!$J:$J, $A135, 'Raw Data'!$P:$P,""&amp;'Raw Data'!$B$1,'Raw Data'!$D:$D,"&lt;&gt;*ithdr*",'Raw Data'!$D:$D,"&lt;&gt;*ancel*")
+
SUMIFS('Raw Data'!$X:$X, 'Raw Data'!$AN:$AN,"&lt;=" &amp;DATE(MID($AV$3, 15, 4), MONTH("1 " &amp; BC$6 &amp; " " &amp; MID($AV$3, 15, 4)) + 1, 0 ), 'Raw Data'!$AN:$AN,"&gt;" &amp;DATE(MID($AV$3, 15, 4), MONTH("1 " &amp; BC$6 &amp; " " &amp; MID($AV$3, 15, 4)), 0 ), 'Raw Data'!$J:$J, $A135, 'Raw Data'!$O:$O,""&amp;'Raw Data'!$B$1,'Raw Data'!$D:$D,"&lt;&gt;*ithdr*",'Raw Data'!$D:$D,"&lt;&gt;*ancel*",'Raw Data'!$P:$P,"--")
+
SUMIFS('Raw Data'!$X:$X, 'Raw Data'!$AN:$AN,"&lt;=" &amp;DATE(MID($AV$3, 15, 4), MONTH("1 " &amp; BC$6 &amp; " " &amp; MID($AV$3, 15, 4)) + 1, 0 ), 'Raw Data'!$AN:$AN,"&gt;" &amp;DATE(MID($AV$3, 15, 4), MONTH("1 " &amp; BC$6 &amp; " " &amp; MID($AV$3, 15, 4)), 0 ), 'Raw Data'!$J:$J, $A135, 'Raw Data'!$P:$P,""&amp;'Raw Data'!$B$1,'Raw Data'!$D:$D,"&lt;&gt;*ithdr*",'Raw Data'!$D:$D,"&lt;&gt;*ancel*")
+
SUMIFS('Raw Data'!$V:$V, 'Raw Data'!$AN:$AN,"&lt;=" &amp;DATE(MID($AV$3, 15, 4), MONTH("1 " &amp; BC$6 &amp; " " &amp; MID($AV$3, 15, 4)) + 1, 0 ), 'Raw Data'!$AN:$AN,"&gt;" &amp;DATE(MID($AV$3, 15, 4), MONTH("1 " &amp; BC$6 &amp; " " &amp; MID($AV$3, 15, 4)), 0 ), 'Raw Data'!$J:$J, $A135, 'Raw Data'!$O:$O,""&amp;'Raw Data'!$B$1,'Raw Data'!$D:$D,"&lt;&gt;*ithdr*",'Raw Data'!$D:$D,"&lt;&gt;*ancel*",'Raw Data'!$P:$P,"--")
+
SUMIFS('Raw Data'!$V:$V, 'Raw Data'!$AN:$AN,"&lt;=" &amp;DATE(MID($AV$3, 15, 4), MONTH("1 " &amp; BC$6 &amp; " " &amp; MID($AV$3, 15, 4)) + 1, 0 ), 'Raw Data'!$AN:$AN,"&gt;" &amp;DATE(MID($AV$3, 15, 4), MONTH("1 " &amp; BC$6 &amp; " " &amp; MID($AV$3, 15, 4)), 0 ), 'Raw Data'!$J:$J, $A135, 'Raw Data'!$P:$P,""&amp;'Raw Data'!$B$1,'Raw Data'!$D:$D,"&lt;&gt;*ithdr*",'Raw Data'!$D:$D,"&lt;&gt;*ancel*")</f>
        <v>0</v>
      </c>
      <c r="BD145" s="117"/>
      <c r="BE145" s="117"/>
      <c r="BF145" s="123"/>
    </row>
    <row r="146" spans="1:58" ht="12.75" customHeight="1" x14ac:dyDescent="0.2">
      <c r="A146" s="120" t="s">
        <v>734</v>
      </c>
      <c r="B146" s="117"/>
      <c r="C146" s="117"/>
      <c r="D146" s="117"/>
      <c r="E146" s="117"/>
      <c r="F146" s="117"/>
      <c r="G146" s="117"/>
      <c r="H146" s="117"/>
      <c r="I146" s="117"/>
      <c r="J146" s="123"/>
      <c r="K146" s="140">
        <f>SUMIFS('Raw Data'!$AI:$AI, 'Raw Data'!$AN:$AN,"&lt;=" &amp;DATE(LEFT($AV$3, 4), MONTH("1 " &amp; K$6 &amp; " " &amp; LEFT($AV$3, 4)) + 1, 0 ), 'Raw Data'!$AN:$AN,"&gt;" &amp;DATE(LEFT($AV$3, 4), MONTH("1 " &amp; K$6 &amp; " " &amp; LEFT($AV$3, 4)), 0 ), 'Raw Data'!$J:$J, $A135, 'Raw Data'!$O:$O,""&amp;'Raw Data'!$B$1,'Raw Data'!$D:$D,"&lt;&gt;*ithdr*",'Raw Data'!$D:$D,"&lt;&gt;*ancel*",'Raw Data'!$P:$P,"--")
+
SUMIFS('Raw Data'!$AI:$AI, 'Raw Data'!$AN:$AN,"&lt;=" &amp;DATE(LEFT($AV$3, 4), MONTH("1 " &amp; K$6 &amp; " " &amp; LEFT($AV$3, 4)) + 1, 0 ), 'Raw Data'!$AN:$AN,"&gt;" &amp;DATE(LEFT($AV$3, 4), MONTH("1 " &amp; K$6 &amp; " " &amp; LEFT($AV$3, 4)), 0 ), 'Raw Data'!$J:$J, $A135, 'Raw Data'!$P:$P,""&amp;'Raw Data'!$B$1,'Raw Data'!$D:$D,"&lt;&gt;*ithdr*",'Raw Data'!$D:$D,"&lt;&gt;*ancel*")</f>
        <v>0</v>
      </c>
      <c r="L146" s="117"/>
      <c r="M146" s="117"/>
      <c r="N146" s="123"/>
      <c r="O146" s="140">
        <f>SUMIFS('Raw Data'!$AI:$AI, 'Raw Data'!$AN:$AN,"&lt;=" &amp;DATE(LEFT($AV$3, 4), MONTH("1 " &amp; O$6 &amp; " " &amp; LEFT($AV$3, 4)) + 1, 0 ), 'Raw Data'!$AN:$AN,"&gt;" &amp;DATE(LEFT($AV$3, 4), MONTH("1 " &amp; O$6 &amp; " " &amp; LEFT($AV$3, 4)), 0 ), 'Raw Data'!$J:$J, $A135, 'Raw Data'!$O:$O,""&amp;'Raw Data'!$B$1,'Raw Data'!$D:$D,"&lt;&gt;*ithdr*",'Raw Data'!$D:$D,"&lt;&gt;*ancel*",'Raw Data'!$P:$P,"--")
+
SUMIFS('Raw Data'!$AI:$AI, 'Raw Data'!$AN:$AN,"&lt;=" &amp;DATE(LEFT($AV$3, 4), MONTH("1 " &amp; O$6 &amp; " " &amp; LEFT($AV$3, 4)) + 1, 0 ), 'Raw Data'!$AN:$AN,"&gt;" &amp;DATE(LEFT($AV$3, 4), MONTH("1 " &amp; O$6 &amp; " " &amp; LEFT($AV$3, 4)), 0 ), 'Raw Data'!$J:$J, $A135, 'Raw Data'!$P:$P,""&amp;'Raw Data'!$B$1,'Raw Data'!$D:$D,"&lt;&gt;*ithdr*",'Raw Data'!$D:$D,"&lt;&gt;*ancel*")</f>
        <v>0</v>
      </c>
      <c r="P146" s="117"/>
      <c r="Q146" s="117"/>
      <c r="R146" s="123"/>
      <c r="S146" s="140">
        <f>SUMIFS('Raw Data'!$AI:$AI, 'Raw Data'!$AN:$AN,"&lt;=" &amp;DATE(LEFT($AV$3, 4), MONTH("1 " &amp; S$6 &amp; " " &amp; LEFT($AV$3, 4)) + 1, 0 ), 'Raw Data'!$AN:$AN,"&gt;" &amp;DATE(LEFT($AV$3, 4), MONTH("1 " &amp; S$6 &amp; " " &amp; LEFT($AV$3, 4)), 0 ), 'Raw Data'!$J:$J, $A135, 'Raw Data'!$O:$O,""&amp;'Raw Data'!$B$1,'Raw Data'!$D:$D,"&lt;&gt;*ithdr*",'Raw Data'!$D:$D,"&lt;&gt;*ancel*",'Raw Data'!$P:$P,"--")
+
SUMIFS('Raw Data'!$AI:$AI, 'Raw Data'!$AN:$AN,"&lt;=" &amp;DATE(LEFT($AV$3, 4), MONTH("1 " &amp; S$6 &amp; " " &amp; LEFT($AV$3, 4)) + 1, 0 ), 'Raw Data'!$AN:$AN,"&gt;" &amp;DATE(LEFT($AV$3, 4), MONTH("1 " &amp; S$6 &amp; " " &amp; LEFT($AV$3, 4)), 0 ), 'Raw Data'!$J:$J, $A135, 'Raw Data'!$P:$P,""&amp;'Raw Data'!$B$1,'Raw Data'!$D:$D,"&lt;&gt;*ithdr*",'Raw Data'!$D:$D,"&lt;&gt;*ancel*")</f>
        <v>0</v>
      </c>
      <c r="T146" s="117"/>
      <c r="U146" s="117"/>
      <c r="V146" s="123"/>
      <c r="W146" s="140">
        <f>SUMIFS('Raw Data'!$AI:$AI, 'Raw Data'!$AN:$AN,"&lt;=" &amp;DATE(LEFT($AV$3, 4), MONTH("1 " &amp; W$6 &amp; " " &amp; LEFT($AV$3, 4)) + 1, 0 ), 'Raw Data'!$AN:$AN,"&gt;" &amp;DATE(LEFT($AV$3, 4), MONTH("1 " &amp; W$6 &amp; " " &amp; LEFT($AV$3, 4)), 0 ), 'Raw Data'!$J:$J, $A135, 'Raw Data'!$O:$O,""&amp;'Raw Data'!$B$1,'Raw Data'!$D:$D,"&lt;&gt;*ithdr*",'Raw Data'!$D:$D,"&lt;&gt;*ancel*",'Raw Data'!$P:$P,"--")
+
SUMIFS('Raw Data'!$AI:$AI, 'Raw Data'!$AN:$AN,"&lt;=" &amp;DATE(LEFT($AV$3, 4), MONTH("1 " &amp; W$6 &amp; " " &amp; LEFT($AV$3, 4)) + 1, 0 ), 'Raw Data'!$AN:$AN,"&gt;" &amp;DATE(LEFT($AV$3, 4), MONTH("1 " &amp; W$6 &amp; " " &amp; LEFT($AV$3, 4)), 0 ), 'Raw Data'!$J:$J, $A135, 'Raw Data'!$P:$P,""&amp;'Raw Data'!$B$1,'Raw Data'!$D:$D,"&lt;&gt;*ithdr*",'Raw Data'!$D:$D,"&lt;&gt;*ancel*")</f>
        <v>0</v>
      </c>
      <c r="X146" s="117"/>
      <c r="Y146" s="117"/>
      <c r="Z146" s="123"/>
      <c r="AA146" s="140">
        <f>SUMIFS('Raw Data'!$AI:$AI, 'Raw Data'!$AN:$AN,"&lt;=" &amp;DATE(LEFT($AV$3, 4), MONTH("1 " &amp; AA$6 &amp; " " &amp; LEFT($AV$3, 4)) + 1, 0 ), 'Raw Data'!$AN:$AN,"&gt;" &amp;DATE(LEFT($AV$3, 4), MONTH("1 " &amp; AA$6 &amp; " " &amp; LEFT($AV$3, 4)), 0 ), 'Raw Data'!$J:$J, $A135, 'Raw Data'!$O:$O,""&amp;'Raw Data'!$B$1,'Raw Data'!$D:$D,"&lt;&gt;*ithdr*",'Raw Data'!$D:$D,"&lt;&gt;*ancel*",'Raw Data'!$P:$P,"--")
+
SUMIFS('Raw Data'!$AI:$AI, 'Raw Data'!$AN:$AN,"&lt;=" &amp;DATE(LEFT($AV$3, 4), MONTH("1 " &amp; AA$6 &amp; " " &amp; LEFT($AV$3, 4)) + 1, 0 ), 'Raw Data'!$AN:$AN,"&gt;" &amp;DATE(LEFT($AV$3, 4), MONTH("1 " &amp; AA$6 &amp; " " &amp; LEFT($AV$3, 4)), 0 ), 'Raw Data'!$J:$J, $A135, 'Raw Data'!$P:$P,""&amp;'Raw Data'!$B$1,'Raw Data'!$D:$D,"&lt;&gt;*ithdr*",'Raw Data'!$D:$D,"&lt;&gt;*ancel*")</f>
        <v>0</v>
      </c>
      <c r="AB146" s="117"/>
      <c r="AC146" s="117"/>
      <c r="AD146" s="123"/>
      <c r="AE146" s="140">
        <f>SUMIFS('Raw Data'!$AI:$AI, 'Raw Data'!$AN:$AN,"&lt;=" &amp;DATE(LEFT($AV$3, 4), MONTH("1 " &amp; AE$6 &amp; " " &amp; LEFT($AV$3, 4)) + 1, 0 ), 'Raw Data'!$AN:$AN,"&gt;" &amp;DATE(LEFT($AV$3, 4), MONTH("1 " &amp; AE$6 &amp; " " &amp; LEFT($AV$3, 4)), 0 ), 'Raw Data'!$J:$J, $A135, 'Raw Data'!$O:$O,""&amp;'Raw Data'!$B$1,'Raw Data'!$D:$D,"&lt;&gt;*ithdr*",'Raw Data'!$D:$D,"&lt;&gt;*ancel*",'Raw Data'!$P:$P,"--")
+
SUMIFS('Raw Data'!$AI:$AI, 'Raw Data'!$AN:$AN,"&lt;=" &amp;DATE(LEFT($AV$3, 4), MONTH("1 " &amp; AE$6 &amp; " " &amp; LEFT($AV$3, 4)) + 1, 0 ), 'Raw Data'!$AN:$AN,"&gt;" &amp;DATE(LEFT($AV$3, 4), MONTH("1 " &amp; AE$6 &amp; " " &amp; LEFT($AV$3, 4)), 0 ), 'Raw Data'!$J:$J, $A135, 'Raw Data'!$P:$P,""&amp;'Raw Data'!$B$1,'Raw Data'!$D:$D,"&lt;&gt;*ithdr*",'Raw Data'!$D:$D,"&lt;&gt;*ancel*")</f>
        <v>0</v>
      </c>
      <c r="AF146" s="117"/>
      <c r="AG146" s="117"/>
      <c r="AH146" s="123"/>
      <c r="AI146" s="140">
        <f>SUMIFS('Raw Data'!$AI:$AI, 'Raw Data'!$AN:$AN,"&lt;=" &amp;DATE(LEFT($AV$3, 4), MONTH("1 " &amp; AI$6 &amp; " " &amp; LEFT($AV$3, 4)) + 1, 0 ), 'Raw Data'!$AN:$AN,"&gt;" &amp;DATE(LEFT($AV$3, 4), MONTH("1 " &amp; AI$6 &amp; " " &amp; LEFT($AV$3, 4)), 0 ), 'Raw Data'!$J:$J, $A135, 'Raw Data'!$O:$O,""&amp;'Raw Data'!$B$1,'Raw Data'!$D:$D,"&lt;&gt;*ithdr*",'Raw Data'!$D:$D,"&lt;&gt;*ancel*",'Raw Data'!$P:$P,"--")
+
SUMIFS('Raw Data'!$AI:$AI, 'Raw Data'!$AN:$AN,"&lt;=" &amp;DATE(LEFT($AV$3, 4), MONTH("1 " &amp; AI$6 &amp; " " &amp; LEFT($AV$3, 4)) + 1, 0 ), 'Raw Data'!$AN:$AN,"&gt;" &amp;DATE(LEFT($AV$3, 4), MONTH("1 " &amp; AI$6 &amp; " " &amp; LEFT($AV$3, 4)), 0 ), 'Raw Data'!$J:$J, $A135, 'Raw Data'!$P:$P,""&amp;'Raw Data'!$B$1,'Raw Data'!$D:$D,"&lt;&gt;*ithdr*",'Raw Data'!$D:$D,"&lt;&gt;*ancel*")</f>
        <v>0</v>
      </c>
      <c r="AJ146" s="117"/>
      <c r="AK146" s="117"/>
      <c r="AL146" s="123"/>
      <c r="AM146" s="140">
        <f>SUMIFS('Raw Data'!$AI:$AI, 'Raw Data'!$AN:$AN,"&lt;=" &amp;DATE(LEFT($AV$3, 4), MONTH("1 " &amp; AM$6 &amp; " " &amp; LEFT($AV$3, 4)) + 1, 0 ), 'Raw Data'!$AN:$AN,"&gt;" &amp;DATE(LEFT($AV$3, 4), MONTH("1 " &amp; AM$6 &amp; " " &amp; LEFT($AV$3, 4)), 0 ), 'Raw Data'!$J:$J, $A135, 'Raw Data'!$O:$O,""&amp;'Raw Data'!$B$1,'Raw Data'!$D:$D,"&lt;&gt;*ithdr*",'Raw Data'!$D:$D,"&lt;&gt;*ancel*",'Raw Data'!$P:$P,"--")
+
SUMIFS('Raw Data'!$AI:$AI, 'Raw Data'!$AN:$AN,"&lt;=" &amp;DATE(LEFT($AV$3, 4), MONTH("1 " &amp; AM$6 &amp; " " &amp; LEFT($AV$3, 4)) + 1, 0 ), 'Raw Data'!$AN:$AN,"&gt;" &amp;DATE(LEFT($AV$3, 4), MONTH("1 " &amp; AM$6 &amp; " " &amp; LEFT($AV$3, 4)), 0 ), 'Raw Data'!$J:$J, $A135, 'Raw Data'!$P:$P,""&amp;'Raw Data'!$B$1,'Raw Data'!$D:$D,"&lt;&gt;*ithdr*",'Raw Data'!$D:$D,"&lt;&gt;*ancel*")</f>
        <v>0</v>
      </c>
      <c r="AN146" s="117"/>
      <c r="AO146" s="117"/>
      <c r="AP146" s="123"/>
      <c r="AQ146" s="140">
        <f>SUMIFS('Raw Data'!$AI:$AI, 'Raw Data'!$AN:$AN,"&lt;=" &amp;DATE(LEFT($AV$3, 4), MONTH("1 " &amp; AQ$6 &amp; " " &amp; LEFT($AV$3, 4)) + 1, 0 ), 'Raw Data'!$AN:$AN,"&gt;" &amp;DATE(LEFT($AV$3, 4), MONTH("1 " &amp; AQ$6 &amp; " " &amp; LEFT($AV$3, 4)), 0 ), 'Raw Data'!$J:$J, $A135, 'Raw Data'!$O:$O,""&amp;'Raw Data'!$B$1,'Raw Data'!$D:$D,"&lt;&gt;*ithdr*",'Raw Data'!$D:$D,"&lt;&gt;*ancel*",'Raw Data'!$P:$P,"--")
+
SUMIFS('Raw Data'!$AI:$AI, 'Raw Data'!$AN:$AN,"&lt;=" &amp;DATE(LEFT($AV$3, 4), MONTH("1 " &amp; AQ$6 &amp; " " &amp; LEFT($AV$3, 4)) + 1, 0 ), 'Raw Data'!$AN:$AN,"&gt;" &amp;DATE(LEFT($AV$3, 4), MONTH("1 " &amp; AQ$6 &amp; " " &amp; LEFT($AV$3, 4)), 0 ), 'Raw Data'!$J:$J, $A135, 'Raw Data'!$P:$P,""&amp;'Raw Data'!$B$1,'Raw Data'!$D:$D,"&lt;&gt;*ithdr*",'Raw Data'!$D:$D,"&lt;&gt;*ancel*")</f>
        <v>0</v>
      </c>
      <c r="AR146" s="117"/>
      <c r="AS146" s="117"/>
      <c r="AT146" s="123"/>
      <c r="AU146" s="140">
        <f>SUMIFS('Raw Data'!$AI:$AI, 'Raw Data'!$AN:$AN,"&lt;=" &amp;DATE(MID($AV$3, 15, 4), MONTH("1 " &amp; AU$6 &amp; " " &amp; MID($AV$3, 15, 4)) + 1, 0 ), 'Raw Data'!$AN:$AN,"&gt;" &amp;DATE(MID($AV$3, 15, 4), MONTH("1 " &amp; AU$6 &amp; " " &amp; MID($AV$3, 15, 4)), 0 ), 'Raw Data'!$J:$J, $A135, 'Raw Data'!$O:$O,""&amp;'Raw Data'!$B$1,'Raw Data'!$D:$D,"&lt;&gt;*ithdr*",'Raw Data'!$D:$D,"&lt;&gt;*ancel*",'Raw Data'!$P:$P,"--")
+
SUMIFS('Raw Data'!$AI:$AI, 'Raw Data'!$AN:$AN,"&lt;=" &amp;DATE(MID($AV$3, 15, 4), MONTH("1 " &amp; AU$6 &amp; " " &amp; MID($AV$3, 15, 4)) + 1, 0 ), 'Raw Data'!$AN:$AN,"&gt;" &amp;DATE(MID($AV$3, 15, 4), MONTH("1 " &amp; AU$6 &amp; " " &amp; MID($AV$3, 15, 4)), 0 ), 'Raw Data'!$J:$J, $A135, 'Raw Data'!$P:$P,""&amp;'Raw Data'!$B$1,'Raw Data'!$D:$D,"&lt;&gt;*ithdr*",'Raw Data'!$D:$D,"&lt;&gt;*ancel*")</f>
        <v>0</v>
      </c>
      <c r="AV146" s="117"/>
      <c r="AW146" s="117"/>
      <c r="AX146" s="123"/>
      <c r="AY146" s="140">
        <f>SUMIFS('Raw Data'!$AI:$AI, 'Raw Data'!$AN:$AN,"&lt;=" &amp;DATE(MID($AV$3, 15, 4), MONTH("1 " &amp; AY$6 &amp; " " &amp; MID($AV$3, 15, 4)) + 1, 0 ), 'Raw Data'!$AN:$AN,"&gt;" &amp;DATE(MID($AV$3, 15, 4), MONTH("1 " &amp; AY$6 &amp; " " &amp; MID($AV$3, 15, 4)), 0 ), 'Raw Data'!$J:$J, $A135, 'Raw Data'!$O:$O,""&amp;'Raw Data'!$B$1,'Raw Data'!$D:$D,"&lt;&gt;*ithdr*",'Raw Data'!$D:$D,"&lt;&gt;*ancel*",'Raw Data'!$P:$P,"--")
+
SUMIFS('Raw Data'!$AI:$AI, 'Raw Data'!$AN:$AN,"&lt;=" &amp;DATE(MID($AV$3, 15, 4), MONTH("1 " &amp; AY$6 &amp; " " &amp; MID($AV$3, 15, 4)) + 1, 0 ), 'Raw Data'!$AN:$AN,"&gt;" &amp;DATE(MID($AV$3, 15, 4), MONTH("1 " &amp; AY$6 &amp; " " &amp; MID($AV$3, 15, 4)), 0 ), 'Raw Data'!$J:$J, $A135, 'Raw Data'!$P:$P,""&amp;'Raw Data'!$B$1,'Raw Data'!$D:$D,"&lt;&gt;*ithdr*",'Raw Data'!$D:$D,"&lt;&gt;*ancel*")</f>
        <v>0</v>
      </c>
      <c r="AZ146" s="117"/>
      <c r="BA146" s="117"/>
      <c r="BB146" s="123"/>
      <c r="BC146" s="140">
        <f>SUMIFS('Raw Data'!$AI:$AI, 'Raw Data'!$AN:$AN,"&lt;=" &amp;DATE(MID($AV$3, 15, 4), MONTH("1 " &amp; BC$6 &amp; " " &amp; MID($AV$3, 15, 4)) + 1, 0 ), 'Raw Data'!$AN:$AN,"&gt;" &amp;DATE(MID($AV$3, 15, 4), MONTH("1 " &amp; BC$6 &amp; " " &amp; MID($AV$3, 15, 4)), 0 ), 'Raw Data'!$J:$J, $A135, 'Raw Data'!$O:$O,""&amp;'Raw Data'!$B$1,'Raw Data'!$D:$D,"&lt;&gt;*ithdr*",'Raw Data'!$D:$D,"&lt;&gt;*ancel*",'Raw Data'!$P:$P,"--")
+
SUMIFS('Raw Data'!$AI:$AI, 'Raw Data'!$AN:$AN,"&lt;=" &amp;DATE(MID($AV$3, 15, 4), MONTH("1 " &amp; BC$6 &amp; " " &amp; MID($AV$3, 15, 4)) + 1, 0 ), 'Raw Data'!$AN:$AN,"&gt;" &amp;DATE(MID($AV$3, 15, 4), MONTH("1 " &amp; BC$6 &amp; " " &amp; MID($AV$3, 15, 4)), 0 ), 'Raw Data'!$J:$J, $A135, 'Raw Data'!$P:$P,""&amp;'Raw Data'!$B$1,'Raw Data'!$D:$D,"&lt;&gt;*ithdr*",'Raw Data'!$D:$D,"&lt;&gt;*ancel*")</f>
        <v>0</v>
      </c>
      <c r="BD146" s="117"/>
      <c r="BE146" s="117"/>
      <c r="BF146" s="123"/>
    </row>
    <row r="147" spans="1:58" ht="12.75" customHeight="1" x14ac:dyDescent="0.2">
      <c r="A147" s="157" t="s">
        <v>735</v>
      </c>
      <c r="B147" s="117"/>
      <c r="C147" s="117"/>
      <c r="D147" s="117"/>
      <c r="E147" s="117"/>
      <c r="F147" s="117"/>
      <c r="G147" s="117"/>
      <c r="H147" s="117"/>
      <c r="I147" s="117"/>
      <c r="J147" s="123"/>
      <c r="K147" s="140">
        <f>SUMIFS('Raw Data'!$AI:$AI, 'Raw Data'!$AN:$AN,"&lt;=" &amp;DATE(LEFT($AV$3, 4), MONTH("1 " &amp; K$6 &amp; " " &amp; LEFT($AV$3, 4)) + 1, 0 ), 'Raw Data'!$AN:$AN,"&gt;" &amp;DATE(LEFT($AV$3, 4), MONTH("1 " &amp; K$6 &amp; " " &amp; LEFT($AV$3, 4)), 0 ), 'Raw Data'!$J:$J, $A135, 'Raw Data'!$H:$H, "Ear*", 'Raw Data'!$O:$O,""&amp;'Raw Data'!$B$1,'Raw Data'!$D:$D,"&lt;&gt;*ithdr*",'Raw Data'!$D:$D,"&lt;&gt;*ancel*",'Raw Data'!$P:$P,"--")
+
SUMIFS('Raw Data'!$AI:$AI, 'Raw Data'!$AN:$AN,"&lt;=" &amp;DATE(LEFT($AV$3, 4), MONTH("1 " &amp; K$6 &amp; " " &amp; LEFT($AV$3, 4)) + 1, 0 ), 'Raw Data'!$AN:$AN,"&gt;" &amp;DATE(LEFT($AV$3, 4), MONTH("1 " &amp; K$6 &amp; " " &amp; LEFT($AV$3, 4)), 0 ), 'Raw Data'!$J:$J, $A135, 'Raw Data'!$H:$H, "Ear*", 'Raw Data'!$P:$P,""&amp;'Raw Data'!$B$1,'Raw Data'!$D:$D,"&lt;&gt;*ithdr*",'Raw Data'!$D:$D,"&lt;&gt;*ancel*")</f>
        <v>0</v>
      </c>
      <c r="L147" s="117"/>
      <c r="M147" s="117"/>
      <c r="N147" s="123"/>
      <c r="O147" s="140">
        <f>SUMIFS('Raw Data'!$AI:$AI, 'Raw Data'!$AN:$AN,"&lt;=" &amp;DATE(LEFT($AV$3, 4), MONTH("1 " &amp; O$6 &amp; " " &amp; LEFT($AV$3, 4)) + 1, 0 ), 'Raw Data'!$AN:$AN,"&gt;" &amp;DATE(LEFT($AV$3, 4), MONTH("1 " &amp; O$6 &amp; " " &amp; LEFT($AV$3, 4)), 0 ), 'Raw Data'!$J:$J, $A135, 'Raw Data'!$H:$H, "Ear*", 'Raw Data'!$O:$O,""&amp;'Raw Data'!$B$1,'Raw Data'!$D:$D,"&lt;&gt;*ithdr*",'Raw Data'!$D:$D,"&lt;&gt;*ancel*",'Raw Data'!$P:$P,"--")
+
SUMIFS('Raw Data'!$AI:$AI, 'Raw Data'!$AN:$AN,"&lt;=" &amp;DATE(LEFT($AV$3, 4), MONTH("1 " &amp; O$6 &amp; " " &amp; LEFT($AV$3, 4)) + 1, 0 ), 'Raw Data'!$AN:$AN,"&gt;" &amp;DATE(LEFT($AV$3, 4), MONTH("1 " &amp; O$6 &amp; " " &amp; LEFT($AV$3, 4)), 0 ), 'Raw Data'!$J:$J, $A135, 'Raw Data'!$H:$H, "Ear*", 'Raw Data'!$P:$P,""&amp;'Raw Data'!$B$1,'Raw Data'!$D:$D,"&lt;&gt;*ithdr*",'Raw Data'!$D:$D,"&lt;&gt;*ancel*")</f>
        <v>0</v>
      </c>
      <c r="P147" s="117"/>
      <c r="Q147" s="117"/>
      <c r="R147" s="123"/>
      <c r="S147" s="140">
        <f>SUMIFS('Raw Data'!$AI:$AI, 'Raw Data'!$AN:$AN,"&lt;=" &amp;DATE(LEFT($AV$3, 4), MONTH("1 " &amp; S$6 &amp; " " &amp; LEFT($AV$3, 4)) + 1, 0 ), 'Raw Data'!$AN:$AN,"&gt;" &amp;DATE(LEFT($AV$3, 4), MONTH("1 " &amp; S$6 &amp; " " &amp; LEFT($AV$3, 4)), 0 ), 'Raw Data'!$J:$J, $A135, 'Raw Data'!$H:$H, "Ear*", 'Raw Data'!$O:$O,""&amp;'Raw Data'!$B$1,'Raw Data'!$D:$D,"&lt;&gt;*ithdr*",'Raw Data'!$D:$D,"&lt;&gt;*ancel*",'Raw Data'!$P:$P,"--")
+
SUMIFS('Raw Data'!$AI:$AI, 'Raw Data'!$AN:$AN,"&lt;=" &amp;DATE(LEFT($AV$3, 4), MONTH("1 " &amp; S$6 &amp; " " &amp; LEFT($AV$3, 4)) + 1, 0 ), 'Raw Data'!$AN:$AN,"&gt;" &amp;DATE(LEFT($AV$3, 4), MONTH("1 " &amp; S$6 &amp; " " &amp; LEFT($AV$3, 4)), 0 ), 'Raw Data'!$J:$J, $A135, 'Raw Data'!$H:$H, "Ear*", 'Raw Data'!$P:$P,""&amp;'Raw Data'!$B$1,'Raw Data'!$D:$D,"&lt;&gt;*ithdr*",'Raw Data'!$D:$D,"&lt;&gt;*ancel*")</f>
        <v>0</v>
      </c>
      <c r="T147" s="117"/>
      <c r="U147" s="117"/>
      <c r="V147" s="123"/>
      <c r="W147" s="140">
        <f>SUMIFS('Raw Data'!$AI:$AI, 'Raw Data'!$AN:$AN,"&lt;=" &amp;DATE(LEFT($AV$3, 4), MONTH("1 " &amp; W$6 &amp; " " &amp; LEFT($AV$3, 4)) + 1, 0 ), 'Raw Data'!$AN:$AN,"&gt;" &amp;DATE(LEFT($AV$3, 4), MONTH("1 " &amp; W$6 &amp; " " &amp; LEFT($AV$3, 4)), 0 ), 'Raw Data'!$J:$J, $A135, 'Raw Data'!$H:$H, "Ear*", 'Raw Data'!$O:$O,""&amp;'Raw Data'!$B$1,'Raw Data'!$D:$D,"&lt;&gt;*ithdr*",'Raw Data'!$D:$D,"&lt;&gt;*ancel*",'Raw Data'!$P:$P,"--")
+
SUMIFS('Raw Data'!$AI:$AI, 'Raw Data'!$AN:$AN,"&lt;=" &amp;DATE(LEFT($AV$3, 4), MONTH("1 " &amp; W$6 &amp; " " &amp; LEFT($AV$3, 4)) + 1, 0 ), 'Raw Data'!$AN:$AN,"&gt;" &amp;DATE(LEFT($AV$3, 4), MONTH("1 " &amp; W$6 &amp; " " &amp; LEFT($AV$3, 4)), 0 ), 'Raw Data'!$J:$J, $A135, 'Raw Data'!$H:$H, "Ear*", 'Raw Data'!$P:$P,""&amp;'Raw Data'!$B$1,'Raw Data'!$D:$D,"&lt;&gt;*ithdr*",'Raw Data'!$D:$D,"&lt;&gt;*ancel*")</f>
        <v>0</v>
      </c>
      <c r="X147" s="117"/>
      <c r="Y147" s="117"/>
      <c r="Z147" s="123"/>
      <c r="AA147" s="140">
        <f>SUMIFS('Raw Data'!$AI:$AI, 'Raw Data'!$AN:$AN,"&lt;=" &amp;DATE(LEFT($AV$3, 4), MONTH("1 " &amp; AA$6 &amp; " " &amp; LEFT($AV$3, 4)) + 1, 0 ), 'Raw Data'!$AN:$AN,"&gt;" &amp;DATE(LEFT($AV$3, 4), MONTH("1 " &amp; AA$6 &amp; " " &amp; LEFT($AV$3, 4)), 0 ), 'Raw Data'!$J:$J, $A135, 'Raw Data'!$H:$H, "Ear*", 'Raw Data'!$O:$O,""&amp;'Raw Data'!$B$1,'Raw Data'!$D:$D,"&lt;&gt;*ithdr*",'Raw Data'!$D:$D,"&lt;&gt;*ancel*",'Raw Data'!$P:$P,"--")
+
SUMIFS('Raw Data'!$AI:$AI, 'Raw Data'!$AN:$AN,"&lt;=" &amp;DATE(LEFT($AV$3, 4), MONTH("1 " &amp; AA$6 &amp; " " &amp; LEFT($AV$3, 4)) + 1, 0 ), 'Raw Data'!$AN:$AN,"&gt;" &amp;DATE(LEFT($AV$3, 4), MONTH("1 " &amp; AA$6 &amp; " " &amp; LEFT($AV$3, 4)), 0 ), 'Raw Data'!$J:$J, $A135, 'Raw Data'!$H:$H, "Ear*", 'Raw Data'!$P:$P,""&amp;'Raw Data'!$B$1,'Raw Data'!$D:$D,"&lt;&gt;*ithdr*",'Raw Data'!$D:$D,"&lt;&gt;*ancel*")</f>
        <v>0</v>
      </c>
      <c r="AB147" s="117"/>
      <c r="AC147" s="117"/>
      <c r="AD147" s="123"/>
      <c r="AE147" s="140">
        <f>SUMIFS('Raw Data'!$AI:$AI, 'Raw Data'!$AN:$AN,"&lt;=" &amp;DATE(LEFT($AV$3, 4), MONTH("1 " &amp; AE$6 &amp; " " &amp; LEFT($AV$3, 4)) + 1, 0 ), 'Raw Data'!$AN:$AN,"&gt;" &amp;DATE(LEFT($AV$3, 4), MONTH("1 " &amp; AE$6 &amp; " " &amp; LEFT($AV$3, 4)), 0 ), 'Raw Data'!$J:$J, $A135, 'Raw Data'!$H:$H, "Ear*", 'Raw Data'!$O:$O,""&amp;'Raw Data'!$B$1,'Raw Data'!$D:$D,"&lt;&gt;*ithdr*",'Raw Data'!$D:$D,"&lt;&gt;*ancel*",'Raw Data'!$P:$P,"--")
+
SUMIFS('Raw Data'!$AI:$AI, 'Raw Data'!$AN:$AN,"&lt;=" &amp;DATE(LEFT($AV$3, 4), MONTH("1 " &amp; AE$6 &amp; " " &amp; LEFT($AV$3, 4)) + 1, 0 ), 'Raw Data'!$AN:$AN,"&gt;" &amp;DATE(LEFT($AV$3, 4), MONTH("1 " &amp; AE$6 &amp; " " &amp; LEFT($AV$3, 4)), 0 ), 'Raw Data'!$J:$J, $A135, 'Raw Data'!$H:$H, "Ear*", 'Raw Data'!$P:$P,""&amp;'Raw Data'!$B$1,'Raw Data'!$D:$D,"&lt;&gt;*ithdr*",'Raw Data'!$D:$D,"&lt;&gt;*ancel*")</f>
        <v>0</v>
      </c>
      <c r="AF147" s="117"/>
      <c r="AG147" s="117"/>
      <c r="AH147" s="123"/>
      <c r="AI147" s="140">
        <f>SUMIFS('Raw Data'!$AI:$AI, 'Raw Data'!$AN:$AN,"&lt;=" &amp;DATE(LEFT($AV$3, 4), MONTH("1 " &amp; AI$6 &amp; " " &amp; LEFT($AV$3, 4)) + 1, 0 ), 'Raw Data'!$AN:$AN,"&gt;" &amp;DATE(LEFT($AV$3, 4), MONTH("1 " &amp; AI$6 &amp; " " &amp; LEFT($AV$3, 4)), 0 ), 'Raw Data'!$J:$J, $A135, 'Raw Data'!$H:$H, "Ear*", 'Raw Data'!$O:$O,""&amp;'Raw Data'!$B$1,'Raw Data'!$D:$D,"&lt;&gt;*ithdr*",'Raw Data'!$D:$D,"&lt;&gt;*ancel*",'Raw Data'!$P:$P,"--")
+
SUMIFS('Raw Data'!$AI:$AI, 'Raw Data'!$AN:$AN,"&lt;=" &amp;DATE(LEFT($AV$3, 4), MONTH("1 " &amp; AI$6 &amp; " " &amp; LEFT($AV$3, 4)) + 1, 0 ), 'Raw Data'!$AN:$AN,"&gt;" &amp;DATE(LEFT($AV$3, 4), MONTH("1 " &amp; AI$6 &amp; " " &amp; LEFT($AV$3, 4)), 0 ), 'Raw Data'!$J:$J, $A135, 'Raw Data'!$H:$H, "Ear*", 'Raw Data'!$P:$P,""&amp;'Raw Data'!$B$1,'Raw Data'!$D:$D,"&lt;&gt;*ithdr*",'Raw Data'!$D:$D,"&lt;&gt;*ancel*")</f>
        <v>0</v>
      </c>
      <c r="AJ147" s="117"/>
      <c r="AK147" s="117"/>
      <c r="AL147" s="123"/>
      <c r="AM147" s="140">
        <f>SUMIFS('Raw Data'!$AI:$AI, 'Raw Data'!$AN:$AN,"&lt;=" &amp;DATE(LEFT($AV$3, 4), MONTH("1 " &amp; AM$6 &amp; " " &amp; LEFT($AV$3, 4)) + 1, 0 ), 'Raw Data'!$AN:$AN,"&gt;" &amp;DATE(LEFT($AV$3, 4), MONTH("1 " &amp; AM$6 &amp; " " &amp; LEFT($AV$3, 4)), 0 ), 'Raw Data'!$J:$J, $A135, 'Raw Data'!$H:$H, "Ear*", 'Raw Data'!$O:$O,""&amp;'Raw Data'!$B$1,'Raw Data'!$D:$D,"&lt;&gt;*ithdr*",'Raw Data'!$D:$D,"&lt;&gt;*ancel*",'Raw Data'!$P:$P,"--")
+
SUMIFS('Raw Data'!$AI:$AI, 'Raw Data'!$AN:$AN,"&lt;=" &amp;DATE(LEFT($AV$3, 4), MONTH("1 " &amp; AM$6 &amp; " " &amp; LEFT($AV$3, 4)) + 1, 0 ), 'Raw Data'!$AN:$AN,"&gt;" &amp;DATE(LEFT($AV$3, 4), MONTH("1 " &amp; AM$6 &amp; " " &amp; LEFT($AV$3, 4)), 0 ), 'Raw Data'!$J:$J, $A135, 'Raw Data'!$H:$H, "Ear*", 'Raw Data'!$P:$P,""&amp;'Raw Data'!$B$1,'Raw Data'!$D:$D,"&lt;&gt;*ithdr*",'Raw Data'!$D:$D,"&lt;&gt;*ancel*")</f>
        <v>0</v>
      </c>
      <c r="AN147" s="117"/>
      <c r="AO147" s="117"/>
      <c r="AP147" s="123"/>
      <c r="AQ147" s="140">
        <f>SUMIFS('Raw Data'!$AI:$AI, 'Raw Data'!$AN:$AN,"&lt;=" &amp;DATE(LEFT($AV$3, 4), MONTH("1 " &amp; AQ$6 &amp; " " &amp; LEFT($AV$3, 4)) + 1, 0 ), 'Raw Data'!$AN:$AN,"&gt;" &amp;DATE(LEFT($AV$3, 4), MONTH("1 " &amp; AQ$6 &amp; " " &amp; LEFT($AV$3, 4)), 0 ), 'Raw Data'!$J:$J, $A135, 'Raw Data'!$H:$H, "Ear*", 'Raw Data'!$O:$O,""&amp;'Raw Data'!$B$1,'Raw Data'!$D:$D,"&lt;&gt;*ithdr*",'Raw Data'!$D:$D,"&lt;&gt;*ancel*",'Raw Data'!$P:$P,"--")
+
SUMIFS('Raw Data'!$AI:$AI, 'Raw Data'!$AN:$AN,"&lt;=" &amp;DATE(LEFT($AV$3, 4), MONTH("1 " &amp; AQ$6 &amp; " " &amp; LEFT($AV$3, 4)) + 1, 0 ), 'Raw Data'!$AN:$AN,"&gt;" &amp;DATE(LEFT($AV$3, 4), MONTH("1 " &amp; AQ$6 &amp; " " &amp; LEFT($AV$3, 4)), 0 ), 'Raw Data'!$J:$J, $A135, 'Raw Data'!$H:$H, "Ear*", 'Raw Data'!$P:$P,""&amp;'Raw Data'!$B$1,'Raw Data'!$D:$D,"&lt;&gt;*ithdr*",'Raw Data'!$D:$D,"&lt;&gt;*ancel*")</f>
        <v>0</v>
      </c>
      <c r="AR147" s="117"/>
      <c r="AS147" s="117"/>
      <c r="AT147" s="123"/>
      <c r="AU147" s="140">
        <f>SUMIFS('Raw Data'!$AI:$AI, 'Raw Data'!$AN:$AN,"&lt;=" &amp;DATE(MID($AV$3, 15, 4), MONTH("1 " &amp; AU$6 &amp; " " &amp; MID($AV$3, 15, 4)) + 1, 0 ), 'Raw Data'!$AN:$AN,"&gt;" &amp;DATE(MID($AV$3, 15, 4), MONTH("1 " &amp; AU$6 &amp; " " &amp; MID($AV$3, 15, 4)), 0 ), 'Raw Data'!$J:$J, $A135, 'Raw Data'!$H:$H, "Ear*", 'Raw Data'!$O:$O,""&amp;'Raw Data'!$B$1,'Raw Data'!$D:$D,"&lt;&gt;*ithdr*",'Raw Data'!$D:$D,"&lt;&gt;*ancel*",'Raw Data'!$P:$P,"--")
+
SUMIFS('Raw Data'!$AI:$AI, 'Raw Data'!$AN:$AN,"&lt;=" &amp;DATE(MID($AV$3, 15, 4), MONTH("1 " &amp; AU$6 &amp; " " &amp; MID($AV$3, 15, 4)) + 1, 0 ), 'Raw Data'!$AN:$AN,"&gt;" &amp;DATE(MID($AV$3, 15, 4), MONTH("1 " &amp; AU$6 &amp; " " &amp; MID($AV$3, 15, 4)), 0 ), 'Raw Data'!$J:$J, $A135, 'Raw Data'!$H:$H, "Ear*", 'Raw Data'!$P:$P,""&amp;'Raw Data'!$B$1,'Raw Data'!$D:$D,"&lt;&gt;*ithdr*",'Raw Data'!$D:$D,"&lt;&gt;*ancel*")</f>
        <v>0</v>
      </c>
      <c r="AV147" s="117"/>
      <c r="AW147" s="117"/>
      <c r="AX147" s="123"/>
      <c r="AY147" s="140">
        <f>SUMIFS('Raw Data'!$AI:$AI, 'Raw Data'!$AN:$AN,"&lt;=" &amp;DATE(MID($AV$3, 15, 4), MONTH("1 " &amp; AY$6 &amp; " " &amp; MID($AV$3, 15, 4)) + 1, 0 ), 'Raw Data'!$AN:$AN,"&gt;" &amp;DATE(MID($AV$3, 15, 4), MONTH("1 " &amp; AY$6 &amp; " " &amp; MID($AV$3, 15, 4)), 0 ), 'Raw Data'!$J:$J, $A135, 'Raw Data'!$H:$H, "Ear*", 'Raw Data'!$O:$O,""&amp;'Raw Data'!$B$1,'Raw Data'!$D:$D,"&lt;&gt;*ithdr*",'Raw Data'!$D:$D,"&lt;&gt;*ancel*",'Raw Data'!$P:$P,"--")
+
SUMIFS('Raw Data'!$AI:$AI, 'Raw Data'!$AN:$AN,"&lt;=" &amp;DATE(MID($AV$3, 15, 4), MONTH("1 " &amp; AY$6 &amp; " " &amp; MID($AV$3, 15, 4)) + 1, 0 ), 'Raw Data'!$AN:$AN,"&gt;" &amp;DATE(MID($AV$3, 15, 4), MONTH("1 " &amp; AY$6 &amp; " " &amp; MID($AV$3, 15, 4)), 0 ), 'Raw Data'!$J:$J, $A135, 'Raw Data'!$H:$H, "Ear*", 'Raw Data'!$P:$P,""&amp;'Raw Data'!$B$1,'Raw Data'!$D:$D,"&lt;&gt;*ithdr*",'Raw Data'!$D:$D,"&lt;&gt;*ancel*")</f>
        <v>0</v>
      </c>
      <c r="AZ147" s="117"/>
      <c r="BA147" s="117"/>
      <c r="BB147" s="123"/>
      <c r="BC147" s="140">
        <f>SUMIFS('Raw Data'!$AI:$AI, 'Raw Data'!$AN:$AN,"&lt;=" &amp;DATE(MID($AV$3, 15, 4), MONTH("1 " &amp; BC$6 &amp; " " &amp; MID($AV$3, 15, 4)) + 1, 0 ), 'Raw Data'!$AN:$AN,"&gt;" &amp;DATE(MID($AV$3, 15, 4), MONTH("1 " &amp; BC$6 &amp; " " &amp; MID($AV$3, 15, 4)), 0 ), 'Raw Data'!$J:$J, $A135, 'Raw Data'!$H:$H, "Ear*", 'Raw Data'!$O:$O,""&amp;'Raw Data'!$B$1,'Raw Data'!$D:$D,"&lt;&gt;*ithdr*",'Raw Data'!$D:$D,"&lt;&gt;*ancel*",'Raw Data'!$P:$P,"--")
+
SUMIFS('Raw Data'!$AI:$AI, 'Raw Data'!$AN:$AN,"&lt;=" &amp;DATE(MID($AV$3, 15, 4), MONTH("1 " &amp; BC$6 &amp; " " &amp; MID($AV$3, 15, 4)) + 1, 0 ), 'Raw Data'!$AN:$AN,"&gt;" &amp;DATE(MID($AV$3, 15, 4), MONTH("1 " &amp; BC$6 &amp; " " &amp; MID($AV$3, 15, 4)), 0 ), 'Raw Data'!$J:$J, $A135, 'Raw Data'!$H:$H, "Ear*", 'Raw Data'!$P:$P,""&amp;'Raw Data'!$B$1,'Raw Data'!$D:$D,"&lt;&gt;*ithdr*",'Raw Data'!$D:$D,"&lt;&gt;*ancel*")</f>
        <v>0</v>
      </c>
      <c r="BD147" s="117"/>
      <c r="BE147" s="117"/>
      <c r="BF147" s="123"/>
    </row>
    <row r="148" spans="1:58" ht="12.75" customHeight="1" x14ac:dyDescent="0.2">
      <c r="A148" s="157" t="s">
        <v>736</v>
      </c>
      <c r="B148" s="117"/>
      <c r="C148" s="117"/>
      <c r="D148" s="117"/>
      <c r="E148" s="117"/>
      <c r="F148" s="117"/>
      <c r="G148" s="117"/>
      <c r="H148" s="117"/>
      <c r="I148" s="117"/>
      <c r="J148" s="123"/>
      <c r="K148" s="140">
        <f>SUMIFS('Raw Data'!$AI:$AI, 'Raw Data'!$AN:$AN,"&lt;=" &amp;DATE(LEFT($AV$3, 4), MONTH("1 " &amp; K$6 &amp; " " &amp; LEFT($AV$3, 4)) + 1, 0 ), 'Raw Data'!$AN:$AN,"&gt;" &amp;DATE(LEFT($AV$3, 4), MONTH("1 " &amp; K$6 &amp; " " &amp; LEFT($AV$3, 4)), 0 ), 'Raw Data'!$J:$J, $A135, 'Raw Data'!$H:$H, "Non*", 'Raw Data'!$O:$O,""&amp;'Raw Data'!$B$1,'Raw Data'!$D:$D,"&lt;&gt;*ithdr*",'Raw Data'!$D:$D,"&lt;&gt;*ancel*",'Raw Data'!$P:$P,"--")
+
SUMIFS('Raw Data'!$AI:$AI, 'Raw Data'!$AN:$AN,"&lt;=" &amp;DATE(LEFT($AV$3, 4), MONTH("1 " &amp; K$6 &amp; " " &amp; LEFT($AV$3, 4)) + 1, 0 ), 'Raw Data'!$AN:$AN,"&gt;" &amp;DATE(LEFT($AV$3, 4), MONTH("1 " &amp; K$6 &amp; " " &amp; LEFT($AV$3, 4)), 0 ), 'Raw Data'!$J:$J, $A135, 'Raw Data'!$H:$H, "Non*", 'Raw Data'!$P:$P,""&amp;'Raw Data'!$B$1,'Raw Data'!$D:$D,"&lt;&gt;*ithdr*",'Raw Data'!$D:$D,"&lt;&gt;*ancel*")</f>
        <v>0</v>
      </c>
      <c r="L148" s="117"/>
      <c r="M148" s="117"/>
      <c r="N148" s="123"/>
      <c r="O148" s="140">
        <f>SUMIFS('Raw Data'!$AI:$AI, 'Raw Data'!$AN:$AN,"&lt;=" &amp;DATE(LEFT($AV$3, 4), MONTH("1 " &amp; O$6 &amp; " " &amp; LEFT($AV$3, 4)) + 1, 0 ), 'Raw Data'!$AN:$AN,"&gt;" &amp;DATE(LEFT($AV$3, 4), MONTH("1 " &amp; O$6 &amp; " " &amp; LEFT($AV$3, 4)), 0 ), 'Raw Data'!$J:$J, $A135, 'Raw Data'!$H:$H, "Non*", 'Raw Data'!$O:$O,""&amp;'Raw Data'!$B$1,'Raw Data'!$D:$D,"&lt;&gt;*ithdr*",'Raw Data'!$D:$D,"&lt;&gt;*ancel*",'Raw Data'!$P:$P,"--")
+
SUMIFS('Raw Data'!$AI:$AI, 'Raw Data'!$AN:$AN,"&lt;=" &amp;DATE(LEFT($AV$3, 4), MONTH("1 " &amp; O$6 &amp; " " &amp; LEFT($AV$3, 4)) + 1, 0 ), 'Raw Data'!$AN:$AN,"&gt;" &amp;DATE(LEFT($AV$3, 4), MONTH("1 " &amp; O$6 &amp; " " &amp; LEFT($AV$3, 4)), 0 ), 'Raw Data'!$J:$J, $A135, 'Raw Data'!$H:$H, "Non*", 'Raw Data'!$P:$P,""&amp;'Raw Data'!$B$1,'Raw Data'!$D:$D,"&lt;&gt;*ithdr*",'Raw Data'!$D:$D,"&lt;&gt;*ancel*")</f>
        <v>0</v>
      </c>
      <c r="P148" s="117"/>
      <c r="Q148" s="117"/>
      <c r="R148" s="123"/>
      <c r="S148" s="140">
        <f>SUMIFS('Raw Data'!$AI:$AI, 'Raw Data'!$AN:$AN,"&lt;=" &amp;DATE(LEFT($AV$3, 4), MONTH("1 " &amp; S$6 &amp; " " &amp; LEFT($AV$3, 4)) + 1, 0 ), 'Raw Data'!$AN:$AN,"&gt;" &amp;DATE(LEFT($AV$3, 4), MONTH("1 " &amp; S$6 &amp; " " &amp; LEFT($AV$3, 4)), 0 ), 'Raw Data'!$J:$J, $A135, 'Raw Data'!$H:$H, "Non*", 'Raw Data'!$O:$O,""&amp;'Raw Data'!$B$1,'Raw Data'!$D:$D,"&lt;&gt;*ithdr*",'Raw Data'!$D:$D,"&lt;&gt;*ancel*",'Raw Data'!$P:$P,"--")
+
SUMIFS('Raw Data'!$AI:$AI, 'Raw Data'!$AN:$AN,"&lt;=" &amp;DATE(LEFT($AV$3, 4), MONTH("1 " &amp; S$6 &amp; " " &amp; LEFT($AV$3, 4)) + 1, 0 ), 'Raw Data'!$AN:$AN,"&gt;" &amp;DATE(LEFT($AV$3, 4), MONTH("1 " &amp; S$6 &amp; " " &amp; LEFT($AV$3, 4)), 0 ), 'Raw Data'!$J:$J, $A135, 'Raw Data'!$H:$H, "Non*", 'Raw Data'!$P:$P,""&amp;'Raw Data'!$B$1,'Raw Data'!$D:$D,"&lt;&gt;*ithdr*",'Raw Data'!$D:$D,"&lt;&gt;*ancel*")</f>
        <v>0</v>
      </c>
      <c r="T148" s="117"/>
      <c r="U148" s="117"/>
      <c r="V148" s="123"/>
      <c r="W148" s="140">
        <f>SUMIFS('Raw Data'!$AI:$AI, 'Raw Data'!$AN:$AN,"&lt;=" &amp;DATE(LEFT($AV$3, 4), MONTH("1 " &amp; W$6 &amp; " " &amp; LEFT($AV$3, 4)) + 1, 0 ), 'Raw Data'!$AN:$AN,"&gt;" &amp;DATE(LEFT($AV$3, 4), MONTH("1 " &amp; W$6 &amp; " " &amp; LEFT($AV$3, 4)), 0 ), 'Raw Data'!$J:$J, $A135, 'Raw Data'!$H:$H, "Non*", 'Raw Data'!$O:$O,""&amp;'Raw Data'!$B$1,'Raw Data'!$D:$D,"&lt;&gt;*ithdr*",'Raw Data'!$D:$D,"&lt;&gt;*ancel*",'Raw Data'!$P:$P,"--")
+
SUMIFS('Raw Data'!$AI:$AI, 'Raw Data'!$AN:$AN,"&lt;=" &amp;DATE(LEFT($AV$3, 4), MONTH("1 " &amp; W$6 &amp; " " &amp; LEFT($AV$3, 4)) + 1, 0 ), 'Raw Data'!$AN:$AN,"&gt;" &amp;DATE(LEFT($AV$3, 4), MONTH("1 " &amp; W$6 &amp; " " &amp; LEFT($AV$3, 4)), 0 ), 'Raw Data'!$J:$J, $A135, 'Raw Data'!$H:$H, "Non*", 'Raw Data'!$P:$P,""&amp;'Raw Data'!$B$1,'Raw Data'!$D:$D,"&lt;&gt;*ithdr*",'Raw Data'!$D:$D,"&lt;&gt;*ancel*")</f>
        <v>0</v>
      </c>
      <c r="X148" s="117"/>
      <c r="Y148" s="117"/>
      <c r="Z148" s="123"/>
      <c r="AA148" s="140">
        <f>SUMIFS('Raw Data'!$AI:$AI, 'Raw Data'!$AN:$AN,"&lt;=" &amp;DATE(LEFT($AV$3, 4), MONTH("1 " &amp; AA$6 &amp; " " &amp; LEFT($AV$3, 4)) + 1, 0 ), 'Raw Data'!$AN:$AN,"&gt;" &amp;DATE(LEFT($AV$3, 4), MONTH("1 " &amp; AA$6 &amp; " " &amp; LEFT($AV$3, 4)), 0 ), 'Raw Data'!$J:$J, $A135, 'Raw Data'!$H:$H, "Non*", 'Raw Data'!$O:$O,""&amp;'Raw Data'!$B$1,'Raw Data'!$D:$D,"&lt;&gt;*ithdr*",'Raw Data'!$D:$D,"&lt;&gt;*ancel*",'Raw Data'!$P:$P,"--")
+
SUMIFS('Raw Data'!$AI:$AI, 'Raw Data'!$AN:$AN,"&lt;=" &amp;DATE(LEFT($AV$3, 4), MONTH("1 " &amp; AA$6 &amp; " " &amp; LEFT($AV$3, 4)) + 1, 0 ), 'Raw Data'!$AN:$AN,"&gt;" &amp;DATE(LEFT($AV$3, 4), MONTH("1 " &amp; AA$6 &amp; " " &amp; LEFT($AV$3, 4)), 0 ), 'Raw Data'!$J:$J, $A135, 'Raw Data'!$H:$H, "Non*", 'Raw Data'!$P:$P,""&amp;'Raw Data'!$B$1,'Raw Data'!$D:$D,"&lt;&gt;*ithdr*",'Raw Data'!$D:$D,"&lt;&gt;*ancel*")</f>
        <v>0</v>
      </c>
      <c r="AB148" s="117"/>
      <c r="AC148" s="117"/>
      <c r="AD148" s="123"/>
      <c r="AE148" s="140">
        <f>SUMIFS('Raw Data'!$AI:$AI, 'Raw Data'!$AN:$AN,"&lt;=" &amp;DATE(LEFT($AV$3, 4), MONTH("1 " &amp; AE$6 &amp; " " &amp; LEFT($AV$3, 4)) + 1, 0 ), 'Raw Data'!$AN:$AN,"&gt;" &amp;DATE(LEFT($AV$3, 4), MONTH("1 " &amp; AE$6 &amp; " " &amp; LEFT($AV$3, 4)), 0 ), 'Raw Data'!$J:$J, $A135, 'Raw Data'!$H:$H, "Non*", 'Raw Data'!$O:$O,""&amp;'Raw Data'!$B$1,'Raw Data'!$D:$D,"&lt;&gt;*ithdr*",'Raw Data'!$D:$D,"&lt;&gt;*ancel*",'Raw Data'!$P:$P,"--")
+
SUMIFS('Raw Data'!$AI:$AI, 'Raw Data'!$AN:$AN,"&lt;=" &amp;DATE(LEFT($AV$3, 4), MONTH("1 " &amp; AE$6 &amp; " " &amp; LEFT($AV$3, 4)) + 1, 0 ), 'Raw Data'!$AN:$AN,"&gt;" &amp;DATE(LEFT($AV$3, 4), MONTH("1 " &amp; AE$6 &amp; " " &amp; LEFT($AV$3, 4)), 0 ), 'Raw Data'!$J:$J, $A135, 'Raw Data'!$H:$H, "Non*", 'Raw Data'!$P:$P,""&amp;'Raw Data'!$B$1,'Raw Data'!$D:$D,"&lt;&gt;*ithdr*",'Raw Data'!$D:$D,"&lt;&gt;*ancel*")</f>
        <v>0</v>
      </c>
      <c r="AF148" s="117"/>
      <c r="AG148" s="117"/>
      <c r="AH148" s="123"/>
      <c r="AI148" s="140">
        <f>SUMIFS('Raw Data'!$AI:$AI, 'Raw Data'!$AN:$AN,"&lt;=" &amp;DATE(LEFT($AV$3, 4), MONTH("1 " &amp; AI$6 &amp; " " &amp; LEFT($AV$3, 4)) + 1, 0 ), 'Raw Data'!$AN:$AN,"&gt;" &amp;DATE(LEFT($AV$3, 4), MONTH("1 " &amp; AI$6 &amp; " " &amp; LEFT($AV$3, 4)), 0 ), 'Raw Data'!$J:$J, $A135, 'Raw Data'!$H:$H, "Non*", 'Raw Data'!$O:$O,""&amp;'Raw Data'!$B$1,'Raw Data'!$D:$D,"&lt;&gt;*ithdr*",'Raw Data'!$D:$D,"&lt;&gt;*ancel*",'Raw Data'!$P:$P,"--")
+
SUMIFS('Raw Data'!$AI:$AI, 'Raw Data'!$AN:$AN,"&lt;=" &amp;DATE(LEFT($AV$3, 4), MONTH("1 " &amp; AI$6 &amp; " " &amp; LEFT($AV$3, 4)) + 1, 0 ), 'Raw Data'!$AN:$AN,"&gt;" &amp;DATE(LEFT($AV$3, 4), MONTH("1 " &amp; AI$6 &amp; " " &amp; LEFT($AV$3, 4)), 0 ), 'Raw Data'!$J:$J, $A135, 'Raw Data'!$H:$H, "Non*", 'Raw Data'!$P:$P,""&amp;'Raw Data'!$B$1,'Raw Data'!$D:$D,"&lt;&gt;*ithdr*",'Raw Data'!$D:$D,"&lt;&gt;*ancel*")</f>
        <v>0</v>
      </c>
      <c r="AJ148" s="117"/>
      <c r="AK148" s="117"/>
      <c r="AL148" s="123"/>
      <c r="AM148" s="140">
        <f>SUMIFS('Raw Data'!$AI:$AI, 'Raw Data'!$AN:$AN,"&lt;=" &amp;DATE(LEFT($AV$3, 4), MONTH("1 " &amp; AM$6 &amp; " " &amp; LEFT($AV$3, 4)) + 1, 0 ), 'Raw Data'!$AN:$AN,"&gt;" &amp;DATE(LEFT($AV$3, 4), MONTH("1 " &amp; AM$6 &amp; " " &amp; LEFT($AV$3, 4)), 0 ), 'Raw Data'!$J:$J, $A135, 'Raw Data'!$H:$H, "Non*", 'Raw Data'!$O:$O,""&amp;'Raw Data'!$B$1,'Raw Data'!$D:$D,"&lt;&gt;*ithdr*",'Raw Data'!$D:$D,"&lt;&gt;*ancel*",'Raw Data'!$P:$P,"--")
+
SUMIFS('Raw Data'!$AI:$AI, 'Raw Data'!$AN:$AN,"&lt;=" &amp;DATE(LEFT($AV$3, 4), MONTH("1 " &amp; AM$6 &amp; " " &amp; LEFT($AV$3, 4)) + 1, 0 ), 'Raw Data'!$AN:$AN,"&gt;" &amp;DATE(LEFT($AV$3, 4), MONTH("1 " &amp; AM$6 &amp; " " &amp; LEFT($AV$3, 4)), 0 ), 'Raw Data'!$J:$J, $A135, 'Raw Data'!$H:$H, "Non*", 'Raw Data'!$P:$P,""&amp;'Raw Data'!$B$1,'Raw Data'!$D:$D,"&lt;&gt;*ithdr*",'Raw Data'!$D:$D,"&lt;&gt;*ancel*")</f>
        <v>0</v>
      </c>
      <c r="AN148" s="117"/>
      <c r="AO148" s="117"/>
      <c r="AP148" s="123"/>
      <c r="AQ148" s="140">
        <f>SUMIFS('Raw Data'!$AI:$AI, 'Raw Data'!$AN:$AN,"&lt;=" &amp;DATE(LEFT($AV$3, 4), MONTH("1 " &amp; AQ$6 &amp; " " &amp; LEFT($AV$3, 4)) + 1, 0 ), 'Raw Data'!$AN:$AN,"&gt;" &amp;DATE(LEFT($AV$3, 4), MONTH("1 " &amp; AQ$6 &amp; " " &amp; LEFT($AV$3, 4)), 0 ), 'Raw Data'!$J:$J, $A135, 'Raw Data'!$H:$H, "Non*", 'Raw Data'!$O:$O,""&amp;'Raw Data'!$B$1,'Raw Data'!$D:$D,"&lt;&gt;*ithdr*",'Raw Data'!$D:$D,"&lt;&gt;*ancel*",'Raw Data'!$P:$P,"--")
+
SUMIFS('Raw Data'!$AI:$AI, 'Raw Data'!$AN:$AN,"&lt;=" &amp;DATE(LEFT($AV$3, 4), MONTH("1 " &amp; AQ$6 &amp; " " &amp; LEFT($AV$3, 4)) + 1, 0 ), 'Raw Data'!$AN:$AN,"&gt;" &amp;DATE(LEFT($AV$3, 4), MONTH("1 " &amp; AQ$6 &amp; " " &amp; LEFT($AV$3, 4)), 0 ), 'Raw Data'!$J:$J, $A135, 'Raw Data'!$H:$H, "Non*", 'Raw Data'!$P:$P,""&amp;'Raw Data'!$B$1,'Raw Data'!$D:$D,"&lt;&gt;*ithdr*",'Raw Data'!$D:$D,"&lt;&gt;*ancel*")</f>
        <v>0</v>
      </c>
      <c r="AR148" s="117"/>
      <c r="AS148" s="117"/>
      <c r="AT148" s="123"/>
      <c r="AU148" s="140">
        <f>SUMIFS('Raw Data'!$AI:$AI, 'Raw Data'!$AN:$AN,"&lt;=" &amp;DATE(MID($AV$3, 15, 4), MONTH("1 " &amp; AU$6 &amp; " " &amp; MID($AV$3, 15, 4)) + 1, 0 ), 'Raw Data'!$AN:$AN,"&gt;" &amp;DATE(MID($AV$3, 15, 4), MONTH("1 " &amp; AU$6 &amp; " " &amp; MID($AV$3, 15, 4)), 0 ), 'Raw Data'!$J:$J, $A135, 'Raw Data'!$H:$H, "Non*", 'Raw Data'!$O:$O,""&amp;'Raw Data'!$B$1,'Raw Data'!$D:$D,"&lt;&gt;*ithdr*",'Raw Data'!$D:$D,"&lt;&gt;*ancel*",'Raw Data'!$P:$P,"--")
+
SUMIFS('Raw Data'!$AI:$AI, 'Raw Data'!$AN:$AN,"&lt;=" &amp;DATE(MID($AV$3, 15, 4), MONTH("1 " &amp; AU$6 &amp; " " &amp; MID($AV$3, 15, 4)) + 1, 0 ), 'Raw Data'!$AN:$AN,"&gt;" &amp;DATE(MID($AV$3, 15, 4), MONTH("1 " &amp; AU$6 &amp; " " &amp; MID($AV$3, 15, 4)), 0 ), 'Raw Data'!$J:$J, $A135, 'Raw Data'!$H:$H, "Non*", 'Raw Data'!$P:$P,""&amp;'Raw Data'!$B$1,'Raw Data'!$D:$D,"&lt;&gt;*ithdr*",'Raw Data'!$D:$D,"&lt;&gt;*ancel*")</f>
        <v>0</v>
      </c>
      <c r="AV148" s="117"/>
      <c r="AW148" s="117"/>
      <c r="AX148" s="123"/>
      <c r="AY148" s="140">
        <f>SUMIFS('Raw Data'!$AI:$AI, 'Raw Data'!$AN:$AN,"&lt;=" &amp;DATE(MID($AV$3, 15, 4), MONTH("1 " &amp; AY$6 &amp; " " &amp; MID($AV$3, 15, 4)) + 1, 0 ), 'Raw Data'!$AN:$AN,"&gt;" &amp;DATE(MID($AV$3, 15, 4), MONTH("1 " &amp; AY$6 &amp; " " &amp; MID($AV$3, 15, 4)), 0 ), 'Raw Data'!$J:$J, $A135, 'Raw Data'!$H:$H, "Non*", 'Raw Data'!$O:$O,""&amp;'Raw Data'!$B$1,'Raw Data'!$D:$D,"&lt;&gt;*ithdr*",'Raw Data'!$D:$D,"&lt;&gt;*ancel*",'Raw Data'!$P:$P,"--")
+
SUMIFS('Raw Data'!$AI:$AI, 'Raw Data'!$AN:$AN,"&lt;=" &amp;DATE(MID($AV$3, 15, 4), MONTH("1 " &amp; AY$6 &amp; " " &amp; MID($AV$3, 15, 4)) + 1, 0 ), 'Raw Data'!$AN:$AN,"&gt;" &amp;DATE(MID($AV$3, 15, 4), MONTH("1 " &amp; AY$6 &amp; " " &amp; MID($AV$3, 15, 4)), 0 ), 'Raw Data'!$J:$J, $A135, 'Raw Data'!$H:$H, "Non*", 'Raw Data'!$P:$P,""&amp;'Raw Data'!$B$1,'Raw Data'!$D:$D,"&lt;&gt;*ithdr*",'Raw Data'!$D:$D,"&lt;&gt;*ancel*")</f>
        <v>0</v>
      </c>
      <c r="AZ148" s="117"/>
      <c r="BA148" s="117"/>
      <c r="BB148" s="123"/>
      <c r="BC148" s="140">
        <f>SUMIFS('Raw Data'!$AI:$AI, 'Raw Data'!$AN:$AN,"&lt;=" &amp;DATE(MID($AV$3, 15, 4), MONTH("1 " &amp; BC$6 &amp; " " &amp; MID($AV$3, 15, 4)) + 1, 0 ), 'Raw Data'!$AN:$AN,"&gt;" &amp;DATE(MID($AV$3, 15, 4), MONTH("1 " &amp; BC$6 &amp; " " &amp; MID($AV$3, 15, 4)), 0 ), 'Raw Data'!$J:$J, $A135, 'Raw Data'!$H:$H, "Non*", 'Raw Data'!$O:$O,""&amp;'Raw Data'!$B$1,'Raw Data'!$D:$D,"&lt;&gt;*ithdr*",'Raw Data'!$D:$D,"&lt;&gt;*ancel*",'Raw Data'!$P:$P,"--")
+
SUMIFS('Raw Data'!$AI:$AI, 'Raw Data'!$AN:$AN,"&lt;=" &amp;DATE(MID($AV$3, 15, 4), MONTH("1 " &amp; BC$6 &amp; " " &amp; MID($AV$3, 15, 4)) + 1, 0 ), 'Raw Data'!$AN:$AN,"&gt;" &amp;DATE(MID($AV$3, 15, 4), MONTH("1 " &amp; BC$6 &amp; " " &amp; MID($AV$3, 15, 4)), 0 ), 'Raw Data'!$J:$J, $A135, 'Raw Data'!$H:$H, "Non*", 'Raw Data'!$P:$P,""&amp;'Raw Data'!$B$1,'Raw Data'!$D:$D,"&lt;&gt;*ithdr*",'Raw Data'!$D:$D,"&lt;&gt;*ancel*")</f>
        <v>0</v>
      </c>
      <c r="BD148" s="117"/>
      <c r="BE148" s="117"/>
      <c r="BF148" s="123"/>
    </row>
    <row r="149" spans="1:58" ht="12.75" customHeight="1" x14ac:dyDescent="0.2">
      <c r="A149" s="120" t="s">
        <v>737</v>
      </c>
      <c r="B149" s="117"/>
      <c r="C149" s="117"/>
      <c r="D149" s="117"/>
      <c r="E149" s="117"/>
      <c r="F149" s="117"/>
      <c r="G149" s="117"/>
      <c r="H149" s="117"/>
      <c r="I149" s="117"/>
      <c r="J149" s="123"/>
      <c r="K149" s="156">
        <f>COUNTIFS( 'Raw Data'!$AM:$AM,"&lt;=" &amp;DATE(LEFT($AV$3, 4), MONTH("1 " &amp; K$6 &amp; " " &amp; LEFT($AV$3, 4)) + 1, 0 ), 'Raw Data'!$AM:$AM,"&gt;" &amp;DATE(LEFT($AV$3, 4), MONTH("1 " &amp; K$6 &amp; " " &amp; LEFT($AV$3, 4)), 0 ), 'Raw Data'!$J:$J, $A135, 'Raw Data'!$O:$O,""&amp;'Raw Data'!$B$1,'Raw Data'!$D:$D,"&lt;&gt;*ithdr*",'Raw Data'!$D:$D,"&lt;&gt;*ancel*",'Raw Data'!$P:$P,"--")
+
COUNTIFS( 'Raw Data'!$AM:$AM,"&lt;=" &amp;DATE(LEFT($AV$3, 4), MONTH("1 " &amp; K$6 &amp; " " &amp; LEFT($AV$3, 4)) + 1, 0 ), 'Raw Data'!$AM:$AM,"&gt;" &amp;DATE(LEFT($AV$3, 4), MONTH("1 " &amp; K$6 &amp; " " &amp; LEFT($AV$3, 4)), 0 ), 'Raw Data'!$J:$J, $A135, 'Raw Data'!$P:$P,""&amp;'Raw Data'!$B$1,'Raw Data'!$D:$D,"&lt;&gt;*ithdr*",'Raw Data'!$D:$D,"&lt;&gt;*ancel*")</f>
        <v>0</v>
      </c>
      <c r="L149" s="117"/>
      <c r="M149" s="117"/>
      <c r="N149" s="123"/>
      <c r="O149" s="156">
        <f>COUNTIFS( 'Raw Data'!$AM:$AM,"&lt;=" &amp;DATE(LEFT($AV$3, 4), MONTH("1 " &amp; O$6 &amp; " " &amp; LEFT($AV$3, 4)) + 1, 0 ), 'Raw Data'!$AM:$AM,"&gt;" &amp;DATE(LEFT($AV$3, 4), MONTH("1 " &amp; O$6 &amp; " " &amp; LEFT($AV$3, 4)), 0 ), 'Raw Data'!$J:$J, $A135, 'Raw Data'!$O:$O,""&amp;'Raw Data'!$B$1,'Raw Data'!$D:$D,"&lt;&gt;*ithdr*",'Raw Data'!$D:$D,"&lt;&gt;*ancel*",'Raw Data'!$P:$P,"--")
+
COUNTIFS( 'Raw Data'!$AM:$AM,"&lt;=" &amp;DATE(LEFT($AV$3, 4), MONTH("1 " &amp; O$6 &amp; " " &amp; LEFT($AV$3, 4)) + 1, 0 ), 'Raw Data'!$AM:$AM,"&gt;" &amp;DATE(LEFT($AV$3, 4), MONTH("1 " &amp; O$6 &amp; " " &amp; LEFT($AV$3, 4)), 0 ), 'Raw Data'!$J:$J, $A135, 'Raw Data'!$P:$P,""&amp;'Raw Data'!$B$1,'Raw Data'!$D:$D,"&lt;&gt;*ithdr*",'Raw Data'!$D:$D,"&lt;&gt;*ancel*")</f>
        <v>0</v>
      </c>
      <c r="P149" s="117"/>
      <c r="Q149" s="117"/>
      <c r="R149" s="123"/>
      <c r="S149" s="156">
        <f>COUNTIFS( 'Raw Data'!$AM:$AM,"&lt;=" &amp;DATE(LEFT($AV$3, 4), MONTH("1 " &amp; S$6 &amp; " " &amp; LEFT($AV$3, 4)) + 1, 0 ), 'Raw Data'!$AM:$AM,"&gt;" &amp;DATE(LEFT($AV$3, 4), MONTH("1 " &amp; S$6 &amp; " " &amp; LEFT($AV$3, 4)), 0 ), 'Raw Data'!$J:$J, $A135, 'Raw Data'!$O:$O,""&amp;'Raw Data'!$B$1,'Raw Data'!$D:$D,"&lt;&gt;*ithdr*",'Raw Data'!$D:$D,"&lt;&gt;*ancel*",'Raw Data'!$P:$P,"--")
+
COUNTIFS( 'Raw Data'!$AM:$AM,"&lt;=" &amp;DATE(LEFT($AV$3, 4), MONTH("1 " &amp; S$6 &amp; " " &amp; LEFT($AV$3, 4)) + 1, 0 ), 'Raw Data'!$AM:$AM,"&gt;" &amp;DATE(LEFT($AV$3, 4), MONTH("1 " &amp; S$6 &amp; " " &amp; LEFT($AV$3, 4)), 0 ), 'Raw Data'!$J:$J, $A135, 'Raw Data'!$P:$P,""&amp;'Raw Data'!$B$1,'Raw Data'!$D:$D,"&lt;&gt;*ithdr*",'Raw Data'!$D:$D,"&lt;&gt;*ancel*")</f>
        <v>0</v>
      </c>
      <c r="T149" s="117"/>
      <c r="U149" s="117"/>
      <c r="V149" s="123"/>
      <c r="W149" s="156">
        <f>COUNTIFS( 'Raw Data'!$AM:$AM,"&lt;=" &amp;DATE(LEFT($AV$3, 4), MONTH("1 " &amp; W$6 &amp; " " &amp; LEFT($AV$3, 4)) + 1, 0 ), 'Raw Data'!$AM:$AM,"&gt;" &amp;DATE(LEFT($AV$3, 4), MONTH("1 " &amp; W$6 &amp; " " &amp; LEFT($AV$3, 4)), 0 ), 'Raw Data'!$J:$J, $A135, 'Raw Data'!$O:$O,""&amp;'Raw Data'!$B$1,'Raw Data'!$D:$D,"&lt;&gt;*ithdr*",'Raw Data'!$D:$D,"&lt;&gt;*ancel*",'Raw Data'!$P:$P,"--")
+
COUNTIFS( 'Raw Data'!$AM:$AM,"&lt;=" &amp;DATE(LEFT($AV$3, 4), MONTH("1 " &amp; W$6 &amp; " " &amp; LEFT($AV$3, 4)) + 1, 0 ), 'Raw Data'!$AM:$AM,"&gt;" &amp;DATE(LEFT($AV$3, 4), MONTH("1 " &amp; W$6 &amp; " " &amp; LEFT($AV$3, 4)), 0 ), 'Raw Data'!$J:$J, $A135, 'Raw Data'!$P:$P,""&amp;'Raw Data'!$B$1,'Raw Data'!$D:$D,"&lt;&gt;*ithdr*",'Raw Data'!$D:$D,"&lt;&gt;*ancel*")</f>
        <v>0</v>
      </c>
      <c r="X149" s="117"/>
      <c r="Y149" s="117"/>
      <c r="Z149" s="123"/>
      <c r="AA149" s="156">
        <f>COUNTIFS( 'Raw Data'!$AM:$AM,"&lt;=" &amp;DATE(LEFT($AV$3, 4), MONTH("1 " &amp; AA$6 &amp; " " &amp; LEFT($AV$3, 4)) + 1, 0 ), 'Raw Data'!$AM:$AM,"&gt;" &amp;DATE(LEFT($AV$3, 4), MONTH("1 " &amp; AA$6 &amp; " " &amp; LEFT($AV$3, 4)), 0 ), 'Raw Data'!$J:$J, $A135, 'Raw Data'!$O:$O,""&amp;'Raw Data'!$B$1,'Raw Data'!$D:$D,"&lt;&gt;*ithdr*",'Raw Data'!$D:$D,"&lt;&gt;*ancel*",'Raw Data'!$P:$P,"--")
+
COUNTIFS( 'Raw Data'!$AM:$AM,"&lt;=" &amp;DATE(LEFT($AV$3, 4), MONTH("1 " &amp; AA$6 &amp; " " &amp; LEFT($AV$3, 4)) + 1, 0 ), 'Raw Data'!$AM:$AM,"&gt;" &amp;DATE(LEFT($AV$3, 4), MONTH("1 " &amp; AA$6 &amp; " " &amp; LEFT($AV$3, 4)), 0 ), 'Raw Data'!$J:$J, $A135, 'Raw Data'!$P:$P,""&amp;'Raw Data'!$B$1,'Raw Data'!$D:$D,"&lt;&gt;*ithdr*",'Raw Data'!$D:$D,"&lt;&gt;*ancel*")</f>
        <v>0</v>
      </c>
      <c r="AB149" s="117"/>
      <c r="AC149" s="117"/>
      <c r="AD149" s="123"/>
      <c r="AE149" s="156">
        <f>COUNTIFS( 'Raw Data'!$AM:$AM,"&lt;=" &amp;DATE(LEFT($AV$3, 4), MONTH("1 " &amp; AE$6 &amp; " " &amp; LEFT($AV$3, 4)) + 1, 0 ), 'Raw Data'!$AM:$AM,"&gt;" &amp;DATE(LEFT($AV$3, 4), MONTH("1 " &amp; AE$6 &amp; " " &amp; LEFT($AV$3, 4)), 0 ), 'Raw Data'!$J:$J, $A135, 'Raw Data'!$O:$O,""&amp;'Raw Data'!$B$1,'Raw Data'!$D:$D,"&lt;&gt;*ithdr*",'Raw Data'!$D:$D,"&lt;&gt;*ancel*",'Raw Data'!$P:$P,"--")
+
COUNTIFS( 'Raw Data'!$AM:$AM,"&lt;=" &amp;DATE(LEFT($AV$3, 4), MONTH("1 " &amp; AE$6 &amp; " " &amp; LEFT($AV$3, 4)) + 1, 0 ), 'Raw Data'!$AM:$AM,"&gt;" &amp;DATE(LEFT($AV$3, 4), MONTH("1 " &amp; AE$6 &amp; " " &amp; LEFT($AV$3, 4)), 0 ), 'Raw Data'!$J:$J, $A135, 'Raw Data'!$P:$P,""&amp;'Raw Data'!$B$1,'Raw Data'!$D:$D,"&lt;&gt;*ithdr*",'Raw Data'!$D:$D,"&lt;&gt;*ancel*")</f>
        <v>0</v>
      </c>
      <c r="AF149" s="117"/>
      <c r="AG149" s="117"/>
      <c r="AH149" s="123"/>
      <c r="AI149" s="156">
        <f>COUNTIFS( 'Raw Data'!$AM:$AM,"&lt;=" &amp;DATE(LEFT($AV$3, 4), MONTH("1 " &amp; AI$6 &amp; " " &amp; LEFT($AV$3, 4)) + 1, 0 ), 'Raw Data'!$AM:$AM,"&gt;" &amp;DATE(LEFT($AV$3, 4), MONTH("1 " &amp; AI$6 &amp; " " &amp; LEFT($AV$3, 4)), 0 ), 'Raw Data'!$J:$J, $A135, 'Raw Data'!$O:$O,""&amp;'Raw Data'!$B$1,'Raw Data'!$D:$D,"&lt;&gt;*ithdr*",'Raw Data'!$D:$D,"&lt;&gt;*ancel*",'Raw Data'!$P:$P,"--")
+
COUNTIFS( 'Raw Data'!$AM:$AM,"&lt;=" &amp;DATE(LEFT($AV$3, 4), MONTH("1 " &amp; AI$6 &amp; " " &amp; LEFT($AV$3, 4)) + 1, 0 ), 'Raw Data'!$AM:$AM,"&gt;" &amp;DATE(LEFT($AV$3, 4), MONTH("1 " &amp; AI$6 &amp; " " &amp; LEFT($AV$3, 4)), 0 ), 'Raw Data'!$J:$J, $A135, 'Raw Data'!$P:$P,""&amp;'Raw Data'!$B$1,'Raw Data'!$D:$D,"&lt;&gt;*ithdr*",'Raw Data'!$D:$D,"&lt;&gt;*ancel*")</f>
        <v>0</v>
      </c>
      <c r="AJ149" s="117"/>
      <c r="AK149" s="117"/>
      <c r="AL149" s="123"/>
      <c r="AM149" s="156">
        <f>COUNTIFS( 'Raw Data'!$AM:$AM,"&lt;=" &amp;DATE(LEFT($AV$3, 4), MONTH("1 " &amp; AM$6 &amp; " " &amp; LEFT($AV$3, 4)) + 1, 0 ), 'Raw Data'!$AM:$AM,"&gt;" &amp;DATE(LEFT($AV$3, 4), MONTH("1 " &amp; AM$6 &amp; " " &amp; LEFT($AV$3, 4)), 0 ), 'Raw Data'!$J:$J, $A135, 'Raw Data'!$O:$O,""&amp;'Raw Data'!$B$1,'Raw Data'!$D:$D,"&lt;&gt;*ithdr*",'Raw Data'!$D:$D,"&lt;&gt;*ancel*",'Raw Data'!$P:$P,"--")
+
COUNTIFS( 'Raw Data'!$AM:$AM,"&lt;=" &amp;DATE(LEFT($AV$3, 4), MONTH("1 " &amp; AM$6 &amp; " " &amp; LEFT($AV$3, 4)) + 1, 0 ), 'Raw Data'!$AM:$AM,"&gt;" &amp;DATE(LEFT($AV$3, 4), MONTH("1 " &amp; AM$6 &amp; " " &amp; LEFT($AV$3, 4)), 0 ), 'Raw Data'!$J:$J, $A135, 'Raw Data'!$P:$P,""&amp;'Raw Data'!$B$1,'Raw Data'!$D:$D,"&lt;&gt;*ithdr*",'Raw Data'!$D:$D,"&lt;&gt;*ancel*")</f>
        <v>0</v>
      </c>
      <c r="AN149" s="117"/>
      <c r="AO149" s="117"/>
      <c r="AP149" s="123"/>
      <c r="AQ149" s="156">
        <f>COUNTIFS( 'Raw Data'!$AM:$AM,"&lt;=" &amp;DATE(LEFT($AV$3, 4), MONTH("1 " &amp; AQ$6 &amp; " " &amp; LEFT($AV$3, 4)) + 1, 0 ), 'Raw Data'!$AM:$AM,"&gt;" &amp;DATE(LEFT($AV$3, 4), MONTH("1 " &amp; AQ$6 &amp; " " &amp; LEFT($AV$3, 4)), 0 ), 'Raw Data'!$J:$J, $A135, 'Raw Data'!$O:$O,""&amp;'Raw Data'!$B$1,'Raw Data'!$D:$D,"&lt;&gt;*ithdr*",'Raw Data'!$D:$D,"&lt;&gt;*ancel*",'Raw Data'!$P:$P,"--")
+
COUNTIFS( 'Raw Data'!$AM:$AM,"&lt;=" &amp;DATE(LEFT($AV$3, 4), MONTH("1 " &amp; AQ$6 &amp; " " &amp; LEFT($AV$3, 4)) + 1, 0 ), 'Raw Data'!$AM:$AM,"&gt;" &amp;DATE(LEFT($AV$3, 4), MONTH("1 " &amp; AQ$6 &amp; " " &amp; LEFT($AV$3, 4)), 0 ), 'Raw Data'!$J:$J, $A135, 'Raw Data'!$P:$P,""&amp;'Raw Data'!$B$1,'Raw Data'!$D:$D,"&lt;&gt;*ithdr*",'Raw Data'!$D:$D,"&lt;&gt;*ancel*")</f>
        <v>0</v>
      </c>
      <c r="AR149" s="117"/>
      <c r="AS149" s="117"/>
      <c r="AT149" s="123"/>
      <c r="AU149" s="156">
        <f>COUNTIFS( 'Raw Data'!$AM:$AM,"&lt;=" &amp;DATE(MID($AV$3, 15, 4), MONTH("1 " &amp; AU$6 &amp; " " &amp; MID($AV$3, 15, 4)) + 1, 0 ), 'Raw Data'!$AN:$AN,"&gt;" &amp;DATE(MID($AV$3, 15, 4), MONTH("1 " &amp; AU$6 &amp; " " &amp; MID($AV$3, 15, 4)), 0 ), 'Raw Data'!$J:$J, $A135, 'Raw Data'!$O:$O,""&amp;'Raw Data'!$B$1,'Raw Data'!$D:$D,"&lt;&gt;*ithdr*",'Raw Data'!$D:$D,"&lt;&gt;*ancel*",'Raw Data'!$P:$P,"--")
+
COUNTIFS( 'Raw Data'!$AM:$AM,"&lt;=" &amp;DATE(MID($AV$3, 15, 4), MONTH("1 " &amp; AU$6 &amp; " " &amp; MID($AV$3, 15, 4)) + 1, 0 ), 'Raw Data'!$AN:$AN,"&gt;" &amp;DATE(MID($AV$3, 15, 4), MONTH("1 " &amp; AU$6 &amp; " " &amp; MID($AV$3, 15, 4)), 0 ), 'Raw Data'!$J:$J, $A135, 'Raw Data'!$P:$P,""&amp;'Raw Data'!$B$1,'Raw Data'!$D:$D,"&lt;&gt;*ithdr*",'Raw Data'!$D:$D,"&lt;&gt;*ancel*")</f>
        <v>0</v>
      </c>
      <c r="AV149" s="117"/>
      <c r="AW149" s="117"/>
      <c r="AX149" s="123"/>
      <c r="AY149" s="156">
        <f>COUNTIFS( 'Raw Data'!$AM:$AM,"&lt;=" &amp;DATE(MID($AV$3, 15, 4), MONTH("1 " &amp; AY$6 &amp; " " &amp; MID($AV$3, 15, 4)) + 1, 0 ), 'Raw Data'!$AN:$AN,"&gt;" &amp;DATE(MID($AV$3, 15, 4), MONTH("1 " &amp; AY$6 &amp; " " &amp; MID($AV$3, 15, 4)), 0 ), 'Raw Data'!$J:$J, $A135, 'Raw Data'!$O:$O,""&amp;'Raw Data'!$B$1,'Raw Data'!$D:$D,"&lt;&gt;*ithdr*",'Raw Data'!$D:$D,"&lt;&gt;*ancel*",'Raw Data'!$P:$P,"--")
+
COUNTIFS( 'Raw Data'!$AM:$AM,"&lt;=" &amp;DATE(MID($AV$3, 15, 4), MONTH("1 " &amp; AY$6 &amp; " " &amp; MID($AV$3, 15, 4)) + 1, 0 ), 'Raw Data'!$AN:$AN,"&gt;" &amp;DATE(MID($AV$3, 15, 4), MONTH("1 " &amp; AY$6 &amp; " " &amp; MID($AV$3, 15, 4)), 0 ), 'Raw Data'!$J:$J, $A135, 'Raw Data'!$P:$P,""&amp;'Raw Data'!$B$1,'Raw Data'!$D:$D,"&lt;&gt;*ithdr*",'Raw Data'!$D:$D,"&lt;&gt;*ancel*")</f>
        <v>0</v>
      </c>
      <c r="AZ149" s="117"/>
      <c r="BA149" s="117"/>
      <c r="BB149" s="123"/>
      <c r="BC149" s="156">
        <f>COUNTIFS( 'Raw Data'!$AM:$AM,"&lt;=" &amp;DATE(MID($AV$3, 15, 4), MONTH("1 " &amp; BC$6 &amp; " " &amp; MID($AV$3, 15, 4)) + 1, 0 ), 'Raw Data'!$AN:$AN,"&gt;" &amp;DATE(MID($AV$3, 15, 4), MONTH("1 " &amp; BC$6 &amp; " " &amp; MID($AV$3, 15, 4)), 0 ), 'Raw Data'!$J:$J, $A135, 'Raw Data'!$O:$O,""&amp;'Raw Data'!$B$1,'Raw Data'!$D:$D,"&lt;&gt;*ithdr*",'Raw Data'!$D:$D,"&lt;&gt;*ancel*",'Raw Data'!$P:$P,"--")
+
COUNTIFS( 'Raw Data'!$AM:$AM,"&lt;=" &amp;DATE(MID($AV$3, 15, 4), MONTH("1 " &amp; BC$6 &amp; " " &amp; MID($AV$3, 15, 4)) + 1, 0 ), 'Raw Data'!$AN:$AN,"&gt;" &amp;DATE(MID($AV$3, 15, 4), MONTH("1 " &amp; BC$6 &amp; " " &amp; MID($AV$3, 15, 4)), 0 ), 'Raw Data'!$J:$J, $A135, 'Raw Data'!$P:$P,""&amp;'Raw Data'!$B$1,'Raw Data'!$D:$D,"&lt;&gt;*ithdr*",'Raw Data'!$D:$D,"&lt;&gt;*ancel*")</f>
        <v>0</v>
      </c>
      <c r="BD149" s="117"/>
      <c r="BE149" s="117"/>
      <c r="BF149" s="123"/>
    </row>
    <row r="150" spans="1:58" ht="12.75" customHeight="1" x14ac:dyDescent="0.2">
      <c r="A150" s="157" t="s">
        <v>738</v>
      </c>
      <c r="B150" s="117"/>
      <c r="C150" s="117"/>
      <c r="D150" s="117"/>
      <c r="E150" s="117"/>
      <c r="F150" s="117"/>
      <c r="G150" s="117"/>
      <c r="H150" s="117"/>
      <c r="I150" s="117"/>
      <c r="J150" s="123"/>
      <c r="K150" s="156">
        <f>COUNTIFS('Raw Data'!$AM:$AM,"&lt;=" &amp;DATE(LEFT($AV$3, 4), MONTH("1 " &amp; K$6 &amp; " " &amp; LEFT($AV$3, 4)) + 1, 0 ), 'Raw Data'!$AM:$AM,"&gt;" &amp;DATE(LEFT($AV$3, 4), MONTH("1 " &amp; K$6 &amp; " " &amp; LEFT($AV$3, 4)), 0 ), 'Raw Data'!$J:$J, $A135, 'Raw Data'!$H:$H, "Ear*", 'Raw Data'!$O:$O,""&amp;'Raw Data'!$B$1,'Raw Data'!$D:$D,"&lt;&gt;*ithdr*",'Raw Data'!$D:$D,"&lt;&gt;*ancel*",'Raw Data'!$P:$P,"--")
+
COUNTIFS( 'Raw Data'!$AM:$AM,"&lt;=" &amp;DATE(LEFT($AV$3, 4), MONTH("1 " &amp; K$6 &amp; " " &amp; LEFT($AV$3, 4)) + 1, 0 ), 'Raw Data'!$AM:$AM,"&gt;" &amp;DATE(LEFT($AV$3, 4), MONTH("1 " &amp; K$6 &amp; " " &amp; LEFT($AV$3, 4)), 0 ), 'Raw Data'!$J:$J, $A135, 'Raw Data'!$H:$H, "Ear*", 'Raw Data'!$P:$P,""&amp;'Raw Data'!$B$1,'Raw Data'!$D:$D,"&lt;&gt;*ithdr*",'Raw Data'!$D:$D,"&lt;&gt;*ancel*")</f>
        <v>0</v>
      </c>
      <c r="L150" s="117"/>
      <c r="M150" s="117"/>
      <c r="N150" s="123"/>
      <c r="O150" s="156">
        <f>COUNTIFS('Raw Data'!$AM:$AM,"&lt;=" &amp;DATE(LEFT($AV$3, 4), MONTH("1 " &amp; O$6 &amp; " " &amp; LEFT($AV$3, 4)) + 1, 0 ), 'Raw Data'!$AM:$AM,"&gt;" &amp;DATE(LEFT($AV$3, 4), MONTH("1 " &amp; O$6 &amp; " " &amp; LEFT($AV$3, 4)), 0 ), 'Raw Data'!$J:$J, $A135, 'Raw Data'!$H:$H, "Ear*", 'Raw Data'!$O:$O,""&amp;'Raw Data'!$B$1,'Raw Data'!$D:$D,"&lt;&gt;*ithdr*",'Raw Data'!$D:$D,"&lt;&gt;*ancel*",'Raw Data'!$P:$P,"--")
+
COUNTIFS( 'Raw Data'!$AM:$AM,"&lt;=" &amp;DATE(LEFT($AV$3, 4), MONTH("1 " &amp; O$6 &amp; " " &amp; LEFT($AV$3, 4)) + 1, 0 ), 'Raw Data'!$AM:$AM,"&gt;" &amp;DATE(LEFT($AV$3, 4), MONTH("1 " &amp; O$6 &amp; " " &amp; LEFT($AV$3, 4)), 0 ), 'Raw Data'!$J:$J, $A135, 'Raw Data'!$H:$H, "Ear*", 'Raw Data'!$P:$P,""&amp;'Raw Data'!$B$1,'Raw Data'!$D:$D,"&lt;&gt;*ithdr*",'Raw Data'!$D:$D,"&lt;&gt;*ancel*")</f>
        <v>0</v>
      </c>
      <c r="P150" s="117"/>
      <c r="Q150" s="117"/>
      <c r="R150" s="123"/>
      <c r="S150" s="156">
        <f>COUNTIFS('Raw Data'!$AM:$AM,"&lt;=" &amp;DATE(LEFT($AV$3, 4), MONTH("1 " &amp; S$6 &amp; " " &amp; LEFT($AV$3, 4)) + 1, 0 ), 'Raw Data'!$AM:$AM,"&gt;" &amp;DATE(LEFT($AV$3, 4), MONTH("1 " &amp; S$6 &amp; " " &amp; LEFT($AV$3, 4)), 0 ), 'Raw Data'!$J:$J, $A135, 'Raw Data'!$H:$H, "Ear*", 'Raw Data'!$O:$O,""&amp;'Raw Data'!$B$1,'Raw Data'!$D:$D,"&lt;&gt;*ithdr*",'Raw Data'!$D:$D,"&lt;&gt;*ancel*",'Raw Data'!$P:$P,"--")
+
COUNTIFS( 'Raw Data'!$AM:$AM,"&lt;=" &amp;DATE(LEFT($AV$3, 4), MONTH("1 " &amp; S$6 &amp; " " &amp; LEFT($AV$3, 4)) + 1, 0 ), 'Raw Data'!$AM:$AM,"&gt;" &amp;DATE(LEFT($AV$3, 4), MONTH("1 " &amp; S$6 &amp; " " &amp; LEFT($AV$3, 4)), 0 ), 'Raw Data'!$J:$J, $A135, 'Raw Data'!$H:$H, "Ear*", 'Raw Data'!$P:$P,""&amp;'Raw Data'!$B$1,'Raw Data'!$D:$D,"&lt;&gt;*ithdr*",'Raw Data'!$D:$D,"&lt;&gt;*ancel*")</f>
        <v>0</v>
      </c>
      <c r="T150" s="117"/>
      <c r="U150" s="117"/>
      <c r="V150" s="123"/>
      <c r="W150" s="156">
        <f>COUNTIFS('Raw Data'!$AM:$AM,"&lt;=" &amp;DATE(LEFT($AV$3, 4), MONTH("1 " &amp; W$6 &amp; " " &amp; LEFT($AV$3, 4)) + 1, 0 ), 'Raw Data'!$AM:$AM,"&gt;" &amp;DATE(LEFT($AV$3, 4), MONTH("1 " &amp; W$6 &amp; " " &amp; LEFT($AV$3, 4)), 0 ), 'Raw Data'!$J:$J, $A135, 'Raw Data'!$H:$H, "Ear*", 'Raw Data'!$O:$O,""&amp;'Raw Data'!$B$1,'Raw Data'!$D:$D,"&lt;&gt;*ithdr*",'Raw Data'!$D:$D,"&lt;&gt;*ancel*",'Raw Data'!$P:$P,"--")
+
COUNTIFS( 'Raw Data'!$AM:$AM,"&lt;=" &amp;DATE(LEFT($AV$3, 4), MONTH("1 " &amp; W$6 &amp; " " &amp; LEFT($AV$3, 4)) + 1, 0 ), 'Raw Data'!$AM:$AM,"&gt;" &amp;DATE(LEFT($AV$3, 4), MONTH("1 " &amp; W$6 &amp; " " &amp; LEFT($AV$3, 4)), 0 ), 'Raw Data'!$J:$J, $A135, 'Raw Data'!$H:$H, "Ear*", 'Raw Data'!$P:$P,""&amp;'Raw Data'!$B$1,'Raw Data'!$D:$D,"&lt;&gt;*ithdr*",'Raw Data'!$D:$D,"&lt;&gt;*ancel*")</f>
        <v>0</v>
      </c>
      <c r="X150" s="117"/>
      <c r="Y150" s="117"/>
      <c r="Z150" s="123"/>
      <c r="AA150" s="156">
        <f>COUNTIFS('Raw Data'!$AM:$AM,"&lt;=" &amp;DATE(LEFT($AV$3, 4), MONTH("1 " &amp; AA$6 &amp; " " &amp; LEFT($AV$3, 4)) + 1, 0 ), 'Raw Data'!$AM:$AM,"&gt;" &amp;DATE(LEFT($AV$3, 4), MONTH("1 " &amp; AA$6 &amp; " " &amp; LEFT($AV$3, 4)), 0 ), 'Raw Data'!$J:$J, $A135, 'Raw Data'!$H:$H, "Ear*", 'Raw Data'!$O:$O,""&amp;'Raw Data'!$B$1,'Raw Data'!$D:$D,"&lt;&gt;*ithdr*",'Raw Data'!$D:$D,"&lt;&gt;*ancel*",'Raw Data'!$P:$P,"--")
+
COUNTIFS( 'Raw Data'!$AM:$AM,"&lt;=" &amp;DATE(LEFT($AV$3, 4), MONTH("1 " &amp; AA$6 &amp; " " &amp; LEFT($AV$3, 4)) + 1, 0 ), 'Raw Data'!$AM:$AM,"&gt;" &amp;DATE(LEFT($AV$3, 4), MONTH("1 " &amp; AA$6 &amp; " " &amp; LEFT($AV$3, 4)), 0 ), 'Raw Data'!$J:$J, $A135, 'Raw Data'!$H:$H, "Ear*", 'Raw Data'!$P:$P,""&amp;'Raw Data'!$B$1,'Raw Data'!$D:$D,"&lt;&gt;*ithdr*",'Raw Data'!$D:$D,"&lt;&gt;*ancel*")</f>
        <v>0</v>
      </c>
      <c r="AB150" s="117"/>
      <c r="AC150" s="117"/>
      <c r="AD150" s="123"/>
      <c r="AE150" s="156">
        <f>COUNTIFS('Raw Data'!$AM:$AM,"&lt;=" &amp;DATE(LEFT($AV$3, 4), MONTH("1 " &amp; AE$6 &amp; " " &amp; LEFT($AV$3, 4)) + 1, 0 ), 'Raw Data'!$AM:$AM,"&gt;" &amp;DATE(LEFT($AV$3, 4), MONTH("1 " &amp; AE$6 &amp; " " &amp; LEFT($AV$3, 4)), 0 ), 'Raw Data'!$J:$J, $A135, 'Raw Data'!$H:$H, "Ear*", 'Raw Data'!$O:$O,""&amp;'Raw Data'!$B$1,'Raw Data'!$D:$D,"&lt;&gt;*ithdr*",'Raw Data'!$D:$D,"&lt;&gt;*ancel*",'Raw Data'!$P:$P,"--")
+
COUNTIFS( 'Raw Data'!$AM:$AM,"&lt;=" &amp;DATE(LEFT($AV$3, 4), MONTH("1 " &amp; AE$6 &amp; " " &amp; LEFT($AV$3, 4)) + 1, 0 ), 'Raw Data'!$AM:$AM,"&gt;" &amp;DATE(LEFT($AV$3, 4), MONTH("1 " &amp; AE$6 &amp; " " &amp; LEFT($AV$3, 4)), 0 ), 'Raw Data'!$J:$J, $A135, 'Raw Data'!$H:$H, "Ear*", 'Raw Data'!$P:$P,""&amp;'Raw Data'!$B$1,'Raw Data'!$D:$D,"&lt;&gt;*ithdr*",'Raw Data'!$D:$D,"&lt;&gt;*ancel*")</f>
        <v>0</v>
      </c>
      <c r="AF150" s="117"/>
      <c r="AG150" s="117"/>
      <c r="AH150" s="123"/>
      <c r="AI150" s="156">
        <f>COUNTIFS('Raw Data'!$AM:$AM,"&lt;=" &amp;DATE(LEFT($AV$3, 4), MONTH("1 " &amp; AI$6 &amp; " " &amp; LEFT($AV$3, 4)) + 1, 0 ), 'Raw Data'!$AM:$AM,"&gt;" &amp;DATE(LEFT($AV$3, 4), MONTH("1 " &amp; AI$6 &amp; " " &amp; LEFT($AV$3, 4)), 0 ), 'Raw Data'!$J:$J, $A135, 'Raw Data'!$H:$H, "Ear*", 'Raw Data'!$O:$O,""&amp;'Raw Data'!$B$1,'Raw Data'!$D:$D,"&lt;&gt;*ithdr*",'Raw Data'!$D:$D,"&lt;&gt;*ancel*",'Raw Data'!$P:$P,"--")
+
COUNTIFS( 'Raw Data'!$AM:$AM,"&lt;=" &amp;DATE(LEFT($AV$3, 4), MONTH("1 " &amp; AI$6 &amp; " " &amp; LEFT($AV$3, 4)) + 1, 0 ), 'Raw Data'!$AM:$AM,"&gt;" &amp;DATE(LEFT($AV$3, 4), MONTH("1 " &amp; AI$6 &amp; " " &amp; LEFT($AV$3, 4)), 0 ), 'Raw Data'!$J:$J, $A135, 'Raw Data'!$H:$H, "Ear*", 'Raw Data'!$P:$P,""&amp;'Raw Data'!$B$1,'Raw Data'!$D:$D,"&lt;&gt;*ithdr*",'Raw Data'!$D:$D,"&lt;&gt;*ancel*")</f>
        <v>0</v>
      </c>
      <c r="AJ150" s="117"/>
      <c r="AK150" s="117"/>
      <c r="AL150" s="123"/>
      <c r="AM150" s="156">
        <f>COUNTIFS('Raw Data'!$AM:$AM,"&lt;=" &amp;DATE(LEFT($AV$3, 4), MONTH("1 " &amp; AM$6 &amp; " " &amp; LEFT($AV$3, 4)) + 1, 0 ), 'Raw Data'!$AM:$AM,"&gt;" &amp;DATE(LEFT($AV$3, 4), MONTH("1 " &amp; AM$6 &amp; " " &amp; LEFT($AV$3, 4)), 0 ), 'Raw Data'!$J:$J, $A135, 'Raw Data'!$H:$H, "Ear*", 'Raw Data'!$O:$O,""&amp;'Raw Data'!$B$1,'Raw Data'!$D:$D,"&lt;&gt;*ithdr*",'Raw Data'!$D:$D,"&lt;&gt;*ancel*",'Raw Data'!$P:$P,"--")
+
COUNTIFS( 'Raw Data'!$AM:$AM,"&lt;=" &amp;DATE(LEFT($AV$3, 4), MONTH("1 " &amp; AM$6 &amp; " " &amp; LEFT($AV$3, 4)) + 1, 0 ), 'Raw Data'!$AM:$AM,"&gt;" &amp;DATE(LEFT($AV$3, 4), MONTH("1 " &amp; AM$6 &amp; " " &amp; LEFT($AV$3, 4)), 0 ), 'Raw Data'!$J:$J, $A135, 'Raw Data'!$H:$H, "Ear*", 'Raw Data'!$P:$P,""&amp;'Raw Data'!$B$1,'Raw Data'!$D:$D,"&lt;&gt;*ithdr*",'Raw Data'!$D:$D,"&lt;&gt;*ancel*")</f>
        <v>0</v>
      </c>
      <c r="AN150" s="117"/>
      <c r="AO150" s="117"/>
      <c r="AP150" s="123"/>
      <c r="AQ150" s="156">
        <f>COUNTIFS('Raw Data'!$AM:$AM,"&lt;=" &amp;DATE(LEFT($AV$3, 4), MONTH("1 " &amp; AQ$6 &amp; " " &amp; LEFT($AV$3, 4)) + 1, 0 ), 'Raw Data'!$AM:$AM,"&gt;" &amp;DATE(LEFT($AV$3, 4), MONTH("1 " &amp; AQ$6 &amp; " " &amp; LEFT($AV$3, 4)), 0 ), 'Raw Data'!$J:$J, $A135, 'Raw Data'!$H:$H, "Ear*", 'Raw Data'!$O:$O,""&amp;'Raw Data'!$B$1,'Raw Data'!$D:$D,"&lt;&gt;*ithdr*",'Raw Data'!$D:$D,"&lt;&gt;*ancel*",'Raw Data'!$P:$P,"--")
+
COUNTIFS( 'Raw Data'!$AM:$AM,"&lt;=" &amp;DATE(LEFT($AV$3, 4), MONTH("1 " &amp; AQ$6 &amp; " " &amp; LEFT($AV$3, 4)) + 1, 0 ), 'Raw Data'!$AM:$AM,"&gt;" &amp;DATE(LEFT($AV$3, 4), MONTH("1 " &amp; AQ$6 &amp; " " &amp; LEFT($AV$3, 4)), 0 ), 'Raw Data'!$J:$J, $A135, 'Raw Data'!$H:$H, "Ear*", 'Raw Data'!$P:$P,""&amp;'Raw Data'!$B$1,'Raw Data'!$D:$D,"&lt;&gt;*ithdr*",'Raw Data'!$D:$D,"&lt;&gt;*ancel*")</f>
        <v>0</v>
      </c>
      <c r="AR150" s="117"/>
      <c r="AS150" s="117"/>
      <c r="AT150" s="123"/>
      <c r="AU150" s="156">
        <f>COUNTIFS('Raw Data'!$AM:$AM,"&lt;=" &amp;DATE(MID($AV$3, 15, 4), MONTH("1 " &amp; AU$6 &amp; " " &amp; MID($AV$3, 15, 4)) + 1, 0 ), 'Raw Data'!$AN:$AN,"&gt;" &amp;DATE(MID($AV$3, 15, 4), MONTH("1 " &amp; AU$6 &amp; " " &amp; MID($AV$3, 15, 4)), 0 ), 'Raw Data'!$J:$J, $A135, 'Raw Data'!$H:$H, "Ear*", 'Raw Data'!$O:$O,""&amp;'Raw Data'!$B$1,'Raw Data'!$D:$D,"&lt;&gt;*ithdr*",'Raw Data'!$D:$D,"&lt;&gt;*ancel*",'Raw Data'!$P:$P,"--")
+
COUNTIFS( 'Raw Data'!$AM:$AM,"&lt;=" &amp;DATE(MID($AV$3, 15, 4), MONTH("1 " &amp; AU$6 &amp; " " &amp; MID($AV$3, 15, 4)) + 1, 0 ), 'Raw Data'!$AN:$AN,"&gt;" &amp;DATE(MID($AV$3, 15, 4), MONTH("1 " &amp; AU$6 &amp; " " &amp; MID($AV$3, 15, 4)), 0 ), 'Raw Data'!$J:$J, $A135, 'Raw Data'!$H:$H, "Ear*", 'Raw Data'!$P:$P,""&amp;'Raw Data'!$B$1,'Raw Data'!$D:$D,"&lt;&gt;*ithdr*",'Raw Data'!$D:$D,"&lt;&gt;*ancel*")</f>
        <v>0</v>
      </c>
      <c r="AV150" s="117"/>
      <c r="AW150" s="117"/>
      <c r="AX150" s="123"/>
      <c r="AY150" s="156">
        <f>COUNTIFS('Raw Data'!$AM:$AM,"&lt;=" &amp;DATE(MID($AV$3, 15, 4), MONTH("1 " &amp; AY$6 &amp; " " &amp; MID($AV$3, 15, 4)) + 1, 0 ), 'Raw Data'!$AN:$AN,"&gt;" &amp;DATE(MID($AV$3, 15, 4), MONTH("1 " &amp; AY$6 &amp; " " &amp; MID($AV$3, 15, 4)), 0 ), 'Raw Data'!$J:$J, $A135, 'Raw Data'!$H:$H, "Ear*", 'Raw Data'!$O:$O,""&amp;'Raw Data'!$B$1,'Raw Data'!$D:$D,"&lt;&gt;*ithdr*",'Raw Data'!$D:$D,"&lt;&gt;*ancel*",'Raw Data'!$P:$P,"--")
+
COUNTIFS( 'Raw Data'!$AM:$AM,"&lt;=" &amp;DATE(MID($AV$3, 15, 4), MONTH("1 " &amp; AY$6 &amp; " " &amp; MID($AV$3, 15, 4)) + 1, 0 ), 'Raw Data'!$AN:$AN,"&gt;" &amp;DATE(MID($AV$3, 15, 4), MONTH("1 " &amp; AY$6 &amp; " " &amp; MID($AV$3, 15, 4)), 0 ), 'Raw Data'!$J:$J, $A135, 'Raw Data'!$H:$H, "Ear*", 'Raw Data'!$P:$P,""&amp;'Raw Data'!$B$1,'Raw Data'!$D:$D,"&lt;&gt;*ithdr*",'Raw Data'!$D:$D,"&lt;&gt;*ancel*")</f>
        <v>0</v>
      </c>
      <c r="AZ150" s="117"/>
      <c r="BA150" s="117"/>
      <c r="BB150" s="123"/>
      <c r="BC150" s="156">
        <f>COUNTIFS('Raw Data'!$AM:$AM,"&lt;=" &amp;DATE(MID($AV$3, 15, 4), MONTH("1 " &amp; BC$6 &amp; " " &amp; MID($AV$3, 15, 4)) + 1, 0 ), 'Raw Data'!$AN:$AN,"&gt;" &amp;DATE(MID($AV$3, 15, 4), MONTH("1 " &amp; BC$6 &amp; " " &amp; MID($AV$3, 15, 4)), 0 ), 'Raw Data'!$J:$J, $A135, 'Raw Data'!$H:$H, "Ear*", 'Raw Data'!$O:$O,""&amp;'Raw Data'!$B$1,'Raw Data'!$D:$D,"&lt;&gt;*ithdr*",'Raw Data'!$D:$D,"&lt;&gt;*ancel*",'Raw Data'!$P:$P,"--")
+
COUNTIFS( 'Raw Data'!$AM:$AM,"&lt;=" &amp;DATE(MID($AV$3, 15, 4), MONTH("1 " &amp; BC$6 &amp; " " &amp; MID($AV$3, 15, 4)) + 1, 0 ), 'Raw Data'!$AN:$AN,"&gt;" &amp;DATE(MID($AV$3, 15, 4), MONTH("1 " &amp; BC$6 &amp; " " &amp; MID($AV$3, 15, 4)), 0 ), 'Raw Data'!$J:$J, $A135, 'Raw Data'!$H:$H, "Ear*", 'Raw Data'!$P:$P,""&amp;'Raw Data'!$B$1,'Raw Data'!$D:$D,"&lt;&gt;*ithdr*",'Raw Data'!$D:$D,"&lt;&gt;*ancel*")</f>
        <v>0</v>
      </c>
      <c r="BD150" s="117"/>
      <c r="BE150" s="117"/>
      <c r="BF150" s="123"/>
    </row>
    <row r="151" spans="1:58" ht="12.75" customHeight="1" x14ac:dyDescent="0.2">
      <c r="A151" s="157" t="s">
        <v>739</v>
      </c>
      <c r="B151" s="117"/>
      <c r="C151" s="117"/>
      <c r="D151" s="117"/>
      <c r="E151" s="117"/>
      <c r="F151" s="117"/>
      <c r="G151" s="117"/>
      <c r="H151" s="117"/>
      <c r="I151" s="117"/>
      <c r="J151" s="123"/>
      <c r="K151" s="156">
        <f>COUNTIFS('Raw Data'!$AM:$AM,"&lt;=" &amp;DATE(LEFT($AV$3, 4), MONTH("1 " &amp; K$6 &amp; " " &amp; LEFT($AV$3, 4)) + 1, 0 ), 'Raw Data'!$AM:$AM,"&gt;" &amp;DATE(LEFT($AV$3, 4), MONTH("1 " &amp; K$6 &amp; " " &amp; LEFT($AV$3, 4)), 0 ), 'Raw Data'!$J:$J, $A135, 'Raw Data'!$H:$H, "Non*", 'Raw Data'!$O:$O,""&amp;'Raw Data'!$B$1,'Raw Data'!$D:$D,"&lt;&gt;*ithdr*",'Raw Data'!$D:$D,"&lt;&gt;*ancel*",'Raw Data'!$P:$P,"--")
+
COUNTIFS( 'Raw Data'!$AM:$AM,"&lt;=" &amp;DATE(LEFT($AV$3, 4), MONTH("1 " &amp; K$6 &amp; " " &amp; LEFT($AV$3, 4)) + 1, 0 ), 'Raw Data'!$AM:$AM,"&gt;" &amp;DATE(LEFT($AV$3, 4), MONTH("1 " &amp; K$6 &amp; " " &amp; LEFT($AV$3, 4)), 0 ), 'Raw Data'!$J:$J, $A135, 'Raw Data'!$H:$H, "Non*", 'Raw Data'!$P:$P,""&amp;'Raw Data'!$B$1,'Raw Data'!$D:$D,"&lt;&gt;*ithdr*",'Raw Data'!$D:$D,"&lt;&gt;*ancel*")</f>
        <v>0</v>
      </c>
      <c r="L151" s="117"/>
      <c r="M151" s="117"/>
      <c r="N151" s="123"/>
      <c r="O151" s="156">
        <f>COUNTIFS('Raw Data'!$AM:$AM,"&lt;=" &amp;DATE(LEFT($AV$3, 4), MONTH("1 " &amp; O$6 &amp; " " &amp; LEFT($AV$3, 4)) + 1, 0 ), 'Raw Data'!$AM:$AM,"&gt;" &amp;DATE(LEFT($AV$3, 4), MONTH("1 " &amp; O$6 &amp; " " &amp; LEFT($AV$3, 4)), 0 ), 'Raw Data'!$J:$J, $A135, 'Raw Data'!$H:$H, "Non*", 'Raw Data'!$O:$O,""&amp;'Raw Data'!$B$1,'Raw Data'!$D:$D,"&lt;&gt;*ithdr*",'Raw Data'!$D:$D,"&lt;&gt;*ancel*",'Raw Data'!$P:$P,"--")
+
COUNTIFS( 'Raw Data'!$AM:$AM,"&lt;=" &amp;DATE(LEFT($AV$3, 4), MONTH("1 " &amp; O$6 &amp; " " &amp; LEFT($AV$3, 4)) + 1, 0 ), 'Raw Data'!$AM:$AM,"&gt;" &amp;DATE(LEFT($AV$3, 4), MONTH("1 " &amp; O$6 &amp; " " &amp; LEFT($AV$3, 4)), 0 ), 'Raw Data'!$J:$J, $A135, 'Raw Data'!$H:$H, "Non*", 'Raw Data'!$P:$P,""&amp;'Raw Data'!$B$1,'Raw Data'!$D:$D,"&lt;&gt;*ithdr*",'Raw Data'!$D:$D,"&lt;&gt;*ancel*")</f>
        <v>0</v>
      </c>
      <c r="P151" s="117"/>
      <c r="Q151" s="117"/>
      <c r="R151" s="123"/>
      <c r="S151" s="156">
        <f>COUNTIFS('Raw Data'!$AM:$AM,"&lt;=" &amp;DATE(LEFT($AV$3, 4), MONTH("1 " &amp; S$6 &amp; " " &amp; LEFT($AV$3, 4)) + 1, 0 ), 'Raw Data'!$AM:$AM,"&gt;" &amp;DATE(LEFT($AV$3, 4), MONTH("1 " &amp; S$6 &amp; " " &amp; LEFT($AV$3, 4)), 0 ), 'Raw Data'!$J:$J, $A135, 'Raw Data'!$H:$H, "Non*", 'Raw Data'!$O:$O,""&amp;'Raw Data'!$B$1,'Raw Data'!$D:$D,"&lt;&gt;*ithdr*",'Raw Data'!$D:$D,"&lt;&gt;*ancel*",'Raw Data'!$P:$P,"--")
+
COUNTIFS( 'Raw Data'!$AM:$AM,"&lt;=" &amp;DATE(LEFT($AV$3, 4), MONTH("1 " &amp; S$6 &amp; " " &amp; LEFT($AV$3, 4)) + 1, 0 ), 'Raw Data'!$AM:$AM,"&gt;" &amp;DATE(LEFT($AV$3, 4), MONTH("1 " &amp; S$6 &amp; " " &amp; LEFT($AV$3, 4)), 0 ), 'Raw Data'!$J:$J, $A135, 'Raw Data'!$H:$H, "Non*", 'Raw Data'!$P:$P,""&amp;'Raw Data'!$B$1,'Raw Data'!$D:$D,"&lt;&gt;*ithdr*",'Raw Data'!$D:$D,"&lt;&gt;*ancel*")</f>
        <v>0</v>
      </c>
      <c r="T151" s="117"/>
      <c r="U151" s="117"/>
      <c r="V151" s="123"/>
      <c r="W151" s="156">
        <f>COUNTIFS('Raw Data'!$AM:$AM,"&lt;=" &amp;DATE(LEFT($AV$3, 4), MONTH("1 " &amp; W$6 &amp; " " &amp; LEFT($AV$3, 4)) + 1, 0 ), 'Raw Data'!$AM:$AM,"&gt;" &amp;DATE(LEFT($AV$3, 4), MONTH("1 " &amp; W$6 &amp; " " &amp; LEFT($AV$3, 4)), 0 ), 'Raw Data'!$J:$J, $A135, 'Raw Data'!$H:$H, "Non*", 'Raw Data'!$O:$O,""&amp;'Raw Data'!$B$1,'Raw Data'!$D:$D,"&lt;&gt;*ithdr*",'Raw Data'!$D:$D,"&lt;&gt;*ancel*",'Raw Data'!$P:$P,"--")
+
COUNTIFS( 'Raw Data'!$AM:$AM,"&lt;=" &amp;DATE(LEFT($AV$3, 4), MONTH("1 " &amp; W$6 &amp; " " &amp; LEFT($AV$3, 4)) + 1, 0 ), 'Raw Data'!$AM:$AM,"&gt;" &amp;DATE(LEFT($AV$3, 4), MONTH("1 " &amp; W$6 &amp; " " &amp; LEFT($AV$3, 4)), 0 ), 'Raw Data'!$J:$J, $A135, 'Raw Data'!$H:$H, "Non*", 'Raw Data'!$P:$P,""&amp;'Raw Data'!$B$1,'Raw Data'!$D:$D,"&lt;&gt;*ithdr*",'Raw Data'!$D:$D,"&lt;&gt;*ancel*")</f>
        <v>0</v>
      </c>
      <c r="X151" s="117"/>
      <c r="Y151" s="117"/>
      <c r="Z151" s="123"/>
      <c r="AA151" s="156">
        <f>COUNTIFS('Raw Data'!$AM:$AM,"&lt;=" &amp;DATE(LEFT($AV$3, 4), MONTH("1 " &amp; AA$6 &amp; " " &amp; LEFT($AV$3, 4)) + 1, 0 ), 'Raw Data'!$AM:$AM,"&gt;" &amp;DATE(LEFT($AV$3, 4), MONTH("1 " &amp; AA$6 &amp; " " &amp; LEFT($AV$3, 4)), 0 ), 'Raw Data'!$J:$J, $A135, 'Raw Data'!$H:$H, "Non*", 'Raw Data'!$O:$O,""&amp;'Raw Data'!$B$1,'Raw Data'!$D:$D,"&lt;&gt;*ithdr*",'Raw Data'!$D:$D,"&lt;&gt;*ancel*",'Raw Data'!$P:$P,"--")
+
COUNTIFS( 'Raw Data'!$AM:$AM,"&lt;=" &amp;DATE(LEFT($AV$3, 4), MONTH("1 " &amp; AA$6 &amp; " " &amp; LEFT($AV$3, 4)) + 1, 0 ), 'Raw Data'!$AM:$AM,"&gt;" &amp;DATE(LEFT($AV$3, 4), MONTH("1 " &amp; AA$6 &amp; " " &amp; LEFT($AV$3, 4)), 0 ), 'Raw Data'!$J:$J, $A135, 'Raw Data'!$H:$H, "Non*", 'Raw Data'!$P:$P,""&amp;'Raw Data'!$B$1,'Raw Data'!$D:$D,"&lt;&gt;*ithdr*",'Raw Data'!$D:$D,"&lt;&gt;*ancel*")</f>
        <v>0</v>
      </c>
      <c r="AB151" s="117"/>
      <c r="AC151" s="117"/>
      <c r="AD151" s="123"/>
      <c r="AE151" s="156">
        <f>COUNTIFS('Raw Data'!$AM:$AM,"&lt;=" &amp;DATE(LEFT($AV$3, 4), MONTH("1 " &amp; AE$6 &amp; " " &amp; LEFT($AV$3, 4)) + 1, 0 ), 'Raw Data'!$AM:$AM,"&gt;" &amp;DATE(LEFT($AV$3, 4), MONTH("1 " &amp; AE$6 &amp; " " &amp; LEFT($AV$3, 4)), 0 ), 'Raw Data'!$J:$J, $A135, 'Raw Data'!$H:$H, "Non*", 'Raw Data'!$O:$O,""&amp;'Raw Data'!$B$1,'Raw Data'!$D:$D,"&lt;&gt;*ithdr*",'Raw Data'!$D:$D,"&lt;&gt;*ancel*",'Raw Data'!$P:$P,"--")
+
COUNTIFS( 'Raw Data'!$AM:$AM,"&lt;=" &amp;DATE(LEFT($AV$3, 4), MONTH("1 " &amp; AE$6 &amp; " " &amp; LEFT($AV$3, 4)) + 1, 0 ), 'Raw Data'!$AM:$AM,"&gt;" &amp;DATE(LEFT($AV$3, 4), MONTH("1 " &amp; AE$6 &amp; " " &amp; LEFT($AV$3, 4)), 0 ), 'Raw Data'!$J:$J, $A135, 'Raw Data'!$H:$H, "Non*", 'Raw Data'!$P:$P,""&amp;'Raw Data'!$B$1,'Raw Data'!$D:$D,"&lt;&gt;*ithdr*",'Raw Data'!$D:$D,"&lt;&gt;*ancel*")</f>
        <v>0</v>
      </c>
      <c r="AF151" s="117"/>
      <c r="AG151" s="117"/>
      <c r="AH151" s="123"/>
      <c r="AI151" s="156">
        <f>COUNTIFS('Raw Data'!$AM:$AM,"&lt;=" &amp;DATE(LEFT($AV$3, 4), MONTH("1 " &amp; AI$6 &amp; " " &amp; LEFT($AV$3, 4)) + 1, 0 ), 'Raw Data'!$AM:$AM,"&gt;" &amp;DATE(LEFT($AV$3, 4), MONTH("1 " &amp; AI$6 &amp; " " &amp; LEFT($AV$3, 4)), 0 ), 'Raw Data'!$J:$J, $A135, 'Raw Data'!$H:$H, "Non*", 'Raw Data'!$O:$O,""&amp;'Raw Data'!$B$1,'Raw Data'!$D:$D,"&lt;&gt;*ithdr*",'Raw Data'!$D:$D,"&lt;&gt;*ancel*",'Raw Data'!$P:$P,"--")
+
COUNTIFS( 'Raw Data'!$AM:$AM,"&lt;=" &amp;DATE(LEFT($AV$3, 4), MONTH("1 " &amp; AI$6 &amp; " " &amp; LEFT($AV$3, 4)) + 1, 0 ), 'Raw Data'!$AM:$AM,"&gt;" &amp;DATE(LEFT($AV$3, 4), MONTH("1 " &amp; AI$6 &amp; " " &amp; LEFT($AV$3, 4)), 0 ), 'Raw Data'!$J:$J, $A135, 'Raw Data'!$H:$H, "Non*", 'Raw Data'!$P:$P,""&amp;'Raw Data'!$B$1,'Raw Data'!$D:$D,"&lt;&gt;*ithdr*",'Raw Data'!$D:$D,"&lt;&gt;*ancel*")</f>
        <v>0</v>
      </c>
      <c r="AJ151" s="117"/>
      <c r="AK151" s="117"/>
      <c r="AL151" s="123"/>
      <c r="AM151" s="156">
        <f>COUNTIFS('Raw Data'!$AM:$AM,"&lt;=" &amp;DATE(LEFT($AV$3, 4), MONTH("1 " &amp; AM$6 &amp; " " &amp; LEFT($AV$3, 4)) + 1, 0 ), 'Raw Data'!$AM:$AM,"&gt;" &amp;DATE(LEFT($AV$3, 4), MONTH("1 " &amp; AM$6 &amp; " " &amp; LEFT($AV$3, 4)), 0 ), 'Raw Data'!$J:$J, $A135, 'Raw Data'!$H:$H, "Non*", 'Raw Data'!$O:$O,""&amp;'Raw Data'!$B$1,'Raw Data'!$D:$D,"&lt;&gt;*ithdr*",'Raw Data'!$D:$D,"&lt;&gt;*ancel*",'Raw Data'!$P:$P,"--")
+
COUNTIFS( 'Raw Data'!$AM:$AM,"&lt;=" &amp;DATE(LEFT($AV$3, 4), MONTH("1 " &amp; AM$6 &amp; " " &amp; LEFT($AV$3, 4)) + 1, 0 ), 'Raw Data'!$AM:$AM,"&gt;" &amp;DATE(LEFT($AV$3, 4), MONTH("1 " &amp; AM$6 &amp; " " &amp; LEFT($AV$3, 4)), 0 ), 'Raw Data'!$J:$J, $A135, 'Raw Data'!$H:$H, "Non*", 'Raw Data'!$P:$P,""&amp;'Raw Data'!$B$1,'Raw Data'!$D:$D,"&lt;&gt;*ithdr*",'Raw Data'!$D:$D,"&lt;&gt;*ancel*")</f>
        <v>0</v>
      </c>
      <c r="AN151" s="117"/>
      <c r="AO151" s="117"/>
      <c r="AP151" s="123"/>
      <c r="AQ151" s="156">
        <f>COUNTIFS('Raw Data'!$AM:$AM,"&lt;=" &amp;DATE(LEFT($AV$3, 4), MONTH("1 " &amp; AQ$6 &amp; " " &amp; LEFT($AV$3, 4)) + 1, 0 ), 'Raw Data'!$AM:$AM,"&gt;" &amp;DATE(LEFT($AV$3, 4), MONTH("1 " &amp; AQ$6 &amp; " " &amp; LEFT($AV$3, 4)), 0 ), 'Raw Data'!$J:$J, $A135, 'Raw Data'!$H:$H, "Non*", 'Raw Data'!$O:$O,""&amp;'Raw Data'!$B$1,'Raw Data'!$D:$D,"&lt;&gt;*ithdr*",'Raw Data'!$D:$D,"&lt;&gt;*ancel*",'Raw Data'!$P:$P,"--")
+
COUNTIFS( 'Raw Data'!$AM:$AM,"&lt;=" &amp;DATE(LEFT($AV$3, 4), MONTH("1 " &amp; AQ$6 &amp; " " &amp; LEFT($AV$3, 4)) + 1, 0 ), 'Raw Data'!$AM:$AM,"&gt;" &amp;DATE(LEFT($AV$3, 4), MONTH("1 " &amp; AQ$6 &amp; " " &amp; LEFT($AV$3, 4)), 0 ), 'Raw Data'!$J:$J, $A135, 'Raw Data'!$H:$H, "Non*", 'Raw Data'!$P:$P,""&amp;'Raw Data'!$B$1,'Raw Data'!$D:$D,"&lt;&gt;*ithdr*",'Raw Data'!$D:$D,"&lt;&gt;*ancel*")</f>
        <v>0</v>
      </c>
      <c r="AR151" s="117"/>
      <c r="AS151" s="117"/>
      <c r="AT151" s="123"/>
      <c r="AU151" s="156">
        <f>COUNTIFS('Raw Data'!$AM:$AM,"&lt;=" &amp;DATE(MID($AV$3, 15, 4), MONTH("1 " &amp; AU$6 &amp; " " &amp; MID($AV$3, 15, 4)) + 1, 0 ), 'Raw Data'!$AN:$AN,"&gt;" &amp;DATE(MID($AV$3, 15, 4), MONTH("1 " &amp; AU$6 &amp; " " &amp; MID($AV$3, 15, 4)), 0 ), 'Raw Data'!$J:$J, $A135, 'Raw Data'!$H:$H, "Non*", 'Raw Data'!$O:$O,""&amp;'Raw Data'!$B$1,'Raw Data'!$D:$D,"&lt;&gt;*ithdr*",'Raw Data'!$D:$D,"&lt;&gt;*ancel*",'Raw Data'!$P:$P,"--")
+
COUNTIFS( 'Raw Data'!$AM:$AM,"&lt;=" &amp;DATE(MID($AV$3, 15, 4), MONTH("1 " &amp; AU$6 &amp; " " &amp; MID($AV$3, 15, 4)) + 1, 0 ), 'Raw Data'!$AN:$AN,"&gt;" &amp;DATE(MID($AV$3, 15, 4), MONTH("1 " &amp; AU$6 &amp; " " &amp; MID($AV$3, 15, 4)), 0 ), 'Raw Data'!$J:$J, $A135, 'Raw Data'!$H:$H, "Non*", 'Raw Data'!$P:$P,""&amp;'Raw Data'!$B$1,'Raw Data'!$D:$D,"&lt;&gt;*ithdr*",'Raw Data'!$D:$D,"&lt;&gt;*ancel*")</f>
        <v>0</v>
      </c>
      <c r="AV151" s="117"/>
      <c r="AW151" s="117"/>
      <c r="AX151" s="123"/>
      <c r="AY151" s="156">
        <f>COUNTIFS('Raw Data'!$AM:$AM,"&lt;=" &amp;DATE(MID($AV$3, 15, 4), MONTH("1 " &amp; AY$6 &amp; " " &amp; MID($AV$3, 15, 4)) + 1, 0 ), 'Raw Data'!$AN:$AN,"&gt;" &amp;DATE(MID($AV$3, 15, 4), MONTH("1 " &amp; AY$6 &amp; " " &amp; MID($AV$3, 15, 4)), 0 ), 'Raw Data'!$J:$J, $A135, 'Raw Data'!$H:$H, "Non*", 'Raw Data'!$O:$O,""&amp;'Raw Data'!$B$1,'Raw Data'!$D:$D,"&lt;&gt;*ithdr*",'Raw Data'!$D:$D,"&lt;&gt;*ancel*",'Raw Data'!$P:$P,"--")
+
COUNTIFS( 'Raw Data'!$AM:$AM,"&lt;=" &amp;DATE(MID($AV$3, 15, 4), MONTH("1 " &amp; AY$6 &amp; " " &amp; MID($AV$3, 15, 4)) + 1, 0 ), 'Raw Data'!$AN:$AN,"&gt;" &amp;DATE(MID($AV$3, 15, 4), MONTH("1 " &amp; AY$6 &amp; " " &amp; MID($AV$3, 15, 4)), 0 ), 'Raw Data'!$J:$J, $A135, 'Raw Data'!$H:$H, "Non*", 'Raw Data'!$P:$P,""&amp;'Raw Data'!$B$1,'Raw Data'!$D:$D,"&lt;&gt;*ithdr*",'Raw Data'!$D:$D,"&lt;&gt;*ancel*")</f>
        <v>0</v>
      </c>
      <c r="AZ151" s="117"/>
      <c r="BA151" s="117"/>
      <c r="BB151" s="123"/>
      <c r="BC151" s="156">
        <f>COUNTIFS('Raw Data'!$AM:$AM,"&lt;=" &amp;DATE(MID($AV$3, 15, 4), MONTH("1 " &amp; BC$6 &amp; " " &amp; MID($AV$3, 15, 4)) + 1, 0 ), 'Raw Data'!$AN:$AN,"&gt;" &amp;DATE(MID($AV$3, 15, 4), MONTH("1 " &amp; BC$6 &amp; " " &amp; MID($AV$3, 15, 4)), 0 ), 'Raw Data'!$J:$J, $A135, 'Raw Data'!$H:$H, "Non*", 'Raw Data'!$O:$O,""&amp;'Raw Data'!$B$1,'Raw Data'!$D:$D,"&lt;&gt;*ithdr*",'Raw Data'!$D:$D,"&lt;&gt;*ancel*",'Raw Data'!$P:$P,"--")
+
COUNTIFS( 'Raw Data'!$AM:$AM,"&lt;=" &amp;DATE(MID($AV$3, 15, 4), MONTH("1 " &amp; BC$6 &amp; " " &amp; MID($AV$3, 15, 4)) + 1, 0 ), 'Raw Data'!$AN:$AN,"&gt;" &amp;DATE(MID($AV$3, 15, 4), MONTH("1 " &amp; BC$6 &amp; " " &amp; MID($AV$3, 15, 4)), 0 ), 'Raw Data'!$J:$J, $A135, 'Raw Data'!$H:$H, "Non*", 'Raw Data'!$P:$P,""&amp;'Raw Data'!$B$1,'Raw Data'!$D:$D,"&lt;&gt;*ithdr*",'Raw Data'!$D:$D,"&lt;&gt;*ancel*")</f>
        <v>0</v>
      </c>
      <c r="BD151" s="117"/>
      <c r="BE151" s="117"/>
      <c r="BF151" s="123"/>
    </row>
    <row r="152" spans="1:58" ht="12.75" customHeight="1" x14ac:dyDescent="0.2">
      <c r="A152" s="120" t="s">
        <v>740</v>
      </c>
      <c r="B152" s="117"/>
      <c r="C152" s="117"/>
      <c r="D152" s="117"/>
      <c r="E152" s="117"/>
      <c r="F152" s="117"/>
      <c r="G152" s="117"/>
      <c r="H152" s="117"/>
      <c r="I152" s="117"/>
      <c r="J152" s="123"/>
      <c r="K152" s="156">
        <f>COUNTIFS( 'Raw Data'!$AM:$AM,"&lt;=" &amp;DATE(LEFT($AV$3, 4), MONTH("1 " &amp; K$6 &amp; " " &amp; LEFT($AV$3, 4)) + 1, 0 ), 'Raw Data'!$AM:$AM,"&gt;" &amp;DATE(LEFT($AV$3, 4), MONTH("1 " &amp; K$6 &amp; " " &amp; LEFT($AV$3, 4)), 0 ), 'Raw Data'!$J:$J, $A135, 'Raw Data'!$O:$O,""&amp;'Raw Data'!$B$1,'Raw Data'!$D:$D,"&lt;&gt;*ithdr*",'Raw Data'!$D:$D,"&lt;&gt;*ancel*",'Raw Data'!$P:$P,"--",'Raw Data'!$AW:$AW,"*arl*")
+
COUNTIFS( 'Raw Data'!$AM:$AM,"&lt;=" &amp;DATE(LEFT($AV$3, 4), MONTH("1 " &amp; K$6 &amp; " " &amp; LEFT($AV$3, 4)) + 1, 0 ), 'Raw Data'!$AM:$AM,"&gt;" &amp;DATE(LEFT($AV$3, 4), MONTH("1 " &amp; K$6 &amp; " " &amp; LEFT($AV$3, 4)), 0 ), 'Raw Data'!$J:$J, $A135, 'Raw Data'!$P:$P,""&amp;'Raw Data'!$B$1,'Raw Data'!$D:$D,"&lt;&gt;*ithdr*",'Raw Data'!$D:$D,"&lt;&gt;*ancel*",'Raw Data'!$AW:$AW,"*arl*")</f>
        <v>0</v>
      </c>
      <c r="L152" s="117"/>
      <c r="M152" s="117"/>
      <c r="N152" s="123"/>
      <c r="O152" s="156">
        <f>COUNTIFS( 'Raw Data'!$AM:$AM,"&lt;=" &amp;DATE(LEFT($AV$3, 4), MONTH("1 " &amp; O$6 &amp; " " &amp; LEFT($AV$3, 4)) + 1, 0 ), 'Raw Data'!$AM:$AM,"&gt;" &amp;DATE(LEFT($AV$3, 4), MONTH("1 " &amp; O$6 &amp; " " &amp; LEFT($AV$3, 4)), 0 ), 'Raw Data'!$J:$J, $A135, 'Raw Data'!$O:$O,""&amp;'Raw Data'!$B$1,'Raw Data'!$D:$D,"&lt;&gt;*ithdr*",'Raw Data'!$D:$D,"&lt;&gt;*ancel*",'Raw Data'!$P:$P,"--",'Raw Data'!$AW:$AW,"*arl*")
+
COUNTIFS( 'Raw Data'!$AM:$AM,"&lt;=" &amp;DATE(LEFT($AV$3, 4), MONTH("1 " &amp; O$6 &amp; " " &amp; LEFT($AV$3, 4)) + 1, 0 ), 'Raw Data'!$AM:$AM,"&gt;" &amp;DATE(LEFT($AV$3, 4), MONTH("1 " &amp; O$6 &amp; " " &amp; LEFT($AV$3, 4)), 0 ), 'Raw Data'!$J:$J, $A135, 'Raw Data'!$P:$P,""&amp;'Raw Data'!$B$1,'Raw Data'!$D:$D,"&lt;&gt;*ithdr*",'Raw Data'!$D:$D,"&lt;&gt;*ancel*",'Raw Data'!$AW:$AW,"*arl*")</f>
        <v>0</v>
      </c>
      <c r="P152" s="117"/>
      <c r="Q152" s="117"/>
      <c r="R152" s="123"/>
      <c r="S152" s="156">
        <f>COUNTIFS( 'Raw Data'!$AM:$AM,"&lt;=" &amp;DATE(LEFT($AV$3, 4), MONTH("1 " &amp; S$6 &amp; " " &amp; LEFT($AV$3, 4)) + 1, 0 ), 'Raw Data'!$AM:$AM,"&gt;" &amp;DATE(LEFT($AV$3, 4), MONTH("1 " &amp; S$6 &amp; " " &amp; LEFT($AV$3, 4)), 0 ), 'Raw Data'!$J:$J, $A135, 'Raw Data'!$O:$O,""&amp;'Raw Data'!$B$1,'Raw Data'!$D:$D,"&lt;&gt;*ithdr*",'Raw Data'!$D:$D,"&lt;&gt;*ancel*",'Raw Data'!$P:$P,"--",'Raw Data'!$AW:$AW,"*arl*")
+
COUNTIFS( 'Raw Data'!$AM:$AM,"&lt;=" &amp;DATE(LEFT($AV$3, 4), MONTH("1 " &amp; S$6 &amp; " " &amp; LEFT($AV$3, 4)) + 1, 0 ), 'Raw Data'!$AM:$AM,"&gt;" &amp;DATE(LEFT($AV$3, 4), MONTH("1 " &amp; S$6 &amp; " " &amp; LEFT($AV$3, 4)), 0 ), 'Raw Data'!$J:$J, $A135, 'Raw Data'!$P:$P,""&amp;'Raw Data'!$B$1,'Raw Data'!$D:$D,"&lt;&gt;*ithdr*",'Raw Data'!$D:$D,"&lt;&gt;*ancel*",'Raw Data'!$AW:$AW,"*arl*")</f>
        <v>0</v>
      </c>
      <c r="T152" s="117"/>
      <c r="U152" s="117"/>
      <c r="V152" s="123"/>
      <c r="W152" s="156">
        <f>COUNTIFS( 'Raw Data'!$AM:$AM,"&lt;=" &amp;DATE(LEFT($AV$3, 4), MONTH("1 " &amp; W$6 &amp; " " &amp; LEFT($AV$3, 4)) + 1, 0 ), 'Raw Data'!$AM:$AM,"&gt;" &amp;DATE(LEFT($AV$3, 4), MONTH("1 " &amp; W$6 &amp; " " &amp; LEFT($AV$3, 4)), 0 ), 'Raw Data'!$J:$J, $A135, 'Raw Data'!$O:$O,""&amp;'Raw Data'!$B$1,'Raw Data'!$D:$D,"&lt;&gt;*ithdr*",'Raw Data'!$D:$D,"&lt;&gt;*ancel*",'Raw Data'!$P:$P,"--",'Raw Data'!$AW:$AW,"*arl*")
+
COUNTIFS( 'Raw Data'!$AM:$AM,"&lt;=" &amp;DATE(LEFT($AV$3, 4), MONTH("1 " &amp; W$6 &amp; " " &amp; LEFT($AV$3, 4)) + 1, 0 ), 'Raw Data'!$AM:$AM,"&gt;" &amp;DATE(LEFT($AV$3, 4), MONTH("1 " &amp; W$6 &amp; " " &amp; LEFT($AV$3, 4)), 0 ), 'Raw Data'!$J:$J, $A135, 'Raw Data'!$P:$P,""&amp;'Raw Data'!$B$1,'Raw Data'!$D:$D,"&lt;&gt;*ithdr*",'Raw Data'!$D:$D,"&lt;&gt;*ancel*",'Raw Data'!$AW:$AW,"*arl*")</f>
        <v>0</v>
      </c>
      <c r="X152" s="117"/>
      <c r="Y152" s="117"/>
      <c r="Z152" s="123"/>
      <c r="AA152" s="156">
        <f>COUNTIFS( 'Raw Data'!$AM:$AM,"&lt;=" &amp;DATE(LEFT($AV$3, 4), MONTH("1 " &amp; AA$6 &amp; " " &amp; LEFT($AV$3, 4)) + 1, 0 ), 'Raw Data'!$AM:$AM,"&gt;" &amp;DATE(LEFT($AV$3, 4), MONTH("1 " &amp; AA$6 &amp; " " &amp; LEFT($AV$3, 4)), 0 ), 'Raw Data'!$J:$J, $A135, 'Raw Data'!$O:$O,""&amp;'Raw Data'!$B$1,'Raw Data'!$D:$D,"&lt;&gt;*ithdr*",'Raw Data'!$D:$D,"&lt;&gt;*ancel*",'Raw Data'!$P:$P,"--",'Raw Data'!$AW:$AW,"*arl*")
+
COUNTIFS( 'Raw Data'!$AM:$AM,"&lt;=" &amp;DATE(LEFT($AV$3, 4), MONTH("1 " &amp; AA$6 &amp; " " &amp; LEFT($AV$3, 4)) + 1, 0 ), 'Raw Data'!$AM:$AM,"&gt;" &amp;DATE(LEFT($AV$3, 4), MONTH("1 " &amp; AA$6 &amp; " " &amp; LEFT($AV$3, 4)), 0 ), 'Raw Data'!$J:$J, $A135, 'Raw Data'!$P:$P,""&amp;'Raw Data'!$B$1,'Raw Data'!$D:$D,"&lt;&gt;*ithdr*",'Raw Data'!$D:$D,"&lt;&gt;*ancel*",'Raw Data'!$AW:$AW,"*arl*")</f>
        <v>0</v>
      </c>
      <c r="AB152" s="117"/>
      <c r="AC152" s="117"/>
      <c r="AD152" s="123"/>
      <c r="AE152" s="156">
        <f>COUNTIFS( 'Raw Data'!$AM:$AM,"&lt;=" &amp;DATE(LEFT($AV$3, 4), MONTH("1 " &amp; AE$6 &amp; " " &amp; LEFT($AV$3, 4)) + 1, 0 ), 'Raw Data'!$AM:$AM,"&gt;" &amp;DATE(LEFT($AV$3, 4), MONTH("1 " &amp; AE$6 &amp; " " &amp; LEFT($AV$3, 4)), 0 ), 'Raw Data'!$J:$J, $A135, 'Raw Data'!$O:$O,""&amp;'Raw Data'!$B$1,'Raw Data'!$D:$D,"&lt;&gt;*ithdr*",'Raw Data'!$D:$D,"&lt;&gt;*ancel*",'Raw Data'!$P:$P,"--",'Raw Data'!$AW:$AW,"*arl*")
+
COUNTIFS( 'Raw Data'!$AM:$AM,"&lt;=" &amp;DATE(LEFT($AV$3, 4), MONTH("1 " &amp; AE$6 &amp; " " &amp; LEFT($AV$3, 4)) + 1, 0 ), 'Raw Data'!$AM:$AM,"&gt;" &amp;DATE(LEFT($AV$3, 4), MONTH("1 " &amp; AE$6 &amp; " " &amp; LEFT($AV$3, 4)), 0 ), 'Raw Data'!$J:$J, $A135, 'Raw Data'!$P:$P,""&amp;'Raw Data'!$B$1,'Raw Data'!$D:$D,"&lt;&gt;*ithdr*",'Raw Data'!$D:$D,"&lt;&gt;*ancel*",'Raw Data'!$AW:$AW,"*arl*")</f>
        <v>0</v>
      </c>
      <c r="AF152" s="117"/>
      <c r="AG152" s="117"/>
      <c r="AH152" s="123"/>
      <c r="AI152" s="156">
        <f>COUNTIFS( 'Raw Data'!$AM:$AM,"&lt;=" &amp;DATE(LEFT($AV$3, 4), MONTH("1 " &amp; AI$6 &amp; " " &amp; LEFT($AV$3, 4)) + 1, 0 ), 'Raw Data'!$AM:$AM,"&gt;" &amp;DATE(LEFT($AV$3, 4), MONTH("1 " &amp; AI$6 &amp; " " &amp; LEFT($AV$3, 4)), 0 ), 'Raw Data'!$J:$J, $A135, 'Raw Data'!$O:$O,""&amp;'Raw Data'!$B$1,'Raw Data'!$D:$D,"&lt;&gt;*ithdr*",'Raw Data'!$D:$D,"&lt;&gt;*ancel*",'Raw Data'!$P:$P,"--",'Raw Data'!$AW:$AW,"*arl*")
+
COUNTIFS( 'Raw Data'!$AM:$AM,"&lt;=" &amp;DATE(LEFT($AV$3, 4), MONTH("1 " &amp; AI$6 &amp; " " &amp; LEFT($AV$3, 4)) + 1, 0 ), 'Raw Data'!$AM:$AM,"&gt;" &amp;DATE(LEFT($AV$3, 4), MONTH("1 " &amp; AI$6 &amp; " " &amp; LEFT($AV$3, 4)), 0 ), 'Raw Data'!$J:$J, $A135, 'Raw Data'!$P:$P,""&amp;'Raw Data'!$B$1,'Raw Data'!$D:$D,"&lt;&gt;*ithdr*",'Raw Data'!$D:$D,"&lt;&gt;*ancel*",'Raw Data'!$AW:$AW,"*arl*")</f>
        <v>0</v>
      </c>
      <c r="AJ152" s="117"/>
      <c r="AK152" s="117"/>
      <c r="AL152" s="123"/>
      <c r="AM152" s="156">
        <f>COUNTIFS( 'Raw Data'!$AM:$AM,"&lt;=" &amp;DATE(LEFT($AV$3, 4), MONTH("1 " &amp; AM$6 &amp; " " &amp; LEFT($AV$3, 4)) + 1, 0 ), 'Raw Data'!$AM:$AM,"&gt;" &amp;DATE(LEFT($AV$3, 4), MONTH("1 " &amp; AM$6 &amp; " " &amp; LEFT($AV$3, 4)), 0 ), 'Raw Data'!$J:$J, $A135, 'Raw Data'!$O:$O,""&amp;'Raw Data'!$B$1,'Raw Data'!$D:$D,"&lt;&gt;*ithdr*",'Raw Data'!$D:$D,"&lt;&gt;*ancel*",'Raw Data'!$P:$P,"--",'Raw Data'!$AW:$AW,"*arl*")
+
COUNTIFS( 'Raw Data'!$AM:$AM,"&lt;=" &amp;DATE(LEFT($AV$3, 4), MONTH("1 " &amp; AM$6 &amp; " " &amp; LEFT($AV$3, 4)) + 1, 0 ), 'Raw Data'!$AM:$AM,"&gt;" &amp;DATE(LEFT($AV$3, 4), MONTH("1 " &amp; AM$6 &amp; " " &amp; LEFT($AV$3, 4)), 0 ), 'Raw Data'!$J:$J, $A135, 'Raw Data'!$P:$P,""&amp;'Raw Data'!$B$1,'Raw Data'!$D:$D,"&lt;&gt;*ithdr*",'Raw Data'!$D:$D,"&lt;&gt;*ancel*",'Raw Data'!$AW:$AW,"*arl*")</f>
        <v>0</v>
      </c>
      <c r="AN152" s="117"/>
      <c r="AO152" s="117"/>
      <c r="AP152" s="123"/>
      <c r="AQ152" s="156">
        <f>COUNTIFS( 'Raw Data'!$AM:$AM,"&lt;=" &amp;DATE(LEFT($AV$3, 4), MONTH("1 " &amp; AQ$6 &amp; " " &amp; LEFT($AV$3, 4)) + 1, 0 ), 'Raw Data'!$AM:$AM,"&gt;" &amp;DATE(LEFT($AV$3, 4), MONTH("1 " &amp; AQ$6 &amp; " " &amp; LEFT($AV$3, 4)), 0 ), 'Raw Data'!$J:$J, $A135, 'Raw Data'!$O:$O,""&amp;'Raw Data'!$B$1,'Raw Data'!$D:$D,"&lt;&gt;*ithdr*",'Raw Data'!$D:$D,"&lt;&gt;*ancel*",'Raw Data'!$P:$P,"--",'Raw Data'!$AW:$AW,"*arl*")
+
COUNTIFS( 'Raw Data'!$AM:$AM,"&lt;=" &amp;DATE(LEFT($AV$3, 4), MONTH("1 " &amp; AQ$6 &amp; " " &amp; LEFT($AV$3, 4)) + 1, 0 ), 'Raw Data'!$AM:$AM,"&gt;" &amp;DATE(LEFT($AV$3, 4), MONTH("1 " &amp; AQ$6 &amp; " " &amp; LEFT($AV$3, 4)), 0 ), 'Raw Data'!$J:$J, $A135, 'Raw Data'!$P:$P,""&amp;'Raw Data'!$B$1,'Raw Data'!$D:$D,"&lt;&gt;*ithdr*",'Raw Data'!$D:$D,"&lt;&gt;*ancel*",'Raw Data'!$AW:$AW,"*arl*")</f>
        <v>0</v>
      </c>
      <c r="AR152" s="117"/>
      <c r="AS152" s="117"/>
      <c r="AT152" s="123"/>
      <c r="AU152" s="156">
        <f>COUNTIFS( 'Raw Data'!$AM:$AM,"&lt;=" &amp;DATE(MID($AV$3, 15, 4), MONTH("1 " &amp; AU$6 &amp; " " &amp; MID($AV$3, 15, 4)) + 1, 0 ), 'Raw Data'!$AN:$AN,"&gt;" &amp;DATE(MID($AV$3, 15, 4), MONTH("1 " &amp; AU$6 &amp; " " &amp; MID($AV$3, 15, 4)), 0 ), 'Raw Data'!$J:$J, $A135, 'Raw Data'!$O:$O,""&amp;'Raw Data'!$B$1,'Raw Data'!$D:$D,"&lt;&gt;*ithdr*",'Raw Data'!$D:$D,"&lt;&gt;*ancel*",'Raw Data'!$P:$P,"--",'Raw Data'!$AW:$AW,"*arl*")
+
COUNTIFS( 'Raw Data'!$AM:$AM,"&lt;=" &amp;DATE(MID($AV$3, 15, 4), MONTH("1 " &amp; AU$6 &amp; " " &amp; MID($AV$3, 15, 4)) + 1, 0 ), 'Raw Data'!$AN:$AN,"&gt;" &amp;DATE(MID($AV$3, 15, 4), MONTH("1 " &amp; AU$6 &amp; " " &amp; MID($AV$3, 15, 4)), 0 ), 'Raw Data'!$J:$J, $A135, 'Raw Data'!$P:$P,""&amp;'Raw Data'!$B$1,'Raw Data'!$D:$D,"&lt;&gt;*ithdr*",'Raw Data'!$D:$D,"&lt;&gt;*ancel*",'Raw Data'!$AW:$AW,"*arl*")</f>
        <v>0</v>
      </c>
      <c r="AV152" s="117"/>
      <c r="AW152" s="117"/>
      <c r="AX152" s="123"/>
      <c r="AY152" s="156">
        <f>COUNTIFS( 'Raw Data'!$AM:$AM,"&lt;=" &amp;DATE(MID($AV$3, 15, 4), MONTH("1 " &amp; AY$6 &amp; " " &amp; MID($AV$3, 15, 4)) + 1, 0 ), 'Raw Data'!$AN:$AN,"&gt;" &amp;DATE(MID($AV$3, 15, 4), MONTH("1 " &amp; AY$6 &amp; " " &amp; MID($AV$3, 15, 4)), 0 ), 'Raw Data'!$J:$J, $A135, 'Raw Data'!$O:$O,""&amp;'Raw Data'!$B$1,'Raw Data'!$D:$D,"&lt;&gt;*ithdr*",'Raw Data'!$D:$D,"&lt;&gt;*ancel*",'Raw Data'!$P:$P,"--",'Raw Data'!$AW:$AW,"*arl*")
+
COUNTIFS( 'Raw Data'!$AM:$AM,"&lt;=" &amp;DATE(MID($AV$3, 15, 4), MONTH("1 " &amp; AY$6 &amp; " " &amp; MID($AV$3, 15, 4)) + 1, 0 ), 'Raw Data'!$AN:$AN,"&gt;" &amp;DATE(MID($AV$3, 15, 4), MONTH("1 " &amp; AY$6 &amp; " " &amp; MID($AV$3, 15, 4)), 0 ), 'Raw Data'!$J:$J, $A135, 'Raw Data'!$P:$P,""&amp;'Raw Data'!$B$1,'Raw Data'!$D:$D,"&lt;&gt;*ithdr*",'Raw Data'!$D:$D,"&lt;&gt;*ancel*",'Raw Data'!$AW:$AW,"*arl*")</f>
        <v>0</v>
      </c>
      <c r="AZ152" s="117"/>
      <c r="BA152" s="117"/>
      <c r="BB152" s="123"/>
      <c r="BC152" s="156">
        <f>COUNTIFS( 'Raw Data'!$AM:$AM,"&lt;=" &amp;DATE(MID($AV$3, 15, 4), MONTH("1 " &amp; BC$6 &amp; " " &amp; MID($AV$3, 15, 4)) + 1, 0 ), 'Raw Data'!$AN:$AN,"&gt;" &amp;DATE(MID($AV$3, 15, 4), MONTH("1 " &amp; BC$6 &amp; " " &amp; MID($AV$3, 15, 4)), 0 ), 'Raw Data'!$J:$J, $A135, 'Raw Data'!$O:$O,""&amp;'Raw Data'!$B$1,'Raw Data'!$D:$D,"&lt;&gt;*ithdr*",'Raw Data'!$D:$D,"&lt;&gt;*ancel*",'Raw Data'!$P:$P,"--",'Raw Data'!$AW:$AW,"*arl*")
+
COUNTIFS( 'Raw Data'!$AM:$AM,"&lt;=" &amp;DATE(MID($AV$3, 15, 4), MONTH("1 " &amp; BC$6 &amp; " " &amp; MID($AV$3, 15, 4)) + 1, 0 ), 'Raw Data'!$AN:$AN,"&gt;" &amp;DATE(MID($AV$3, 15, 4), MONTH("1 " &amp; BC$6 &amp; " " &amp; MID($AV$3, 15, 4)), 0 ), 'Raw Data'!$J:$J, $A135, 'Raw Data'!$P:$P,""&amp;'Raw Data'!$B$1,'Raw Data'!$D:$D,"&lt;&gt;*ithdr*",'Raw Data'!$D:$D,"&lt;&gt;*ancel*",'Raw Data'!$AW:$AW,"*arl*")</f>
        <v>0</v>
      </c>
      <c r="BD152" s="117"/>
      <c r="BE152" s="117"/>
      <c r="BF152" s="123"/>
    </row>
    <row r="153" spans="1:58" ht="12.75" customHeight="1" x14ac:dyDescent="0.2">
      <c r="A153" s="120" t="s">
        <v>742</v>
      </c>
      <c r="B153" s="117"/>
      <c r="C153" s="117"/>
      <c r="D153" s="117"/>
      <c r="E153" s="117"/>
      <c r="F153" s="117"/>
      <c r="G153" s="117"/>
      <c r="H153" s="117"/>
      <c r="I153" s="117"/>
      <c r="J153" s="123"/>
      <c r="K153" s="150" t="str">
        <f>IFERROR((K152/K149)*100, "---")</f>
        <v>---</v>
      </c>
      <c r="L153" s="117"/>
      <c r="M153" s="117"/>
      <c r="N153" s="123"/>
      <c r="O153" s="150" t="str">
        <f>IFERROR((O152/O149)*100, "---")</f>
        <v>---</v>
      </c>
      <c r="P153" s="117"/>
      <c r="Q153" s="117"/>
      <c r="R153" s="123"/>
      <c r="S153" s="150" t="str">
        <f>IFERROR((S152/S149)*100, "---")</f>
        <v>---</v>
      </c>
      <c r="T153" s="117"/>
      <c r="U153" s="117"/>
      <c r="V153" s="123"/>
      <c r="W153" s="150" t="str">
        <f>IFERROR((W152/W149)*100, "---")</f>
        <v>---</v>
      </c>
      <c r="X153" s="117"/>
      <c r="Y153" s="117"/>
      <c r="Z153" s="123"/>
      <c r="AA153" s="150" t="str">
        <f>IFERROR((AA152/AA149)*100, "---")</f>
        <v>---</v>
      </c>
      <c r="AB153" s="117"/>
      <c r="AC153" s="117"/>
      <c r="AD153" s="123"/>
      <c r="AE153" s="150" t="str">
        <f>IFERROR((AE152/AE149)*100, "---")</f>
        <v>---</v>
      </c>
      <c r="AF153" s="117"/>
      <c r="AG153" s="117"/>
      <c r="AH153" s="123"/>
      <c r="AI153" s="150" t="str">
        <f>IFERROR((AI152/AI149)*100, "---")</f>
        <v>---</v>
      </c>
      <c r="AJ153" s="117"/>
      <c r="AK153" s="117"/>
      <c r="AL153" s="123"/>
      <c r="AM153" s="150" t="str">
        <f>IFERROR((AM152/AM149)*100, "---")</f>
        <v>---</v>
      </c>
      <c r="AN153" s="117"/>
      <c r="AO153" s="117"/>
      <c r="AP153" s="123"/>
      <c r="AQ153" s="150" t="str">
        <f>IFERROR((AQ152/AQ149)*100, "---")</f>
        <v>---</v>
      </c>
      <c r="AR153" s="117"/>
      <c r="AS153" s="117"/>
      <c r="AT153" s="123"/>
      <c r="AU153" s="150" t="str">
        <f>IFERROR((AU152/AU149)*100, "---")</f>
        <v>---</v>
      </c>
      <c r="AV153" s="117"/>
      <c r="AW153" s="117"/>
      <c r="AX153" s="123"/>
      <c r="AY153" s="150" t="str">
        <f>IFERROR((AY152/AY149)*100, "---")</f>
        <v>---</v>
      </c>
      <c r="AZ153" s="117"/>
      <c r="BA153" s="117"/>
      <c r="BB153" s="123"/>
      <c r="BC153" s="150" t="str">
        <f>IFERROR((BC152/BC149)*100, "---")</f>
        <v>---</v>
      </c>
      <c r="BD153" s="117"/>
      <c r="BE153" s="117"/>
      <c r="BF153" s="123"/>
    </row>
    <row r="154" spans="1:58" ht="12.75" customHeight="1" x14ac:dyDescent="0.2">
      <c r="A154" s="120" t="s">
        <v>715</v>
      </c>
      <c r="B154" s="117"/>
      <c r="C154" s="117"/>
      <c r="D154" s="117"/>
      <c r="E154" s="117"/>
      <c r="F154" s="117"/>
      <c r="G154" s="117"/>
      <c r="H154" s="117"/>
      <c r="I154" s="117"/>
      <c r="J154" s="123"/>
      <c r="K154" s="156">
        <f>SUMIFS('Raw Data'!$R:$R, 'Raw Data'!$AN:$AN,"&lt;=" &amp;DATE(LEFT($AV$3, 4), MONTH("1 " &amp; K$6 &amp; " " &amp; LEFT($AV$3, 4)) + 1, 0 ), 'Raw Data'!$AN:$AN,"&gt;" &amp;DATE(LEFT($AV$3, 4), MONTH("1 " &amp; K$6 &amp; " " &amp; LEFT($AV$3, 4)), 0 ), 'Raw Data'!$J:$J, $A135, 'Raw Data'!$O:$O,""&amp;'Raw Data'!$B$1,'Raw Data'!$D:$D,"&lt;&gt;*ithdr*",'Raw Data'!$D:$D,"&lt;&gt;*ancel*",'Raw Data'!$P:$P,"--")
+
SUMIFS('Raw Data'!$R:$R, 'Raw Data'!$AN:$AN,"&lt;=" &amp;DATE(LEFT($AV$3, 4), MONTH("1 " &amp; K$6 &amp; " " &amp; LEFT($AV$3, 4)) + 1, 0 ), 'Raw Data'!$AN:$AN,"&gt;" &amp;DATE(LEFT($AV$3, 4), MONTH("1 " &amp; K$6 &amp; " " &amp; LEFT($AV$3, 4)), 0 ), 'Raw Data'!$J:$J, $A135, 'Raw Data'!$P:$P,""&amp;'Raw Data'!$B$1,'Raw Data'!$D:$D,"&lt;&gt;*ithdr*",'Raw Data'!$D:$D,"&lt;&gt;*ancel*")</f>
        <v>0</v>
      </c>
      <c r="L154" s="117"/>
      <c r="M154" s="117"/>
      <c r="N154" s="123"/>
      <c r="O154" s="156">
        <f>SUMIFS('Raw Data'!$R:$R, 'Raw Data'!$AN:$AN,"&lt;=" &amp;DATE(LEFT($AV$3, 4), MONTH("1 " &amp; O$6 &amp; " " &amp; LEFT($AV$3, 4)) + 1, 0 ), 'Raw Data'!$AN:$AN,"&gt;" &amp;DATE(LEFT($AV$3, 4), MONTH("1 " &amp; O$6 &amp; " " &amp; LEFT($AV$3, 4)), 0 ), 'Raw Data'!$J:$J, $A135, 'Raw Data'!$O:$O,""&amp;'Raw Data'!$B$1,'Raw Data'!$D:$D,"&lt;&gt;*ithdr*",'Raw Data'!$D:$D,"&lt;&gt;*ancel*",'Raw Data'!$P:$P,"--")
+
SUMIFS('Raw Data'!$R:$R, 'Raw Data'!$AN:$AN,"&lt;=" &amp;DATE(LEFT($AV$3, 4), MONTH("1 " &amp; O$6 &amp; " " &amp; LEFT($AV$3, 4)) + 1, 0 ), 'Raw Data'!$AN:$AN,"&gt;" &amp;DATE(LEFT($AV$3, 4), MONTH("1 " &amp; O$6 &amp; " " &amp; LEFT($AV$3, 4)), 0 ), 'Raw Data'!$J:$J, $A135, 'Raw Data'!$P:$P,""&amp;'Raw Data'!$B$1,'Raw Data'!$D:$D,"&lt;&gt;*ithdr*",'Raw Data'!$D:$D,"&lt;&gt;*ancel*")</f>
        <v>0</v>
      </c>
      <c r="P154" s="117"/>
      <c r="Q154" s="117"/>
      <c r="R154" s="123"/>
      <c r="S154" s="156">
        <f>SUMIFS('Raw Data'!$R:$R, 'Raw Data'!$AN:$AN,"&lt;=" &amp;DATE(LEFT($AV$3, 4), MONTH("1 " &amp; S$6 &amp; " " &amp; LEFT($AV$3, 4)) + 1, 0 ), 'Raw Data'!$AN:$AN,"&gt;" &amp;DATE(LEFT($AV$3, 4), MONTH("1 " &amp; S$6 &amp; " " &amp; LEFT($AV$3, 4)), 0 ), 'Raw Data'!$J:$J, $A135, 'Raw Data'!$O:$O,""&amp;'Raw Data'!$B$1,'Raw Data'!$D:$D,"&lt;&gt;*ithdr*",'Raw Data'!$D:$D,"&lt;&gt;*ancel*",'Raw Data'!$P:$P,"--")
+
SUMIFS('Raw Data'!$R:$R, 'Raw Data'!$AN:$AN,"&lt;=" &amp;DATE(LEFT($AV$3, 4), MONTH("1 " &amp; S$6 &amp; " " &amp; LEFT($AV$3, 4)) + 1, 0 ), 'Raw Data'!$AN:$AN,"&gt;" &amp;DATE(LEFT($AV$3, 4), MONTH("1 " &amp; S$6 &amp; " " &amp; LEFT($AV$3, 4)), 0 ), 'Raw Data'!$J:$J, $A135, 'Raw Data'!$P:$P,""&amp;'Raw Data'!$B$1,'Raw Data'!$D:$D,"&lt;&gt;*ithdr*",'Raw Data'!$D:$D,"&lt;&gt;*ancel*")</f>
        <v>0</v>
      </c>
      <c r="T154" s="117"/>
      <c r="U154" s="117"/>
      <c r="V154" s="123"/>
      <c r="W154" s="156">
        <f>SUMIFS('Raw Data'!$R:$R, 'Raw Data'!$AN:$AN,"&lt;=" &amp;DATE(LEFT($AV$3, 4), MONTH("1 " &amp; W$6 &amp; " " &amp; LEFT($AV$3, 4)) + 1, 0 ), 'Raw Data'!$AN:$AN,"&gt;" &amp;DATE(LEFT($AV$3, 4), MONTH("1 " &amp; W$6 &amp; " " &amp; LEFT($AV$3, 4)), 0 ), 'Raw Data'!$J:$J, $A135, 'Raw Data'!$O:$O,""&amp;'Raw Data'!$B$1,'Raw Data'!$D:$D,"&lt;&gt;*ithdr*",'Raw Data'!$D:$D,"&lt;&gt;*ancel*",'Raw Data'!$P:$P,"--")
+
SUMIFS('Raw Data'!$R:$R, 'Raw Data'!$AN:$AN,"&lt;=" &amp;DATE(LEFT($AV$3, 4), MONTH("1 " &amp; W$6 &amp; " " &amp; LEFT($AV$3, 4)) + 1, 0 ), 'Raw Data'!$AN:$AN,"&gt;" &amp;DATE(LEFT($AV$3, 4), MONTH("1 " &amp; W$6 &amp; " " &amp; LEFT($AV$3, 4)), 0 ), 'Raw Data'!$J:$J, $A135, 'Raw Data'!$P:$P,""&amp;'Raw Data'!$B$1,'Raw Data'!$D:$D,"&lt;&gt;*ithdr*",'Raw Data'!$D:$D,"&lt;&gt;*ancel*")</f>
        <v>0</v>
      </c>
      <c r="X154" s="117"/>
      <c r="Y154" s="117"/>
      <c r="Z154" s="123"/>
      <c r="AA154" s="156">
        <f>SUMIFS('Raw Data'!$R:$R, 'Raw Data'!$AN:$AN,"&lt;=" &amp;DATE(LEFT($AV$3, 4), MONTH("1 " &amp; AA$6 &amp; " " &amp; LEFT($AV$3, 4)) + 1, 0 ), 'Raw Data'!$AN:$AN,"&gt;" &amp;DATE(LEFT($AV$3, 4), MONTH("1 " &amp; AA$6 &amp; " " &amp; LEFT($AV$3, 4)), 0 ), 'Raw Data'!$J:$J, $A135, 'Raw Data'!$O:$O,""&amp;'Raw Data'!$B$1,'Raw Data'!$D:$D,"&lt;&gt;*ithdr*",'Raw Data'!$D:$D,"&lt;&gt;*ancel*",'Raw Data'!$P:$P,"--")
+
SUMIFS('Raw Data'!$R:$R, 'Raw Data'!$AN:$AN,"&lt;=" &amp;DATE(LEFT($AV$3, 4), MONTH("1 " &amp; AA$6 &amp; " " &amp; LEFT($AV$3, 4)) + 1, 0 ), 'Raw Data'!$AN:$AN,"&gt;" &amp;DATE(LEFT($AV$3, 4), MONTH("1 " &amp; AA$6 &amp; " " &amp; LEFT($AV$3, 4)), 0 ), 'Raw Data'!$J:$J, $A135, 'Raw Data'!$P:$P,""&amp;'Raw Data'!$B$1,'Raw Data'!$D:$D,"&lt;&gt;*ithdr*",'Raw Data'!$D:$D,"&lt;&gt;*ancel*")</f>
        <v>0</v>
      </c>
      <c r="AB154" s="117"/>
      <c r="AC154" s="117"/>
      <c r="AD154" s="123"/>
      <c r="AE154" s="156">
        <f>SUMIFS('Raw Data'!$R:$R, 'Raw Data'!$AN:$AN,"&lt;=" &amp;DATE(LEFT($AV$3, 4), MONTH("1 " &amp; AE$6 &amp; " " &amp; LEFT($AV$3, 4)) + 1, 0 ), 'Raw Data'!$AN:$AN,"&gt;" &amp;DATE(LEFT($AV$3, 4), MONTH("1 " &amp; AE$6 &amp; " " &amp; LEFT($AV$3, 4)), 0 ), 'Raw Data'!$J:$J, $A135, 'Raw Data'!$O:$O,""&amp;'Raw Data'!$B$1,'Raw Data'!$D:$D,"&lt;&gt;*ithdr*",'Raw Data'!$D:$D,"&lt;&gt;*ancel*",'Raw Data'!$P:$P,"--")
+
SUMIFS('Raw Data'!$R:$R, 'Raw Data'!$AN:$AN,"&lt;=" &amp;DATE(LEFT($AV$3, 4), MONTH("1 " &amp; AE$6 &amp; " " &amp; LEFT($AV$3, 4)) + 1, 0 ), 'Raw Data'!$AN:$AN,"&gt;" &amp;DATE(LEFT($AV$3, 4), MONTH("1 " &amp; AE$6 &amp; " " &amp; LEFT($AV$3, 4)), 0 ), 'Raw Data'!$J:$J, $A135, 'Raw Data'!$P:$P,""&amp;'Raw Data'!$B$1,'Raw Data'!$D:$D,"&lt;&gt;*ithdr*",'Raw Data'!$D:$D,"&lt;&gt;*ancel*")</f>
        <v>0</v>
      </c>
      <c r="AF154" s="117"/>
      <c r="AG154" s="117"/>
      <c r="AH154" s="123"/>
      <c r="AI154" s="156">
        <f>SUMIFS('Raw Data'!$R:$R, 'Raw Data'!$AN:$AN,"&lt;=" &amp;DATE(LEFT($AV$3, 4), MONTH("1 " &amp; AI$6 &amp; " " &amp; LEFT($AV$3, 4)) + 1, 0 ), 'Raw Data'!$AN:$AN,"&gt;" &amp;DATE(LEFT($AV$3, 4), MONTH("1 " &amp; AI$6 &amp; " " &amp; LEFT($AV$3, 4)), 0 ), 'Raw Data'!$J:$J, $A135, 'Raw Data'!$O:$O,""&amp;'Raw Data'!$B$1,'Raw Data'!$D:$D,"&lt;&gt;*ithdr*",'Raw Data'!$D:$D,"&lt;&gt;*ancel*",'Raw Data'!$P:$P,"--")
+
SUMIFS('Raw Data'!$R:$R, 'Raw Data'!$AN:$AN,"&lt;=" &amp;DATE(LEFT($AV$3, 4), MONTH("1 " &amp; AI$6 &amp; " " &amp; LEFT($AV$3, 4)) + 1, 0 ), 'Raw Data'!$AN:$AN,"&gt;" &amp;DATE(LEFT($AV$3, 4), MONTH("1 " &amp; AI$6 &amp; " " &amp; LEFT($AV$3, 4)), 0 ), 'Raw Data'!$J:$J, $A135, 'Raw Data'!$P:$P,""&amp;'Raw Data'!$B$1,'Raw Data'!$D:$D,"&lt;&gt;*ithdr*",'Raw Data'!$D:$D,"&lt;&gt;*ancel*")</f>
        <v>0</v>
      </c>
      <c r="AJ154" s="117"/>
      <c r="AK154" s="117"/>
      <c r="AL154" s="123"/>
      <c r="AM154" s="156">
        <f>SUMIFS('Raw Data'!$R:$R, 'Raw Data'!$AN:$AN,"&lt;=" &amp;DATE(LEFT($AV$3, 4), MONTH("1 " &amp; AM$6 &amp; " " &amp; LEFT($AV$3, 4)) + 1, 0 ), 'Raw Data'!$AN:$AN,"&gt;" &amp;DATE(LEFT($AV$3, 4), MONTH("1 " &amp; AM$6 &amp; " " &amp; LEFT($AV$3, 4)), 0 ), 'Raw Data'!$J:$J, $A135, 'Raw Data'!$O:$O,""&amp;'Raw Data'!$B$1,'Raw Data'!$D:$D,"&lt;&gt;*ithdr*",'Raw Data'!$D:$D,"&lt;&gt;*ancel*",'Raw Data'!$P:$P,"--")
+
SUMIFS('Raw Data'!$R:$R, 'Raw Data'!$AN:$AN,"&lt;=" &amp;DATE(LEFT($AV$3, 4), MONTH("1 " &amp; AM$6 &amp; " " &amp; LEFT($AV$3, 4)) + 1, 0 ), 'Raw Data'!$AN:$AN,"&gt;" &amp;DATE(LEFT($AV$3, 4), MONTH("1 " &amp; AM$6 &amp; " " &amp; LEFT($AV$3, 4)), 0 ), 'Raw Data'!$J:$J, $A135, 'Raw Data'!$P:$P,""&amp;'Raw Data'!$B$1,'Raw Data'!$D:$D,"&lt;&gt;*ithdr*",'Raw Data'!$D:$D,"&lt;&gt;*ancel*")</f>
        <v>0</v>
      </c>
      <c r="AN154" s="117"/>
      <c r="AO154" s="117"/>
      <c r="AP154" s="123"/>
      <c r="AQ154" s="156">
        <f>SUMIFS('Raw Data'!$R:$R, 'Raw Data'!$AN:$AN,"&lt;=" &amp;DATE(LEFT($AV$3, 4), MONTH("1 " &amp; AQ$6 &amp; " " &amp; LEFT($AV$3, 4)) + 1, 0 ), 'Raw Data'!$AN:$AN,"&gt;" &amp;DATE(LEFT($AV$3, 4), MONTH("1 " &amp; AQ$6 &amp; " " &amp; LEFT($AV$3, 4)), 0 ), 'Raw Data'!$J:$J, $A135, 'Raw Data'!$O:$O,""&amp;'Raw Data'!$B$1,'Raw Data'!$D:$D,"&lt;&gt;*ithdr*",'Raw Data'!$D:$D,"&lt;&gt;*ancel*",'Raw Data'!$P:$P,"--")
+
SUMIFS('Raw Data'!$R:$R, 'Raw Data'!$AN:$AN,"&lt;=" &amp;DATE(LEFT($AV$3, 4), MONTH("1 " &amp; AQ$6 &amp; " " &amp; LEFT($AV$3, 4)) + 1, 0 ), 'Raw Data'!$AN:$AN,"&gt;" &amp;DATE(LEFT($AV$3, 4), MONTH("1 " &amp; AQ$6 &amp; " " &amp; LEFT($AV$3, 4)), 0 ), 'Raw Data'!$J:$J, $A135, 'Raw Data'!$P:$P,""&amp;'Raw Data'!$B$1,'Raw Data'!$D:$D,"&lt;&gt;*ithdr*",'Raw Data'!$D:$D,"&lt;&gt;*ancel*")</f>
        <v>0</v>
      </c>
      <c r="AR154" s="117"/>
      <c r="AS154" s="117"/>
      <c r="AT154" s="123"/>
      <c r="AU154" s="156">
        <f>SUMIFS('Raw Data'!$R:$R, 'Raw Data'!$AN:$AN,"&lt;=" &amp;DATE(MID($AV$3, 15, 4), MONTH("1 " &amp; AU$6 &amp; " " &amp; MID($AV$3, 15, 4)) + 1, 0 ), 'Raw Data'!$AN:$AN,"&gt;" &amp;DATE(MID($AV$3, 15, 4), MONTH("1 " &amp; AU$6 &amp; " " &amp; MID($AV$3, 15, 4)), 0 ), 'Raw Data'!$J:$J, $A135, 'Raw Data'!$O:$O,""&amp;'Raw Data'!$B$1,'Raw Data'!$D:$D,"&lt;&gt;*ithdr*",'Raw Data'!$D:$D,"&lt;&gt;*ancel*",'Raw Data'!$P:$P,"--")
+
SUMIFS('Raw Data'!$R:$R, 'Raw Data'!$AN:$AN,"&lt;=" &amp;DATE(MID($AV$3, 15, 4), MONTH("1 " &amp; AU$6 &amp; " " &amp; MID($AV$3, 15, 4)) + 1, 0 ), 'Raw Data'!$AN:$AN,"&gt;" &amp;DATE(MID($AV$3, 15, 4), MONTH("1 " &amp; AU$6 &amp; " " &amp; MID($AV$3, 15, 4)), 0 ), 'Raw Data'!$J:$J, $A135, 'Raw Data'!$P:$P,""&amp;'Raw Data'!$B$1,'Raw Data'!$D:$D,"&lt;&gt;*ithdr*",'Raw Data'!$D:$D,"&lt;&gt;*ancel*")</f>
        <v>0</v>
      </c>
      <c r="AV154" s="117"/>
      <c r="AW154" s="117"/>
      <c r="AX154" s="123"/>
      <c r="AY154" s="156">
        <f>SUMIFS('Raw Data'!$R:$R, 'Raw Data'!$AN:$AN,"&lt;=" &amp;DATE(MID($AV$3, 15, 4), MONTH("1 " &amp; AY$6 &amp; " " &amp; MID($AV$3, 15, 4)) + 1, 0 ), 'Raw Data'!$AN:$AN,"&gt;" &amp;DATE(MID($AV$3, 15, 4), MONTH("1 " &amp; AY$6 &amp; " " &amp; MID($AV$3, 15, 4)), 0 ), 'Raw Data'!$J:$J, $A135, 'Raw Data'!$O:$O,""&amp;'Raw Data'!$B$1,'Raw Data'!$D:$D,"&lt;&gt;*ithdr*",'Raw Data'!$D:$D,"&lt;&gt;*ancel*",'Raw Data'!$P:$P,"--")
+
SUMIFS('Raw Data'!$R:$R, 'Raw Data'!$AN:$AN,"&lt;=" &amp;DATE(MID($AV$3, 15, 4), MONTH("1 " &amp; AY$6 &amp; " " &amp; MID($AV$3, 15, 4)) + 1, 0 ), 'Raw Data'!$AN:$AN,"&gt;" &amp;DATE(MID($AV$3, 15, 4), MONTH("1 " &amp; AY$6 &amp; " " &amp; MID($AV$3, 15, 4)), 0 ), 'Raw Data'!$J:$J, $A135, 'Raw Data'!$P:$P,""&amp;'Raw Data'!$B$1,'Raw Data'!$D:$D,"&lt;&gt;*ithdr*",'Raw Data'!$D:$D,"&lt;&gt;*ancel*")</f>
        <v>0</v>
      </c>
      <c r="AZ154" s="117"/>
      <c r="BA154" s="117"/>
      <c r="BB154" s="123"/>
      <c r="BC154" s="156">
        <f>SUMIFS('Raw Data'!$R:$R, 'Raw Data'!$AN:$AN,"&lt;=" &amp;DATE(MID($AV$3, 15, 4), MONTH("1 " &amp; BC$6 &amp; " " &amp; MID($AV$3, 15, 4)) + 1, 0 ), 'Raw Data'!$AN:$AN,"&gt;" &amp;DATE(MID($AV$3, 15, 4), MONTH("1 " &amp; BC$6 &amp; " " &amp; MID($AV$3, 15, 4)), 0 ), 'Raw Data'!$J:$J, $A135, 'Raw Data'!$O:$O,""&amp;'Raw Data'!$B$1,'Raw Data'!$D:$D,"&lt;&gt;*ithdr*",'Raw Data'!$D:$D,"&lt;&gt;*ancel*",'Raw Data'!$P:$P,"--")
+
SUMIFS('Raw Data'!$R:$R, 'Raw Data'!$AN:$AN,"&lt;=" &amp;DATE(MID($AV$3, 15, 4), MONTH("1 " &amp; BC$6 &amp; " " &amp; MID($AV$3, 15, 4)) + 1, 0 ), 'Raw Data'!$AN:$AN,"&gt;" &amp;DATE(MID($AV$3, 15, 4), MONTH("1 " &amp; BC$6 &amp; " " &amp; MID($AV$3, 15, 4)), 0 ), 'Raw Data'!$J:$J, $A135, 'Raw Data'!$P:$P,""&amp;'Raw Data'!$B$1,'Raw Data'!$D:$D,"&lt;&gt;*ithdr*",'Raw Data'!$D:$D,"&lt;&gt;*ancel*")</f>
        <v>0</v>
      </c>
      <c r="BD154" s="117"/>
      <c r="BE154" s="117"/>
      <c r="BF154" s="123"/>
    </row>
    <row r="155" spans="1:58" ht="12.75" customHeight="1" x14ac:dyDescent="0.2">
      <c r="A155" s="116" t="s">
        <v>307</v>
      </c>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c r="AC155" s="117"/>
      <c r="AD155" s="117"/>
      <c r="AE155" s="117"/>
      <c r="AF155" s="117"/>
      <c r="AG155" s="117"/>
      <c r="AH155" s="117"/>
      <c r="AI155" s="117"/>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8"/>
    </row>
    <row r="156" spans="1:58" ht="12.75" customHeight="1" x14ac:dyDescent="0.2">
      <c r="A156" s="120" t="s">
        <v>104</v>
      </c>
      <c r="B156" s="117"/>
      <c r="C156" s="117"/>
      <c r="D156" s="117"/>
      <c r="E156" s="117"/>
      <c r="F156" s="117"/>
      <c r="G156" s="117"/>
      <c r="H156" s="117"/>
      <c r="I156" s="117"/>
      <c r="J156" s="123"/>
      <c r="K156" s="156">
        <f>SUMIFS('Raw Data'!$S:$S, 'Raw Data'!$AN:$AN,"&lt;=" &amp;DATE(LEFT($AV$3, 4), MONTH("1 " &amp; K$6 &amp; " " &amp; LEFT($AV$3, 4)) + 1, 0 ), 'Raw Data'!$AN:$AN,"&gt;" &amp;DATE(LEFT($AV$3, 4), MONTH("1 " &amp; K$6 &amp; " " &amp; LEFT($AV$3, 4)), 0 ), 'Raw Data'!$J:$J, $A155, 'Raw Data'!$O:$O,""&amp;'Raw Data'!$B$1,'Raw Data'!$D:$D,"&lt;&gt;*ithdr*",'Raw Data'!$D:$D,"&lt;&gt;*ancel*",'Raw Data'!$P:$P,"--")
+
SUMIFS('Raw Data'!$S:$S, 'Raw Data'!$AN:$AN,"&lt;=" &amp;DATE(LEFT($AV$3, 4), MONTH("1 " &amp; K$6 &amp; " " &amp; LEFT($AV$3, 4)) + 1, 0 ), 'Raw Data'!$AN:$AN,"&gt;" &amp;DATE(LEFT($AV$3, 4), MONTH("1 " &amp; K$6 &amp; " " &amp; LEFT($AV$3, 4)), 0 ), 'Raw Data'!$J:$J, $A155, 'Raw Data'!$P:$P,""&amp;'Raw Data'!$B$1,'Raw Data'!$D:$D,"&lt;&gt;*ithdr*",'Raw Data'!$D:$D,"&lt;&gt;*ancel*")</f>
        <v>0</v>
      </c>
      <c r="L156" s="117"/>
      <c r="M156" s="117"/>
      <c r="N156" s="123"/>
      <c r="O156" s="156">
        <f>SUMIFS('Raw Data'!$S:$S, 'Raw Data'!$AN:$AN,"&lt;=" &amp;DATE(LEFT($AV$3, 4), MONTH("1 " &amp; O$6 &amp; " " &amp; LEFT($AV$3, 4)) + 1, 0 ), 'Raw Data'!$AN:$AN,"&gt;" &amp;DATE(LEFT($AV$3, 4), MONTH("1 " &amp; O$6 &amp; " " &amp; LEFT($AV$3, 4)), 0 ), 'Raw Data'!$J:$J, $A155, 'Raw Data'!$O:$O,""&amp;'Raw Data'!$B$1,'Raw Data'!$D:$D,"&lt;&gt;*ithdr*",'Raw Data'!$D:$D,"&lt;&gt;*ancel*",'Raw Data'!$P:$P,"--")
+
SUMIFS('Raw Data'!$S:$S, 'Raw Data'!$AN:$AN,"&lt;=" &amp;DATE(LEFT($AV$3, 4), MONTH("1 " &amp; O$6 &amp; " " &amp; LEFT($AV$3, 4)) + 1, 0 ), 'Raw Data'!$AN:$AN,"&gt;" &amp;DATE(LEFT($AV$3, 4), MONTH("1 " &amp; O$6 &amp; " " &amp; LEFT($AV$3, 4)), 0 ), 'Raw Data'!$J:$J, $A155, 'Raw Data'!$P:$P,""&amp;'Raw Data'!$B$1,'Raw Data'!$D:$D,"&lt;&gt;*ithdr*",'Raw Data'!$D:$D,"&lt;&gt;*ancel*")</f>
        <v>0</v>
      </c>
      <c r="P156" s="117"/>
      <c r="Q156" s="117"/>
      <c r="R156" s="123"/>
      <c r="S156" s="156">
        <f>SUMIFS('Raw Data'!$S:$S, 'Raw Data'!$AN:$AN,"&lt;=" &amp;DATE(LEFT($AV$3, 4), MONTH("1 " &amp; S$6 &amp; " " &amp; LEFT($AV$3, 4)) + 1, 0 ), 'Raw Data'!$AN:$AN,"&gt;" &amp;DATE(LEFT($AV$3, 4), MONTH("1 " &amp; S$6 &amp; " " &amp; LEFT($AV$3, 4)), 0 ), 'Raw Data'!$J:$J, $A155, 'Raw Data'!$O:$O,""&amp;'Raw Data'!$B$1,'Raw Data'!$D:$D,"&lt;&gt;*ithdr*",'Raw Data'!$D:$D,"&lt;&gt;*ancel*",'Raw Data'!$P:$P,"--")
+
SUMIFS('Raw Data'!$S:$S, 'Raw Data'!$AN:$AN,"&lt;=" &amp;DATE(LEFT($AV$3, 4), MONTH("1 " &amp; S$6 &amp; " " &amp; LEFT($AV$3, 4)) + 1, 0 ), 'Raw Data'!$AN:$AN,"&gt;" &amp;DATE(LEFT($AV$3, 4), MONTH("1 " &amp; S$6 &amp; " " &amp; LEFT($AV$3, 4)), 0 ), 'Raw Data'!$J:$J, $A155, 'Raw Data'!$P:$P,""&amp;'Raw Data'!$B$1,'Raw Data'!$D:$D,"&lt;&gt;*ithdr*",'Raw Data'!$D:$D,"&lt;&gt;*ancel*")</f>
        <v>0</v>
      </c>
      <c r="T156" s="117"/>
      <c r="U156" s="117"/>
      <c r="V156" s="123"/>
      <c r="W156" s="156">
        <f>SUMIFS('Raw Data'!$S:$S, 'Raw Data'!$AN:$AN,"&lt;=" &amp;DATE(LEFT($AV$3, 4), MONTH("1 " &amp; W$6 &amp; " " &amp; LEFT($AV$3, 4)) + 1, 0 ), 'Raw Data'!$AN:$AN,"&gt;" &amp;DATE(LEFT($AV$3, 4), MONTH("1 " &amp; W$6 &amp; " " &amp; LEFT($AV$3, 4)), 0 ), 'Raw Data'!$J:$J, $A155, 'Raw Data'!$O:$O,""&amp;'Raw Data'!$B$1,'Raw Data'!$D:$D,"&lt;&gt;*ithdr*",'Raw Data'!$D:$D,"&lt;&gt;*ancel*",'Raw Data'!$P:$P,"--")
+
SUMIFS('Raw Data'!$S:$S, 'Raw Data'!$AN:$AN,"&lt;=" &amp;DATE(LEFT($AV$3, 4), MONTH("1 " &amp; W$6 &amp; " " &amp; LEFT($AV$3, 4)) + 1, 0 ), 'Raw Data'!$AN:$AN,"&gt;" &amp;DATE(LEFT($AV$3, 4), MONTH("1 " &amp; W$6 &amp; " " &amp; LEFT($AV$3, 4)), 0 ), 'Raw Data'!$J:$J, $A155, 'Raw Data'!$P:$P,""&amp;'Raw Data'!$B$1,'Raw Data'!$D:$D,"&lt;&gt;*ithdr*",'Raw Data'!$D:$D,"&lt;&gt;*ancel*")</f>
        <v>0</v>
      </c>
      <c r="X156" s="117"/>
      <c r="Y156" s="117"/>
      <c r="Z156" s="123"/>
      <c r="AA156" s="156">
        <f>SUMIFS('Raw Data'!$S:$S, 'Raw Data'!$AN:$AN,"&lt;=" &amp;DATE(LEFT($AV$3, 4), MONTH("1 " &amp; AA$6 &amp; " " &amp; LEFT($AV$3, 4)) + 1, 0 ), 'Raw Data'!$AN:$AN,"&gt;" &amp;DATE(LEFT($AV$3, 4), MONTH("1 " &amp; AA$6 &amp; " " &amp; LEFT($AV$3, 4)), 0 ), 'Raw Data'!$J:$J, $A155, 'Raw Data'!$O:$O,""&amp;'Raw Data'!$B$1,'Raw Data'!$D:$D,"&lt;&gt;*ithdr*",'Raw Data'!$D:$D,"&lt;&gt;*ancel*",'Raw Data'!$P:$P,"--")
+
SUMIFS('Raw Data'!$S:$S, 'Raw Data'!$AN:$AN,"&lt;=" &amp;DATE(LEFT($AV$3, 4), MONTH("1 " &amp; AA$6 &amp; " " &amp; LEFT($AV$3, 4)) + 1, 0 ), 'Raw Data'!$AN:$AN,"&gt;" &amp;DATE(LEFT($AV$3, 4), MONTH("1 " &amp; AA$6 &amp; " " &amp; LEFT($AV$3, 4)), 0 ), 'Raw Data'!$J:$J, $A155, 'Raw Data'!$P:$P,""&amp;'Raw Data'!$B$1,'Raw Data'!$D:$D,"&lt;&gt;*ithdr*",'Raw Data'!$D:$D,"&lt;&gt;*ancel*")</f>
        <v>0</v>
      </c>
      <c r="AB156" s="117"/>
      <c r="AC156" s="117"/>
      <c r="AD156" s="123"/>
      <c r="AE156" s="156">
        <f>SUMIFS('Raw Data'!$S:$S, 'Raw Data'!$AN:$AN,"&lt;=" &amp;DATE(LEFT($AV$3, 4), MONTH("1 " &amp; AE$6 &amp; " " &amp; LEFT($AV$3, 4)) + 1, 0 ), 'Raw Data'!$AN:$AN,"&gt;" &amp;DATE(LEFT($AV$3, 4), MONTH("1 " &amp; AE$6 &amp; " " &amp; LEFT($AV$3, 4)), 0 ), 'Raw Data'!$J:$J, $A155, 'Raw Data'!$O:$O,""&amp;'Raw Data'!$B$1,'Raw Data'!$D:$D,"&lt;&gt;*ithdr*",'Raw Data'!$D:$D,"&lt;&gt;*ancel*",'Raw Data'!$P:$P,"--")
+
SUMIFS('Raw Data'!$S:$S, 'Raw Data'!$AN:$AN,"&lt;=" &amp;DATE(LEFT($AV$3, 4), MONTH("1 " &amp; AE$6 &amp; " " &amp; LEFT($AV$3, 4)) + 1, 0 ), 'Raw Data'!$AN:$AN,"&gt;" &amp;DATE(LEFT($AV$3, 4), MONTH("1 " &amp; AE$6 &amp; " " &amp; LEFT($AV$3, 4)), 0 ), 'Raw Data'!$J:$J, $A155, 'Raw Data'!$P:$P,""&amp;'Raw Data'!$B$1,'Raw Data'!$D:$D,"&lt;&gt;*ithdr*",'Raw Data'!$D:$D,"&lt;&gt;*ancel*")</f>
        <v>0</v>
      </c>
      <c r="AF156" s="117"/>
      <c r="AG156" s="117"/>
      <c r="AH156" s="123"/>
      <c r="AI156" s="156">
        <f>SUMIFS('Raw Data'!$S:$S, 'Raw Data'!$AN:$AN,"&lt;=" &amp;DATE(LEFT($AV$3, 4), MONTH("1 " &amp; AI$6 &amp; " " &amp; LEFT($AV$3, 4)) + 1, 0 ), 'Raw Data'!$AN:$AN,"&gt;" &amp;DATE(LEFT($AV$3, 4), MONTH("1 " &amp; AI$6 &amp; " " &amp; LEFT($AV$3, 4)), 0 ), 'Raw Data'!$J:$J, $A155, 'Raw Data'!$O:$O,""&amp;'Raw Data'!$B$1,'Raw Data'!$D:$D,"&lt;&gt;*ithdr*",'Raw Data'!$D:$D,"&lt;&gt;*ancel*",'Raw Data'!$P:$P,"--")
+
SUMIFS('Raw Data'!$S:$S, 'Raw Data'!$AN:$AN,"&lt;=" &amp;DATE(LEFT($AV$3, 4), MONTH("1 " &amp; AI$6 &amp; " " &amp; LEFT($AV$3, 4)) + 1, 0 ), 'Raw Data'!$AN:$AN,"&gt;" &amp;DATE(LEFT($AV$3, 4), MONTH("1 " &amp; AI$6 &amp; " " &amp; LEFT($AV$3, 4)), 0 ), 'Raw Data'!$J:$J, $A155, 'Raw Data'!$P:$P,""&amp;'Raw Data'!$B$1,'Raw Data'!$D:$D,"&lt;&gt;*ithdr*",'Raw Data'!$D:$D,"&lt;&gt;*ancel*")</f>
        <v>0</v>
      </c>
      <c r="AJ156" s="117"/>
      <c r="AK156" s="117"/>
      <c r="AL156" s="123"/>
      <c r="AM156" s="156">
        <f>SUMIFS('Raw Data'!$S:$S, 'Raw Data'!$AN:$AN,"&lt;=" &amp;DATE(LEFT($AV$3, 4), MONTH("1 " &amp; AM$6 &amp; " " &amp; LEFT($AV$3, 4)) + 1, 0 ), 'Raw Data'!$AN:$AN,"&gt;" &amp;DATE(LEFT($AV$3, 4), MONTH("1 " &amp; AM$6 &amp; " " &amp; LEFT($AV$3, 4)), 0 ), 'Raw Data'!$J:$J, $A155, 'Raw Data'!$O:$O,""&amp;'Raw Data'!$B$1,'Raw Data'!$D:$D,"&lt;&gt;*ithdr*",'Raw Data'!$D:$D,"&lt;&gt;*ancel*",'Raw Data'!$P:$P,"--")
+
SUMIFS('Raw Data'!$S:$S, 'Raw Data'!$AN:$AN,"&lt;=" &amp;DATE(LEFT($AV$3, 4), MONTH("1 " &amp; AM$6 &amp; " " &amp; LEFT($AV$3, 4)) + 1, 0 ), 'Raw Data'!$AN:$AN,"&gt;" &amp;DATE(LEFT($AV$3, 4), MONTH("1 " &amp; AM$6 &amp; " " &amp; LEFT($AV$3, 4)), 0 ), 'Raw Data'!$J:$J, $A155, 'Raw Data'!$P:$P,""&amp;'Raw Data'!$B$1,'Raw Data'!$D:$D,"&lt;&gt;*ithdr*",'Raw Data'!$D:$D,"&lt;&gt;*ancel*")</f>
        <v>0</v>
      </c>
      <c r="AN156" s="117"/>
      <c r="AO156" s="117"/>
      <c r="AP156" s="123"/>
      <c r="AQ156" s="156">
        <f>SUMIFS('Raw Data'!$S:$S, 'Raw Data'!$AN:$AN,"&lt;=" &amp;DATE(LEFT($AV$3, 4), MONTH("1 " &amp; AQ$6 &amp; " " &amp; LEFT($AV$3, 4)) + 1, 0 ), 'Raw Data'!$AN:$AN,"&gt;" &amp;DATE(LEFT($AV$3, 4), MONTH("1 " &amp; AQ$6 &amp; " " &amp; LEFT($AV$3, 4)), 0 ), 'Raw Data'!$J:$J, $A155, 'Raw Data'!$O:$O,""&amp;'Raw Data'!$B$1,'Raw Data'!$D:$D,"&lt;&gt;*ithdr*",'Raw Data'!$D:$D,"&lt;&gt;*ancel*",'Raw Data'!$P:$P,"--")
+
SUMIFS('Raw Data'!$S:$S, 'Raw Data'!$AN:$AN,"&lt;=" &amp;DATE(LEFT($AV$3, 4), MONTH("1 " &amp; AQ$6 &amp; " " &amp; LEFT($AV$3, 4)) + 1, 0 ), 'Raw Data'!$AN:$AN,"&gt;" &amp;DATE(LEFT($AV$3, 4), MONTH("1 " &amp; AQ$6 &amp; " " &amp; LEFT($AV$3, 4)), 0 ), 'Raw Data'!$J:$J, $A155, 'Raw Data'!$P:$P,""&amp;'Raw Data'!$B$1,'Raw Data'!$D:$D,"&lt;&gt;*ithdr*",'Raw Data'!$D:$D,"&lt;&gt;*ancel*")</f>
        <v>0</v>
      </c>
      <c r="AR156" s="117"/>
      <c r="AS156" s="117"/>
      <c r="AT156" s="123"/>
      <c r="AU156" s="156">
        <f>SUMIFS('Raw Data'!$S:$S, 'Raw Data'!$AN:$AN,"&lt;=" &amp;DATE(MID($AV$3, 15, 4), MONTH("1 " &amp; AU$6 &amp; " " &amp; MID($AV$3, 15, 4)) + 1, 0 ), 'Raw Data'!$AN:$AN,"&gt;" &amp;DATE(MID($AV$3, 15, 4), MONTH("1 " &amp; AU$6 &amp; " " &amp; MID($AV$3, 15, 4)), 0 ), 'Raw Data'!$J:$J, $A155, 'Raw Data'!$O:$O,""&amp;'Raw Data'!$B$1,'Raw Data'!$D:$D,"&lt;&gt;*ithdr*",'Raw Data'!$D:$D,"&lt;&gt;*ancel*",'Raw Data'!$P:$P,"--")
+
SUMIFS('Raw Data'!$S:$S, 'Raw Data'!$AN:$AN,"&lt;=" &amp;DATE(MID($AV$3, 15, 4), MONTH("1 " &amp; AU$6 &amp; " " &amp; MID($AV$3, 15, 4)) + 1, 0 ), 'Raw Data'!$AN:$AN,"&gt;" &amp;DATE(MID($AV$3, 15, 4), MONTH("1 " &amp; AU$6 &amp; " " &amp; MID($AV$3, 15, 4)), 0 ), 'Raw Data'!$J:$J, $A155, 'Raw Data'!$P:$P,""&amp;'Raw Data'!$B$1,'Raw Data'!$D:$D,"&lt;&gt;*ithdr*",'Raw Data'!$D:$D,"&lt;&gt;*ancel*")</f>
        <v>0</v>
      </c>
      <c r="AV156" s="117"/>
      <c r="AW156" s="117"/>
      <c r="AX156" s="123"/>
      <c r="AY156" s="156">
        <f>SUMIFS('Raw Data'!$S:$S, 'Raw Data'!$AN:$AN,"&lt;=" &amp;DATE(MID($AV$3, 15, 4), MONTH("1 " &amp; AY$6 &amp; " " &amp; MID($AV$3, 15, 4)) + 1, 0 ), 'Raw Data'!$AN:$AN,"&gt;" &amp;DATE(MID($AV$3, 15, 4), MONTH("1 " &amp; AY$6 &amp; " " &amp; MID($AV$3, 15, 4)), 0 ), 'Raw Data'!$J:$J, $A155, 'Raw Data'!$O:$O,""&amp;'Raw Data'!$B$1,'Raw Data'!$D:$D,"&lt;&gt;*ithdr*",'Raw Data'!$D:$D,"&lt;&gt;*ancel*",'Raw Data'!$P:$P,"--")
+
SUMIFS('Raw Data'!$S:$S, 'Raw Data'!$AN:$AN,"&lt;=" &amp;DATE(MID($AV$3, 15, 4), MONTH("1 " &amp; AY$6 &amp; " " &amp; MID($AV$3, 15, 4)) + 1, 0 ), 'Raw Data'!$AN:$AN,"&gt;" &amp;DATE(MID($AV$3, 15, 4), MONTH("1 " &amp; AY$6 &amp; " " &amp; MID($AV$3, 15, 4)), 0 ), 'Raw Data'!$J:$J, $A155, 'Raw Data'!$P:$P,""&amp;'Raw Data'!$B$1,'Raw Data'!$D:$D,"&lt;&gt;*ithdr*",'Raw Data'!$D:$D,"&lt;&gt;*ancel*")</f>
        <v>0</v>
      </c>
      <c r="AZ156" s="117"/>
      <c r="BA156" s="117"/>
      <c r="BB156" s="123"/>
      <c r="BC156" s="156">
        <f>SUMIFS('Raw Data'!$S:$S, 'Raw Data'!$AN:$AN,"&lt;=" &amp;DATE(MID($AV$3, 15, 4), MONTH("1 " &amp; BC$6 &amp; " " &amp; MID($AV$3, 15, 4)) + 1, 0 ), 'Raw Data'!$AN:$AN,"&gt;" &amp;DATE(MID($AV$3, 15, 4), MONTH("1 " &amp; BC$6 &amp; " " &amp; MID($AV$3, 15, 4)), 0 ), 'Raw Data'!$J:$J, $A155, 'Raw Data'!$O:$O,""&amp;'Raw Data'!$B$1,'Raw Data'!$D:$D,"&lt;&gt;*ithdr*",'Raw Data'!$D:$D,"&lt;&gt;*ancel*",'Raw Data'!$P:$P,"--")
+
SUMIFS('Raw Data'!$S:$S, 'Raw Data'!$AN:$AN,"&lt;=" &amp;DATE(MID($AV$3, 15, 4), MONTH("1 " &amp; BC$6 &amp; " " &amp; MID($AV$3, 15, 4)) + 1, 0 ), 'Raw Data'!$AN:$AN,"&gt;" &amp;DATE(MID($AV$3, 15, 4), MONTH("1 " &amp; BC$6 &amp; " " &amp; MID($AV$3, 15, 4)), 0 ), 'Raw Data'!$J:$J, $A155, 'Raw Data'!$P:$P,""&amp;'Raw Data'!$B$1,'Raw Data'!$D:$D,"&lt;&gt;*ithdr*",'Raw Data'!$D:$D,"&lt;&gt;*ancel*")</f>
        <v>0</v>
      </c>
      <c r="BD156" s="117"/>
      <c r="BE156" s="117"/>
      <c r="BF156" s="123"/>
    </row>
    <row r="157" spans="1:58" ht="12.75" customHeight="1" x14ac:dyDescent="0.2">
      <c r="A157" s="157" t="s">
        <v>108</v>
      </c>
      <c r="B157" s="117"/>
      <c r="C157" s="117"/>
      <c r="D157" s="117"/>
      <c r="E157" s="117"/>
      <c r="F157" s="117"/>
      <c r="G157" s="117"/>
      <c r="H157" s="117"/>
      <c r="I157" s="117"/>
      <c r="J157" s="123"/>
      <c r="K157" s="156">
        <f>SUMIFS('Raw Data'!$S:$S, 'Raw Data'!$AN:$AN,"&lt;=" &amp;DATE(LEFT($AV$3, 4), MONTH("1 " &amp; K$6 &amp; " " &amp; LEFT($AV$3, 4)) + 1, 0 ), 'Raw Data'!$AN:$AN,"&gt;" &amp;DATE(LEFT($AV$3, 4), MONTH("1 " &amp; K$6 &amp; " " &amp; LEFT($AV$3, 4)), 0 ), 'Raw Data'!$J:$J, $A155, 'Raw Data'!$H:$H, "Ear*", 'Raw Data'!$O:$O,""&amp;'Raw Data'!$B$1,'Raw Data'!$D:$D,"&lt;&gt;*ithdr*",'Raw Data'!$D:$D,"&lt;&gt;*ancel*",'Raw Data'!$P:$P,"--")
+
SUMIFS('Raw Data'!$S:$S, 'Raw Data'!$AN:$AN,"&lt;=" &amp;DATE(LEFT($AV$3, 4), MONTH("1 " &amp; K$6 &amp; " " &amp; LEFT($AV$3, 4)) + 1, 0 ), 'Raw Data'!$AN:$AN,"&gt;" &amp;DATE(LEFT($AV$3, 4), MONTH("1 " &amp; K$6 &amp; " " &amp; LEFT($AV$3, 4)), 0 ), 'Raw Data'!$J:$J, $A155, 'Raw Data'!$H:$H, "Ear*", 'Raw Data'!$P:$P,""&amp;'Raw Data'!$B$1,'Raw Data'!$D:$D,"&lt;&gt;*ithdr*",'Raw Data'!$D:$D,"&lt;&gt;*ancel*")</f>
        <v>0</v>
      </c>
      <c r="L157" s="117"/>
      <c r="M157" s="117"/>
      <c r="N157" s="123"/>
      <c r="O157" s="156">
        <f>SUMIFS('Raw Data'!$S:$S, 'Raw Data'!$AN:$AN,"&lt;=" &amp;DATE(LEFT($AV$3, 4), MONTH("1 " &amp; O$6 &amp; " " &amp; LEFT($AV$3, 4)) + 1, 0 ), 'Raw Data'!$AN:$AN,"&gt;" &amp;DATE(LEFT($AV$3, 4), MONTH("1 " &amp; O$6 &amp; " " &amp; LEFT($AV$3, 4)), 0 ), 'Raw Data'!$J:$J, $A155, 'Raw Data'!$H:$H, "Ear*", 'Raw Data'!$O:$O,""&amp;'Raw Data'!$B$1,'Raw Data'!$D:$D,"&lt;&gt;*ithdr*",'Raw Data'!$D:$D,"&lt;&gt;*ancel*",'Raw Data'!$P:$P,"--")
+
SUMIFS('Raw Data'!$S:$S, 'Raw Data'!$AN:$AN,"&lt;=" &amp;DATE(LEFT($AV$3, 4), MONTH("1 " &amp; O$6 &amp; " " &amp; LEFT($AV$3, 4)) + 1, 0 ), 'Raw Data'!$AN:$AN,"&gt;" &amp;DATE(LEFT($AV$3, 4), MONTH("1 " &amp; O$6 &amp; " " &amp; LEFT($AV$3, 4)), 0 ), 'Raw Data'!$J:$J, $A155, 'Raw Data'!$H:$H, "Ear*", 'Raw Data'!$P:$P,""&amp;'Raw Data'!$B$1,'Raw Data'!$D:$D,"&lt;&gt;*ithdr*",'Raw Data'!$D:$D,"&lt;&gt;*ancel*")</f>
        <v>0</v>
      </c>
      <c r="P157" s="117"/>
      <c r="Q157" s="117"/>
      <c r="R157" s="123"/>
      <c r="S157" s="156">
        <f>SUMIFS('Raw Data'!$S:$S, 'Raw Data'!$AN:$AN,"&lt;=" &amp;DATE(LEFT($AV$3, 4), MONTH("1 " &amp; S$6 &amp; " " &amp; LEFT($AV$3, 4)) + 1, 0 ), 'Raw Data'!$AN:$AN,"&gt;" &amp;DATE(LEFT($AV$3, 4), MONTH("1 " &amp; S$6 &amp; " " &amp; LEFT($AV$3, 4)), 0 ), 'Raw Data'!$J:$J, $A155, 'Raw Data'!$H:$H, "Ear*", 'Raw Data'!$O:$O,""&amp;'Raw Data'!$B$1,'Raw Data'!$D:$D,"&lt;&gt;*ithdr*",'Raw Data'!$D:$D,"&lt;&gt;*ancel*",'Raw Data'!$P:$P,"--")
+
SUMIFS('Raw Data'!$S:$S, 'Raw Data'!$AN:$AN,"&lt;=" &amp;DATE(LEFT($AV$3, 4), MONTH("1 " &amp; S$6 &amp; " " &amp; LEFT($AV$3, 4)) + 1, 0 ), 'Raw Data'!$AN:$AN,"&gt;" &amp;DATE(LEFT($AV$3, 4), MONTH("1 " &amp; S$6 &amp; " " &amp; LEFT($AV$3, 4)), 0 ), 'Raw Data'!$J:$J, $A155, 'Raw Data'!$H:$H, "Ear*", 'Raw Data'!$P:$P,""&amp;'Raw Data'!$B$1,'Raw Data'!$D:$D,"&lt;&gt;*ithdr*",'Raw Data'!$D:$D,"&lt;&gt;*ancel*")</f>
        <v>0</v>
      </c>
      <c r="T157" s="117"/>
      <c r="U157" s="117"/>
      <c r="V157" s="123"/>
      <c r="W157" s="156">
        <f>SUMIFS('Raw Data'!$S:$S, 'Raw Data'!$AN:$AN,"&lt;=" &amp;DATE(LEFT($AV$3, 4), MONTH("1 " &amp; W$6 &amp; " " &amp; LEFT($AV$3, 4)) + 1, 0 ), 'Raw Data'!$AN:$AN,"&gt;" &amp;DATE(LEFT($AV$3, 4), MONTH("1 " &amp; W$6 &amp; " " &amp; LEFT($AV$3, 4)), 0 ), 'Raw Data'!$J:$J, $A155, 'Raw Data'!$H:$H, "Ear*", 'Raw Data'!$O:$O,""&amp;'Raw Data'!$B$1,'Raw Data'!$D:$D,"&lt;&gt;*ithdr*",'Raw Data'!$D:$D,"&lt;&gt;*ancel*",'Raw Data'!$P:$P,"--")
+
SUMIFS('Raw Data'!$S:$S, 'Raw Data'!$AN:$AN,"&lt;=" &amp;DATE(LEFT($AV$3, 4), MONTH("1 " &amp; W$6 &amp; " " &amp; LEFT($AV$3, 4)) + 1, 0 ), 'Raw Data'!$AN:$AN,"&gt;" &amp;DATE(LEFT($AV$3, 4), MONTH("1 " &amp; W$6 &amp; " " &amp; LEFT($AV$3, 4)), 0 ), 'Raw Data'!$J:$J, $A155, 'Raw Data'!$H:$H, "Ear*", 'Raw Data'!$P:$P,""&amp;'Raw Data'!$B$1,'Raw Data'!$D:$D,"&lt;&gt;*ithdr*",'Raw Data'!$D:$D,"&lt;&gt;*ancel*")</f>
        <v>0</v>
      </c>
      <c r="X157" s="117"/>
      <c r="Y157" s="117"/>
      <c r="Z157" s="123"/>
      <c r="AA157" s="156">
        <f>SUMIFS('Raw Data'!$S:$S, 'Raw Data'!$AN:$AN,"&lt;=" &amp;DATE(LEFT($AV$3, 4), MONTH("1 " &amp; AA$6 &amp; " " &amp; LEFT($AV$3, 4)) + 1, 0 ), 'Raw Data'!$AN:$AN,"&gt;" &amp;DATE(LEFT($AV$3, 4), MONTH("1 " &amp; AA$6 &amp; " " &amp; LEFT($AV$3, 4)), 0 ), 'Raw Data'!$J:$J, $A155, 'Raw Data'!$H:$H, "Ear*", 'Raw Data'!$O:$O,""&amp;'Raw Data'!$B$1,'Raw Data'!$D:$D,"&lt;&gt;*ithdr*",'Raw Data'!$D:$D,"&lt;&gt;*ancel*",'Raw Data'!$P:$P,"--")
+
SUMIFS('Raw Data'!$S:$S, 'Raw Data'!$AN:$AN,"&lt;=" &amp;DATE(LEFT($AV$3, 4), MONTH("1 " &amp; AA$6 &amp; " " &amp; LEFT($AV$3, 4)) + 1, 0 ), 'Raw Data'!$AN:$AN,"&gt;" &amp;DATE(LEFT($AV$3, 4), MONTH("1 " &amp; AA$6 &amp; " " &amp; LEFT($AV$3, 4)), 0 ), 'Raw Data'!$J:$J, $A155, 'Raw Data'!$H:$H, "Ear*", 'Raw Data'!$P:$P,""&amp;'Raw Data'!$B$1,'Raw Data'!$D:$D,"&lt;&gt;*ithdr*",'Raw Data'!$D:$D,"&lt;&gt;*ancel*")</f>
        <v>0</v>
      </c>
      <c r="AB157" s="117"/>
      <c r="AC157" s="117"/>
      <c r="AD157" s="123"/>
      <c r="AE157" s="156">
        <f>SUMIFS('Raw Data'!$S:$S, 'Raw Data'!$AN:$AN,"&lt;=" &amp;DATE(LEFT($AV$3, 4), MONTH("1 " &amp; AE$6 &amp; " " &amp; LEFT($AV$3, 4)) + 1, 0 ), 'Raw Data'!$AN:$AN,"&gt;" &amp;DATE(LEFT($AV$3, 4), MONTH("1 " &amp; AE$6 &amp; " " &amp; LEFT($AV$3, 4)), 0 ), 'Raw Data'!$J:$J, $A155, 'Raw Data'!$H:$H, "Ear*", 'Raw Data'!$O:$O,""&amp;'Raw Data'!$B$1,'Raw Data'!$D:$D,"&lt;&gt;*ithdr*",'Raw Data'!$D:$D,"&lt;&gt;*ancel*",'Raw Data'!$P:$P,"--")
+
SUMIFS('Raw Data'!$S:$S, 'Raw Data'!$AN:$AN,"&lt;=" &amp;DATE(LEFT($AV$3, 4), MONTH("1 " &amp; AE$6 &amp; " " &amp; LEFT($AV$3, 4)) + 1, 0 ), 'Raw Data'!$AN:$AN,"&gt;" &amp;DATE(LEFT($AV$3, 4), MONTH("1 " &amp; AE$6 &amp; " " &amp; LEFT($AV$3, 4)), 0 ), 'Raw Data'!$J:$J, $A155, 'Raw Data'!$H:$H, "Ear*", 'Raw Data'!$P:$P,""&amp;'Raw Data'!$B$1,'Raw Data'!$D:$D,"&lt;&gt;*ithdr*",'Raw Data'!$D:$D,"&lt;&gt;*ancel*")</f>
        <v>0</v>
      </c>
      <c r="AF157" s="117"/>
      <c r="AG157" s="117"/>
      <c r="AH157" s="123"/>
      <c r="AI157" s="156">
        <f>SUMIFS('Raw Data'!$S:$S, 'Raw Data'!$AN:$AN,"&lt;=" &amp;DATE(LEFT($AV$3, 4), MONTH("1 " &amp; AI$6 &amp; " " &amp; LEFT($AV$3, 4)) + 1, 0 ), 'Raw Data'!$AN:$AN,"&gt;" &amp;DATE(LEFT($AV$3, 4), MONTH("1 " &amp; AI$6 &amp; " " &amp; LEFT($AV$3, 4)), 0 ), 'Raw Data'!$J:$J, $A155, 'Raw Data'!$H:$H, "Ear*", 'Raw Data'!$O:$O,""&amp;'Raw Data'!$B$1,'Raw Data'!$D:$D,"&lt;&gt;*ithdr*",'Raw Data'!$D:$D,"&lt;&gt;*ancel*",'Raw Data'!$P:$P,"--")
+
SUMIFS('Raw Data'!$S:$S, 'Raw Data'!$AN:$AN,"&lt;=" &amp;DATE(LEFT($AV$3, 4), MONTH("1 " &amp; AI$6 &amp; " " &amp; LEFT($AV$3, 4)) + 1, 0 ), 'Raw Data'!$AN:$AN,"&gt;" &amp;DATE(LEFT($AV$3, 4), MONTH("1 " &amp; AI$6 &amp; " " &amp; LEFT($AV$3, 4)), 0 ), 'Raw Data'!$J:$J, $A155, 'Raw Data'!$H:$H, "Ear*", 'Raw Data'!$P:$P,""&amp;'Raw Data'!$B$1,'Raw Data'!$D:$D,"&lt;&gt;*ithdr*",'Raw Data'!$D:$D,"&lt;&gt;*ancel*")</f>
        <v>0</v>
      </c>
      <c r="AJ157" s="117"/>
      <c r="AK157" s="117"/>
      <c r="AL157" s="123"/>
      <c r="AM157" s="156">
        <f>SUMIFS('Raw Data'!$S:$S, 'Raw Data'!$AN:$AN,"&lt;=" &amp;DATE(LEFT($AV$3, 4), MONTH("1 " &amp; AM$6 &amp; " " &amp; LEFT($AV$3, 4)) + 1, 0 ), 'Raw Data'!$AN:$AN,"&gt;" &amp;DATE(LEFT($AV$3, 4), MONTH("1 " &amp; AM$6 &amp; " " &amp; LEFT($AV$3, 4)), 0 ), 'Raw Data'!$J:$J, $A155, 'Raw Data'!$H:$H, "Ear*", 'Raw Data'!$O:$O,""&amp;'Raw Data'!$B$1,'Raw Data'!$D:$D,"&lt;&gt;*ithdr*",'Raw Data'!$D:$D,"&lt;&gt;*ancel*",'Raw Data'!$P:$P,"--")
+
SUMIFS('Raw Data'!$S:$S, 'Raw Data'!$AN:$AN,"&lt;=" &amp;DATE(LEFT($AV$3, 4), MONTH("1 " &amp; AM$6 &amp; " " &amp; LEFT($AV$3, 4)) + 1, 0 ), 'Raw Data'!$AN:$AN,"&gt;" &amp;DATE(LEFT($AV$3, 4), MONTH("1 " &amp; AM$6 &amp; " " &amp; LEFT($AV$3, 4)), 0 ), 'Raw Data'!$J:$J, $A155, 'Raw Data'!$H:$H, "Ear*", 'Raw Data'!$P:$P,""&amp;'Raw Data'!$B$1,'Raw Data'!$D:$D,"&lt;&gt;*ithdr*",'Raw Data'!$D:$D,"&lt;&gt;*ancel*")</f>
        <v>0</v>
      </c>
      <c r="AN157" s="117"/>
      <c r="AO157" s="117"/>
      <c r="AP157" s="123"/>
      <c r="AQ157" s="156">
        <f>SUMIFS('Raw Data'!$S:$S, 'Raw Data'!$AN:$AN,"&lt;=" &amp;DATE(LEFT($AV$3, 4), MONTH("1 " &amp; AQ$6 &amp; " " &amp; LEFT($AV$3, 4)) + 1, 0 ), 'Raw Data'!$AN:$AN,"&gt;" &amp;DATE(LEFT($AV$3, 4), MONTH("1 " &amp; AQ$6 &amp; " " &amp; LEFT($AV$3, 4)), 0 ), 'Raw Data'!$J:$J, $A155, 'Raw Data'!$H:$H, "Ear*", 'Raw Data'!$O:$O,""&amp;'Raw Data'!$B$1,'Raw Data'!$D:$D,"&lt;&gt;*ithdr*",'Raw Data'!$D:$D,"&lt;&gt;*ancel*",'Raw Data'!$P:$P,"--")
+
SUMIFS('Raw Data'!$S:$S, 'Raw Data'!$AN:$AN,"&lt;=" &amp;DATE(LEFT($AV$3, 4), MONTH("1 " &amp; AQ$6 &amp; " " &amp; LEFT($AV$3, 4)) + 1, 0 ), 'Raw Data'!$AN:$AN,"&gt;" &amp;DATE(LEFT($AV$3, 4), MONTH("1 " &amp; AQ$6 &amp; " " &amp; LEFT($AV$3, 4)), 0 ), 'Raw Data'!$J:$J, $A155, 'Raw Data'!$H:$H, "Ear*", 'Raw Data'!$P:$P,""&amp;'Raw Data'!$B$1,'Raw Data'!$D:$D,"&lt;&gt;*ithdr*",'Raw Data'!$D:$D,"&lt;&gt;*ancel*")</f>
        <v>0</v>
      </c>
      <c r="AR157" s="117"/>
      <c r="AS157" s="117"/>
      <c r="AT157" s="123"/>
      <c r="AU157" s="156">
        <f>SUMIFS('Raw Data'!$S:$S, 'Raw Data'!$AN:$AN,"&lt;=" &amp;DATE(MID($AV$3, 15, 4), MONTH("1 " &amp; AU$6 &amp; " " &amp; MID($AV$3, 15, 4)) + 1, 0 ), 'Raw Data'!$AN:$AN,"&gt;" &amp;DATE(MID($AV$3, 15, 4), MONTH("1 " &amp; AU$6 &amp; " " &amp; MID($AV$3, 15, 4)), 0 ), 'Raw Data'!$J:$J, $A155, 'Raw Data'!$H:$H, "Ear*", 'Raw Data'!$O:$O,""&amp;'Raw Data'!$B$1,'Raw Data'!$D:$D,"&lt;&gt;*ithdr*",'Raw Data'!$D:$D,"&lt;&gt;*ancel*",'Raw Data'!$P:$P,"--")
+
SUMIFS('Raw Data'!$S:$S, 'Raw Data'!$AN:$AN,"&lt;=" &amp;DATE(MID($AV$3, 15, 4), MONTH("1 " &amp; AU$6 &amp; " " &amp; MID($AV$3, 15, 4)) + 1, 0 ), 'Raw Data'!$AN:$AN,"&gt;" &amp;DATE(MID($AV$3, 15, 4), MONTH("1 " &amp; AU$6 &amp; " " &amp; MID($AV$3, 15, 4)), 0 ), 'Raw Data'!$J:$J, $A155, 'Raw Data'!$H:$H, "Ear*", 'Raw Data'!$P:$P,""&amp;'Raw Data'!$B$1,'Raw Data'!$D:$D,"&lt;&gt;*ithdr*",'Raw Data'!$D:$D,"&lt;&gt;*ancel*")</f>
        <v>0</v>
      </c>
      <c r="AV157" s="117"/>
      <c r="AW157" s="117"/>
      <c r="AX157" s="123"/>
      <c r="AY157" s="156">
        <f>SUMIFS('Raw Data'!$S:$S, 'Raw Data'!$AN:$AN,"&lt;=" &amp;DATE(MID($AV$3, 15, 4), MONTH("1 " &amp; AY$6 &amp; " " &amp; MID($AV$3, 15, 4)) + 1, 0 ), 'Raw Data'!$AN:$AN,"&gt;" &amp;DATE(MID($AV$3, 15, 4), MONTH("1 " &amp; AY$6 &amp; " " &amp; MID($AV$3, 15, 4)), 0 ), 'Raw Data'!$J:$J, $A155, 'Raw Data'!$H:$H, "Ear*", 'Raw Data'!$O:$O,""&amp;'Raw Data'!$B$1,'Raw Data'!$D:$D,"&lt;&gt;*ithdr*",'Raw Data'!$D:$D,"&lt;&gt;*ancel*",'Raw Data'!$P:$P,"--")
+
SUMIFS('Raw Data'!$S:$S, 'Raw Data'!$AN:$AN,"&lt;=" &amp;DATE(MID($AV$3, 15, 4), MONTH("1 " &amp; AY$6 &amp; " " &amp; MID($AV$3, 15, 4)) + 1, 0 ), 'Raw Data'!$AN:$AN,"&gt;" &amp;DATE(MID($AV$3, 15, 4), MONTH("1 " &amp; AY$6 &amp; " " &amp; MID($AV$3, 15, 4)), 0 ), 'Raw Data'!$J:$J, $A155, 'Raw Data'!$H:$H, "Ear*", 'Raw Data'!$P:$P,""&amp;'Raw Data'!$B$1,'Raw Data'!$D:$D,"&lt;&gt;*ithdr*",'Raw Data'!$D:$D,"&lt;&gt;*ancel*")</f>
        <v>0</v>
      </c>
      <c r="AZ157" s="117"/>
      <c r="BA157" s="117"/>
      <c r="BB157" s="123"/>
      <c r="BC157" s="156">
        <f>SUMIFS('Raw Data'!$S:$S, 'Raw Data'!$AN:$AN,"&lt;=" &amp;DATE(MID($AV$3, 15, 4), MONTH("1 " &amp; BC$6 &amp; " " &amp; MID($AV$3, 15, 4)) + 1, 0 ), 'Raw Data'!$AN:$AN,"&gt;" &amp;DATE(MID($AV$3, 15, 4), MONTH("1 " &amp; BC$6 &amp; " " &amp; MID($AV$3, 15, 4)), 0 ), 'Raw Data'!$J:$J, $A155, 'Raw Data'!$H:$H, "Ear*", 'Raw Data'!$O:$O,""&amp;'Raw Data'!$B$1,'Raw Data'!$D:$D,"&lt;&gt;*ithdr*",'Raw Data'!$D:$D,"&lt;&gt;*ancel*",'Raw Data'!$P:$P,"--")
+
SUMIFS('Raw Data'!$S:$S, 'Raw Data'!$AN:$AN,"&lt;=" &amp;DATE(MID($AV$3, 15, 4), MONTH("1 " &amp; BC$6 &amp; " " &amp; MID($AV$3, 15, 4)) + 1, 0 ), 'Raw Data'!$AN:$AN,"&gt;" &amp;DATE(MID($AV$3, 15, 4), MONTH("1 " &amp; BC$6 &amp; " " &amp; MID($AV$3, 15, 4)), 0 ), 'Raw Data'!$J:$J, $A155, 'Raw Data'!$H:$H, "Ear*", 'Raw Data'!$P:$P,""&amp;'Raw Data'!$B$1,'Raw Data'!$D:$D,"&lt;&gt;*ithdr*",'Raw Data'!$D:$D,"&lt;&gt;*ancel*")</f>
        <v>0</v>
      </c>
      <c r="BD157" s="117"/>
      <c r="BE157" s="117"/>
      <c r="BF157" s="123"/>
    </row>
    <row r="158" spans="1:58" ht="12.75" customHeight="1" x14ac:dyDescent="0.2">
      <c r="A158" s="157" t="s">
        <v>113</v>
      </c>
      <c r="B158" s="117"/>
      <c r="C158" s="117"/>
      <c r="D158" s="117"/>
      <c r="E158" s="117"/>
      <c r="F158" s="117"/>
      <c r="G158" s="117"/>
      <c r="H158" s="117"/>
      <c r="I158" s="117"/>
      <c r="J158" s="123"/>
      <c r="K158" s="156">
        <f>SUMIFS('Raw Data'!$S:$S, 'Raw Data'!$AN:$AN,"&lt;=" &amp;DATE(LEFT($AV$3, 4), MONTH("1 " &amp; K$6 &amp; " " &amp; LEFT($AV$3, 4)) + 1, 0 ), 'Raw Data'!$AN:$AN,"&gt;" &amp;DATE(LEFT($AV$3, 4), MONTH("1 " &amp; K$6 &amp; " " &amp; LEFT($AV$3, 4)), 0 ), 'Raw Data'!$J:$J, $A155, 'Raw Data'!$H:$H, "Non*", 'Raw Data'!$O:$O,""&amp;'Raw Data'!$B$1,'Raw Data'!$D:$D,"&lt;&gt;*ithdr*",'Raw Data'!$D:$D,"&lt;&gt;*ancel*",'Raw Data'!$P:$P,"--")
+
SUMIFS('Raw Data'!$S:$S, 'Raw Data'!$AN:$AN,"&lt;=" &amp;DATE(LEFT($AV$3, 4), MONTH("1 " &amp; K$6 &amp; " " &amp; LEFT($AV$3, 4)) + 1, 0 ), 'Raw Data'!$AN:$AN,"&gt;" &amp;DATE(LEFT($AV$3, 4), MONTH("1 " &amp; K$6 &amp; " " &amp; LEFT($AV$3, 4)), 0 ), 'Raw Data'!$J:$J, $A155, 'Raw Data'!$H:$H, "Non*", 'Raw Data'!$P:$P,""&amp;'Raw Data'!$B$1,'Raw Data'!$D:$D,"&lt;&gt;*ithdr*",'Raw Data'!$D:$D,"&lt;&gt;*ancel*")</f>
        <v>0</v>
      </c>
      <c r="L158" s="117"/>
      <c r="M158" s="117"/>
      <c r="N158" s="123"/>
      <c r="O158" s="156">
        <f>SUMIFS('Raw Data'!$S:$S, 'Raw Data'!$AN:$AN,"&lt;=" &amp;DATE(LEFT($AV$3, 4), MONTH("1 " &amp; O$6 &amp; " " &amp; LEFT($AV$3, 4)) + 1, 0 ), 'Raw Data'!$AN:$AN,"&gt;" &amp;DATE(LEFT($AV$3, 4), MONTH("1 " &amp; O$6 &amp; " " &amp; LEFT($AV$3, 4)), 0 ), 'Raw Data'!$J:$J, $A155, 'Raw Data'!$H:$H, "Non*", 'Raw Data'!$O:$O,""&amp;'Raw Data'!$B$1,'Raw Data'!$D:$D,"&lt;&gt;*ithdr*",'Raw Data'!$D:$D,"&lt;&gt;*ancel*",'Raw Data'!$P:$P,"--")
+
SUMIFS('Raw Data'!$S:$S, 'Raw Data'!$AN:$AN,"&lt;=" &amp;DATE(LEFT($AV$3, 4), MONTH("1 " &amp; O$6 &amp; " " &amp; LEFT($AV$3, 4)) + 1, 0 ), 'Raw Data'!$AN:$AN,"&gt;" &amp;DATE(LEFT($AV$3, 4), MONTH("1 " &amp; O$6 &amp; " " &amp; LEFT($AV$3, 4)), 0 ), 'Raw Data'!$J:$J, $A155, 'Raw Data'!$H:$H, "Non*", 'Raw Data'!$P:$P,""&amp;'Raw Data'!$B$1,'Raw Data'!$D:$D,"&lt;&gt;*ithdr*",'Raw Data'!$D:$D,"&lt;&gt;*ancel*")</f>
        <v>0</v>
      </c>
      <c r="P158" s="117"/>
      <c r="Q158" s="117"/>
      <c r="R158" s="123"/>
      <c r="S158" s="156">
        <f>SUMIFS('Raw Data'!$S:$S, 'Raw Data'!$AN:$AN,"&lt;=" &amp;DATE(LEFT($AV$3, 4), MONTH("1 " &amp; S$6 &amp; " " &amp; LEFT($AV$3, 4)) + 1, 0 ), 'Raw Data'!$AN:$AN,"&gt;" &amp;DATE(LEFT($AV$3, 4), MONTH("1 " &amp; S$6 &amp; " " &amp; LEFT($AV$3, 4)), 0 ), 'Raw Data'!$J:$J, $A155, 'Raw Data'!$H:$H, "Non*", 'Raw Data'!$O:$O,""&amp;'Raw Data'!$B$1,'Raw Data'!$D:$D,"&lt;&gt;*ithdr*",'Raw Data'!$D:$D,"&lt;&gt;*ancel*",'Raw Data'!$P:$P,"--")
+
SUMIFS('Raw Data'!$S:$S, 'Raw Data'!$AN:$AN,"&lt;=" &amp;DATE(LEFT($AV$3, 4), MONTH("1 " &amp; S$6 &amp; " " &amp; LEFT($AV$3, 4)) + 1, 0 ), 'Raw Data'!$AN:$AN,"&gt;" &amp;DATE(LEFT($AV$3, 4), MONTH("1 " &amp; S$6 &amp; " " &amp; LEFT($AV$3, 4)), 0 ), 'Raw Data'!$J:$J, $A155, 'Raw Data'!$H:$H, "Non*", 'Raw Data'!$P:$P,""&amp;'Raw Data'!$B$1,'Raw Data'!$D:$D,"&lt;&gt;*ithdr*",'Raw Data'!$D:$D,"&lt;&gt;*ancel*")</f>
        <v>0</v>
      </c>
      <c r="T158" s="117"/>
      <c r="U158" s="117"/>
      <c r="V158" s="123"/>
      <c r="W158" s="156">
        <f>SUMIFS('Raw Data'!$S:$S, 'Raw Data'!$AN:$AN,"&lt;=" &amp;DATE(LEFT($AV$3, 4), MONTH("1 " &amp; W$6 &amp; " " &amp; LEFT($AV$3, 4)) + 1, 0 ), 'Raw Data'!$AN:$AN,"&gt;" &amp;DATE(LEFT($AV$3, 4), MONTH("1 " &amp; W$6 &amp; " " &amp; LEFT($AV$3, 4)), 0 ), 'Raw Data'!$J:$J, $A155, 'Raw Data'!$H:$H, "Non*", 'Raw Data'!$O:$O,""&amp;'Raw Data'!$B$1,'Raw Data'!$D:$D,"&lt;&gt;*ithdr*",'Raw Data'!$D:$D,"&lt;&gt;*ancel*",'Raw Data'!$P:$P,"--")
+
SUMIFS('Raw Data'!$S:$S, 'Raw Data'!$AN:$AN,"&lt;=" &amp;DATE(LEFT($AV$3, 4), MONTH("1 " &amp; W$6 &amp; " " &amp; LEFT($AV$3, 4)) + 1, 0 ), 'Raw Data'!$AN:$AN,"&gt;" &amp;DATE(LEFT($AV$3, 4), MONTH("1 " &amp; W$6 &amp; " " &amp; LEFT($AV$3, 4)), 0 ), 'Raw Data'!$J:$J, $A155, 'Raw Data'!$H:$H, "Non*", 'Raw Data'!$P:$P,""&amp;'Raw Data'!$B$1,'Raw Data'!$D:$D,"&lt;&gt;*ithdr*",'Raw Data'!$D:$D,"&lt;&gt;*ancel*")</f>
        <v>0</v>
      </c>
      <c r="X158" s="117"/>
      <c r="Y158" s="117"/>
      <c r="Z158" s="123"/>
      <c r="AA158" s="156">
        <f>SUMIFS('Raw Data'!$S:$S, 'Raw Data'!$AN:$AN,"&lt;=" &amp;DATE(LEFT($AV$3, 4), MONTH("1 " &amp; AA$6 &amp; " " &amp; LEFT($AV$3, 4)) + 1, 0 ), 'Raw Data'!$AN:$AN,"&gt;" &amp;DATE(LEFT($AV$3, 4), MONTH("1 " &amp; AA$6 &amp; " " &amp; LEFT($AV$3, 4)), 0 ), 'Raw Data'!$J:$J, $A155, 'Raw Data'!$H:$H, "Non*", 'Raw Data'!$O:$O,""&amp;'Raw Data'!$B$1,'Raw Data'!$D:$D,"&lt;&gt;*ithdr*",'Raw Data'!$D:$D,"&lt;&gt;*ancel*",'Raw Data'!$P:$P,"--")
+
SUMIFS('Raw Data'!$S:$S, 'Raw Data'!$AN:$AN,"&lt;=" &amp;DATE(LEFT($AV$3, 4), MONTH("1 " &amp; AA$6 &amp; " " &amp; LEFT($AV$3, 4)) + 1, 0 ), 'Raw Data'!$AN:$AN,"&gt;" &amp;DATE(LEFT($AV$3, 4), MONTH("1 " &amp; AA$6 &amp; " " &amp; LEFT($AV$3, 4)), 0 ), 'Raw Data'!$J:$J, $A155, 'Raw Data'!$H:$H, "Non*", 'Raw Data'!$P:$P,""&amp;'Raw Data'!$B$1,'Raw Data'!$D:$D,"&lt;&gt;*ithdr*",'Raw Data'!$D:$D,"&lt;&gt;*ancel*")</f>
        <v>0</v>
      </c>
      <c r="AB158" s="117"/>
      <c r="AC158" s="117"/>
      <c r="AD158" s="123"/>
      <c r="AE158" s="156">
        <f>SUMIFS('Raw Data'!$S:$S, 'Raw Data'!$AN:$AN,"&lt;=" &amp;DATE(LEFT($AV$3, 4), MONTH("1 " &amp; AE$6 &amp; " " &amp; LEFT($AV$3, 4)) + 1, 0 ), 'Raw Data'!$AN:$AN,"&gt;" &amp;DATE(LEFT($AV$3, 4), MONTH("1 " &amp; AE$6 &amp; " " &amp; LEFT($AV$3, 4)), 0 ), 'Raw Data'!$J:$J, $A155, 'Raw Data'!$H:$H, "Non*", 'Raw Data'!$O:$O,""&amp;'Raw Data'!$B$1,'Raw Data'!$D:$D,"&lt;&gt;*ithdr*",'Raw Data'!$D:$D,"&lt;&gt;*ancel*",'Raw Data'!$P:$P,"--")
+
SUMIFS('Raw Data'!$S:$S, 'Raw Data'!$AN:$AN,"&lt;=" &amp;DATE(LEFT($AV$3, 4), MONTH("1 " &amp; AE$6 &amp; " " &amp; LEFT($AV$3, 4)) + 1, 0 ), 'Raw Data'!$AN:$AN,"&gt;" &amp;DATE(LEFT($AV$3, 4), MONTH("1 " &amp; AE$6 &amp; " " &amp; LEFT($AV$3, 4)), 0 ), 'Raw Data'!$J:$J, $A155, 'Raw Data'!$H:$H, "Non*", 'Raw Data'!$P:$P,""&amp;'Raw Data'!$B$1,'Raw Data'!$D:$D,"&lt;&gt;*ithdr*",'Raw Data'!$D:$D,"&lt;&gt;*ancel*")</f>
        <v>0</v>
      </c>
      <c r="AF158" s="117"/>
      <c r="AG158" s="117"/>
      <c r="AH158" s="123"/>
      <c r="AI158" s="156">
        <f>SUMIFS('Raw Data'!$S:$S, 'Raw Data'!$AN:$AN,"&lt;=" &amp;DATE(LEFT($AV$3, 4), MONTH("1 " &amp; AI$6 &amp; " " &amp; LEFT($AV$3, 4)) + 1, 0 ), 'Raw Data'!$AN:$AN,"&gt;" &amp;DATE(LEFT($AV$3, 4), MONTH("1 " &amp; AI$6 &amp; " " &amp; LEFT($AV$3, 4)), 0 ), 'Raw Data'!$J:$J, $A155, 'Raw Data'!$H:$H, "Non*", 'Raw Data'!$O:$O,""&amp;'Raw Data'!$B$1,'Raw Data'!$D:$D,"&lt;&gt;*ithdr*",'Raw Data'!$D:$D,"&lt;&gt;*ancel*",'Raw Data'!$P:$P,"--")
+
SUMIFS('Raw Data'!$S:$S, 'Raw Data'!$AN:$AN,"&lt;=" &amp;DATE(LEFT($AV$3, 4), MONTH("1 " &amp; AI$6 &amp; " " &amp; LEFT($AV$3, 4)) + 1, 0 ), 'Raw Data'!$AN:$AN,"&gt;" &amp;DATE(LEFT($AV$3, 4), MONTH("1 " &amp; AI$6 &amp; " " &amp; LEFT($AV$3, 4)), 0 ), 'Raw Data'!$J:$J, $A155, 'Raw Data'!$H:$H, "Non*", 'Raw Data'!$P:$P,""&amp;'Raw Data'!$B$1,'Raw Data'!$D:$D,"&lt;&gt;*ithdr*",'Raw Data'!$D:$D,"&lt;&gt;*ancel*")</f>
        <v>0</v>
      </c>
      <c r="AJ158" s="117"/>
      <c r="AK158" s="117"/>
      <c r="AL158" s="123"/>
      <c r="AM158" s="156">
        <f>SUMIFS('Raw Data'!$S:$S, 'Raw Data'!$AN:$AN,"&lt;=" &amp;DATE(LEFT($AV$3, 4), MONTH("1 " &amp; AM$6 &amp; " " &amp; LEFT($AV$3, 4)) + 1, 0 ), 'Raw Data'!$AN:$AN,"&gt;" &amp;DATE(LEFT($AV$3, 4), MONTH("1 " &amp; AM$6 &amp; " " &amp; LEFT($AV$3, 4)), 0 ), 'Raw Data'!$J:$J, $A155, 'Raw Data'!$H:$H, "Non*", 'Raw Data'!$O:$O,""&amp;'Raw Data'!$B$1,'Raw Data'!$D:$D,"&lt;&gt;*ithdr*",'Raw Data'!$D:$D,"&lt;&gt;*ancel*",'Raw Data'!$P:$P,"--")
+
SUMIFS('Raw Data'!$S:$S, 'Raw Data'!$AN:$AN,"&lt;=" &amp;DATE(LEFT($AV$3, 4), MONTH("1 " &amp; AM$6 &amp; " " &amp; LEFT($AV$3, 4)) + 1, 0 ), 'Raw Data'!$AN:$AN,"&gt;" &amp;DATE(LEFT($AV$3, 4), MONTH("1 " &amp; AM$6 &amp; " " &amp; LEFT($AV$3, 4)), 0 ), 'Raw Data'!$J:$J, $A155, 'Raw Data'!$H:$H, "Non*", 'Raw Data'!$P:$P,""&amp;'Raw Data'!$B$1,'Raw Data'!$D:$D,"&lt;&gt;*ithdr*",'Raw Data'!$D:$D,"&lt;&gt;*ancel*")</f>
        <v>0</v>
      </c>
      <c r="AN158" s="117"/>
      <c r="AO158" s="117"/>
      <c r="AP158" s="123"/>
      <c r="AQ158" s="156">
        <f>SUMIFS('Raw Data'!$S:$S, 'Raw Data'!$AN:$AN,"&lt;=" &amp;DATE(LEFT($AV$3, 4), MONTH("1 " &amp; AQ$6 &amp; " " &amp; LEFT($AV$3, 4)) + 1, 0 ), 'Raw Data'!$AN:$AN,"&gt;" &amp;DATE(LEFT($AV$3, 4), MONTH("1 " &amp; AQ$6 &amp; " " &amp; LEFT($AV$3, 4)), 0 ), 'Raw Data'!$J:$J, $A155, 'Raw Data'!$H:$H, "Non*", 'Raw Data'!$O:$O,""&amp;'Raw Data'!$B$1,'Raw Data'!$D:$D,"&lt;&gt;*ithdr*",'Raw Data'!$D:$D,"&lt;&gt;*ancel*",'Raw Data'!$P:$P,"--")
+
SUMIFS('Raw Data'!$S:$S, 'Raw Data'!$AN:$AN,"&lt;=" &amp;DATE(LEFT($AV$3, 4), MONTH("1 " &amp; AQ$6 &amp; " " &amp; LEFT($AV$3, 4)) + 1, 0 ), 'Raw Data'!$AN:$AN,"&gt;" &amp;DATE(LEFT($AV$3, 4), MONTH("1 " &amp; AQ$6 &amp; " " &amp; LEFT($AV$3, 4)), 0 ), 'Raw Data'!$J:$J, $A155, 'Raw Data'!$H:$H, "Non*", 'Raw Data'!$P:$P,""&amp;'Raw Data'!$B$1,'Raw Data'!$D:$D,"&lt;&gt;*ithdr*",'Raw Data'!$D:$D,"&lt;&gt;*ancel*")</f>
        <v>0</v>
      </c>
      <c r="AR158" s="117"/>
      <c r="AS158" s="117"/>
      <c r="AT158" s="123"/>
      <c r="AU158" s="156">
        <f>SUMIFS('Raw Data'!$S:$S, 'Raw Data'!$AN:$AN,"&lt;=" &amp;DATE(MID($AV$3, 15, 4), MONTH("1 " &amp; AU$6 &amp; " " &amp; MID($AV$3, 15, 4)) + 1, 0 ), 'Raw Data'!$AN:$AN,"&gt;" &amp;DATE(MID($AV$3, 15, 4), MONTH("1 " &amp; AU$6 &amp; " " &amp; MID($AV$3, 15, 4)), 0 ), 'Raw Data'!$J:$J, $A155, 'Raw Data'!$H:$H, "Non*", 'Raw Data'!$O:$O,""&amp;'Raw Data'!$B$1,'Raw Data'!$D:$D,"&lt;&gt;*ithdr*",'Raw Data'!$D:$D,"&lt;&gt;*ancel*",'Raw Data'!$P:$P,"--")
+
SUMIFS('Raw Data'!$S:$S, 'Raw Data'!$AN:$AN,"&lt;=" &amp;DATE(MID($AV$3, 15, 4), MONTH("1 " &amp; AU$6 &amp; " " &amp; MID($AV$3, 15, 4)) + 1, 0 ), 'Raw Data'!$AN:$AN,"&gt;" &amp;DATE(MID($AV$3, 15, 4), MONTH("1 " &amp; AU$6 &amp; " " &amp; MID($AV$3, 15, 4)), 0 ), 'Raw Data'!$J:$J, $A155, 'Raw Data'!$H:$H, "Non*", 'Raw Data'!$P:$P,""&amp;'Raw Data'!$B$1,'Raw Data'!$D:$D,"&lt;&gt;*ithdr*",'Raw Data'!$D:$D,"&lt;&gt;*ancel*")</f>
        <v>0</v>
      </c>
      <c r="AV158" s="117"/>
      <c r="AW158" s="117"/>
      <c r="AX158" s="123"/>
      <c r="AY158" s="156">
        <f>SUMIFS('Raw Data'!$S:$S, 'Raw Data'!$AN:$AN,"&lt;=" &amp;DATE(MID($AV$3, 15, 4), MONTH("1 " &amp; AY$6 &amp; " " &amp; MID($AV$3, 15, 4)) + 1, 0 ), 'Raw Data'!$AN:$AN,"&gt;" &amp;DATE(MID($AV$3, 15, 4), MONTH("1 " &amp; AY$6 &amp; " " &amp; MID($AV$3, 15, 4)), 0 ), 'Raw Data'!$J:$J, $A155, 'Raw Data'!$H:$H, "Non*", 'Raw Data'!$O:$O,""&amp;'Raw Data'!$B$1,'Raw Data'!$D:$D,"&lt;&gt;*ithdr*",'Raw Data'!$D:$D,"&lt;&gt;*ancel*",'Raw Data'!$P:$P,"--")
+
SUMIFS('Raw Data'!$S:$S, 'Raw Data'!$AN:$AN,"&lt;=" &amp;DATE(MID($AV$3, 15, 4), MONTH("1 " &amp; AY$6 &amp; " " &amp; MID($AV$3, 15, 4)) + 1, 0 ), 'Raw Data'!$AN:$AN,"&gt;" &amp;DATE(MID($AV$3, 15, 4), MONTH("1 " &amp; AY$6 &amp; " " &amp; MID($AV$3, 15, 4)), 0 ), 'Raw Data'!$J:$J, $A155, 'Raw Data'!$H:$H, "Non*", 'Raw Data'!$P:$P,""&amp;'Raw Data'!$B$1,'Raw Data'!$D:$D,"&lt;&gt;*ithdr*",'Raw Data'!$D:$D,"&lt;&gt;*ancel*")</f>
        <v>0</v>
      </c>
      <c r="AZ158" s="117"/>
      <c r="BA158" s="117"/>
      <c r="BB158" s="123"/>
      <c r="BC158" s="156">
        <f>SUMIFS('Raw Data'!$S:$S, 'Raw Data'!$AN:$AN,"&lt;=" &amp;DATE(MID($AV$3, 15, 4), MONTH("1 " &amp; BC$6 &amp; " " &amp; MID($AV$3, 15, 4)) + 1, 0 ), 'Raw Data'!$AN:$AN,"&gt;" &amp;DATE(MID($AV$3, 15, 4), MONTH("1 " &amp; BC$6 &amp; " " &amp; MID($AV$3, 15, 4)), 0 ), 'Raw Data'!$J:$J, $A155, 'Raw Data'!$H:$H, "Non*", 'Raw Data'!$O:$O,""&amp;'Raw Data'!$B$1,'Raw Data'!$D:$D,"&lt;&gt;*ithdr*",'Raw Data'!$D:$D,"&lt;&gt;*ancel*",'Raw Data'!$P:$P,"--")
+
SUMIFS('Raw Data'!$S:$S, 'Raw Data'!$AN:$AN,"&lt;=" &amp;DATE(MID($AV$3, 15, 4), MONTH("1 " &amp; BC$6 &amp; " " &amp; MID($AV$3, 15, 4)) + 1, 0 ), 'Raw Data'!$AN:$AN,"&gt;" &amp;DATE(MID($AV$3, 15, 4), MONTH("1 " &amp; BC$6 &amp; " " &amp; MID($AV$3, 15, 4)), 0 ), 'Raw Data'!$J:$J, $A155, 'Raw Data'!$H:$H, "Non*", 'Raw Data'!$P:$P,""&amp;'Raw Data'!$B$1,'Raw Data'!$D:$D,"&lt;&gt;*ithdr*",'Raw Data'!$D:$D,"&lt;&gt;*ancel*")</f>
        <v>0</v>
      </c>
      <c r="BD158" s="117"/>
      <c r="BE158" s="117"/>
      <c r="BF158" s="123"/>
    </row>
    <row r="159" spans="1:58" ht="12.75" customHeight="1" x14ac:dyDescent="0.2">
      <c r="A159" s="120" t="s">
        <v>115</v>
      </c>
      <c r="B159" s="117"/>
      <c r="C159" s="117"/>
      <c r="D159" s="117"/>
      <c r="E159" s="117"/>
      <c r="F159" s="117"/>
      <c r="G159" s="117"/>
      <c r="H159" s="117"/>
      <c r="I159" s="117"/>
      <c r="J159" s="123"/>
      <c r="K159" s="156">
        <f>SUMIFS('Raw Data'!$T:$T, 'Raw Data'!$AN:$AN,"&lt;=" &amp;DATE(LEFT($AV$3, 4), MONTH("1 " &amp; K$6 &amp; " " &amp; LEFT($AV$3, 4)) + 1, 0 ), 'Raw Data'!$AN:$AN,"&gt;" &amp;DATE(LEFT($AV$3, 4), MONTH("1 " &amp; K$6 &amp; " " &amp; LEFT($AV$3, 4)), 0 ), 'Raw Data'!$J:$J, $A155, 'Raw Data'!$O:$O,""&amp;'Raw Data'!$B$1,'Raw Data'!$D:$D,"&lt;&gt;*ithdr*",'Raw Data'!$D:$D,"&lt;&gt;*ancel*",'Raw Data'!$P:$P,"--")
+
SUMIFS('Raw Data'!$T:$T, 'Raw Data'!$AN:$AN,"&lt;=" &amp;DATE(LEFT($AV$3, 4), MONTH("1 " &amp; K$6 &amp; " " &amp; LEFT($AV$3, 4)) + 1, 0 ), 'Raw Data'!$AN:$AN,"&gt;" &amp;DATE(LEFT($AV$3, 4), MONTH("1 " &amp; K$6 &amp; " " &amp; LEFT($AV$3, 4)), 0 ), 'Raw Data'!$J:$J, $A155, 'Raw Data'!$P:$P,""&amp;'Raw Data'!$B$1,'Raw Data'!$D:$D,"&lt;&gt;*ithdr*",'Raw Data'!$D:$D,"&lt;&gt;*ancel*")</f>
        <v>0</v>
      </c>
      <c r="L159" s="117"/>
      <c r="M159" s="117"/>
      <c r="N159" s="123"/>
      <c r="O159" s="156">
        <f>SUMIFS('Raw Data'!$T:$T, 'Raw Data'!$AN:$AN,"&lt;=" &amp;DATE(LEFT($AV$3, 4), MONTH("1 " &amp; O$6 &amp; " " &amp; LEFT($AV$3, 4)) + 1, 0 ), 'Raw Data'!$AN:$AN,"&gt;" &amp;DATE(LEFT($AV$3, 4), MONTH("1 " &amp; O$6 &amp; " " &amp; LEFT($AV$3, 4)), 0 ), 'Raw Data'!$J:$J, $A155, 'Raw Data'!$O:$O,""&amp;'Raw Data'!$B$1,'Raw Data'!$D:$D,"&lt;&gt;*ithdr*",'Raw Data'!$D:$D,"&lt;&gt;*ancel*",'Raw Data'!$P:$P,"--")
+
SUMIFS('Raw Data'!$T:$T, 'Raw Data'!$AN:$AN,"&lt;=" &amp;DATE(LEFT($AV$3, 4), MONTH("1 " &amp; O$6 &amp; " " &amp; LEFT($AV$3, 4)) + 1, 0 ), 'Raw Data'!$AN:$AN,"&gt;" &amp;DATE(LEFT($AV$3, 4), MONTH("1 " &amp; O$6 &amp; " " &amp; LEFT($AV$3, 4)), 0 ), 'Raw Data'!$J:$J, $A155, 'Raw Data'!$P:$P,""&amp;'Raw Data'!$B$1,'Raw Data'!$D:$D,"&lt;&gt;*ithdr*",'Raw Data'!$D:$D,"&lt;&gt;*ancel*")</f>
        <v>0</v>
      </c>
      <c r="P159" s="117"/>
      <c r="Q159" s="117"/>
      <c r="R159" s="123"/>
      <c r="S159" s="156">
        <f>SUMIFS('Raw Data'!$T:$T, 'Raw Data'!$AN:$AN,"&lt;=" &amp;DATE(LEFT($AV$3, 4), MONTH("1 " &amp; S$6 &amp; " " &amp; LEFT($AV$3, 4)) + 1, 0 ), 'Raw Data'!$AN:$AN,"&gt;" &amp;DATE(LEFT($AV$3, 4), MONTH("1 " &amp; S$6 &amp; " " &amp; LEFT($AV$3, 4)), 0 ), 'Raw Data'!$J:$J, $A155, 'Raw Data'!$O:$O,""&amp;'Raw Data'!$B$1,'Raw Data'!$D:$D,"&lt;&gt;*ithdr*",'Raw Data'!$D:$D,"&lt;&gt;*ancel*",'Raw Data'!$P:$P,"--")
+
SUMIFS('Raw Data'!$T:$T, 'Raw Data'!$AN:$AN,"&lt;=" &amp;DATE(LEFT($AV$3, 4), MONTH("1 " &amp; S$6 &amp; " " &amp; LEFT($AV$3, 4)) + 1, 0 ), 'Raw Data'!$AN:$AN,"&gt;" &amp;DATE(LEFT($AV$3, 4), MONTH("1 " &amp; S$6 &amp; " " &amp; LEFT($AV$3, 4)), 0 ), 'Raw Data'!$J:$J, $A155, 'Raw Data'!$P:$P,""&amp;'Raw Data'!$B$1,'Raw Data'!$D:$D,"&lt;&gt;*ithdr*",'Raw Data'!$D:$D,"&lt;&gt;*ancel*")</f>
        <v>0</v>
      </c>
      <c r="T159" s="117"/>
      <c r="U159" s="117"/>
      <c r="V159" s="123"/>
      <c r="W159" s="156">
        <f>SUMIFS('Raw Data'!$T:$T, 'Raw Data'!$AN:$AN,"&lt;=" &amp;DATE(LEFT($AV$3, 4), MONTH("1 " &amp; W$6 &amp; " " &amp; LEFT($AV$3, 4)) + 1, 0 ), 'Raw Data'!$AN:$AN,"&gt;" &amp;DATE(LEFT($AV$3, 4), MONTH("1 " &amp; W$6 &amp; " " &amp; LEFT($AV$3, 4)), 0 ), 'Raw Data'!$J:$J, $A155, 'Raw Data'!$O:$O,""&amp;'Raw Data'!$B$1,'Raw Data'!$D:$D,"&lt;&gt;*ithdr*",'Raw Data'!$D:$D,"&lt;&gt;*ancel*",'Raw Data'!$P:$P,"--")
+
SUMIFS('Raw Data'!$T:$T, 'Raw Data'!$AN:$AN,"&lt;=" &amp;DATE(LEFT($AV$3, 4), MONTH("1 " &amp; W$6 &amp; " " &amp; LEFT($AV$3, 4)) + 1, 0 ), 'Raw Data'!$AN:$AN,"&gt;" &amp;DATE(LEFT($AV$3, 4), MONTH("1 " &amp; W$6 &amp; " " &amp; LEFT($AV$3, 4)), 0 ), 'Raw Data'!$J:$J, $A155, 'Raw Data'!$P:$P,""&amp;'Raw Data'!$B$1,'Raw Data'!$D:$D,"&lt;&gt;*ithdr*",'Raw Data'!$D:$D,"&lt;&gt;*ancel*")</f>
        <v>0</v>
      </c>
      <c r="X159" s="117"/>
      <c r="Y159" s="117"/>
      <c r="Z159" s="123"/>
      <c r="AA159" s="156">
        <f>SUMIFS('Raw Data'!$T:$T, 'Raw Data'!$AN:$AN,"&lt;=" &amp;DATE(LEFT($AV$3, 4), MONTH("1 " &amp; AA$6 &amp; " " &amp; LEFT($AV$3, 4)) + 1, 0 ), 'Raw Data'!$AN:$AN,"&gt;" &amp;DATE(LEFT($AV$3, 4), MONTH("1 " &amp; AA$6 &amp; " " &amp; LEFT($AV$3, 4)), 0 ), 'Raw Data'!$J:$J, $A155, 'Raw Data'!$O:$O,""&amp;'Raw Data'!$B$1,'Raw Data'!$D:$D,"&lt;&gt;*ithdr*",'Raw Data'!$D:$D,"&lt;&gt;*ancel*",'Raw Data'!$P:$P,"--")
+
SUMIFS('Raw Data'!$T:$T, 'Raw Data'!$AN:$AN,"&lt;=" &amp;DATE(LEFT($AV$3, 4), MONTH("1 " &amp; AA$6 &amp; " " &amp; LEFT($AV$3, 4)) + 1, 0 ), 'Raw Data'!$AN:$AN,"&gt;" &amp;DATE(LEFT($AV$3, 4), MONTH("1 " &amp; AA$6 &amp; " " &amp; LEFT($AV$3, 4)), 0 ), 'Raw Data'!$J:$J, $A155, 'Raw Data'!$P:$P,""&amp;'Raw Data'!$B$1,'Raw Data'!$D:$D,"&lt;&gt;*ithdr*",'Raw Data'!$D:$D,"&lt;&gt;*ancel*")</f>
        <v>0</v>
      </c>
      <c r="AB159" s="117"/>
      <c r="AC159" s="117"/>
      <c r="AD159" s="123"/>
      <c r="AE159" s="156">
        <f>SUMIFS('Raw Data'!$T:$T, 'Raw Data'!$AN:$AN,"&lt;=" &amp;DATE(LEFT($AV$3, 4), MONTH("1 " &amp; AE$6 &amp; " " &amp; LEFT($AV$3, 4)) + 1, 0 ), 'Raw Data'!$AN:$AN,"&gt;" &amp;DATE(LEFT($AV$3, 4), MONTH("1 " &amp; AE$6 &amp; " " &amp; LEFT($AV$3, 4)), 0 ), 'Raw Data'!$J:$J, $A155, 'Raw Data'!$O:$O,""&amp;'Raw Data'!$B$1,'Raw Data'!$D:$D,"&lt;&gt;*ithdr*",'Raw Data'!$D:$D,"&lt;&gt;*ancel*",'Raw Data'!$P:$P,"--")
+
SUMIFS('Raw Data'!$T:$T, 'Raw Data'!$AN:$AN,"&lt;=" &amp;DATE(LEFT($AV$3, 4), MONTH("1 " &amp; AE$6 &amp; " " &amp; LEFT($AV$3, 4)) + 1, 0 ), 'Raw Data'!$AN:$AN,"&gt;" &amp;DATE(LEFT($AV$3, 4), MONTH("1 " &amp; AE$6 &amp; " " &amp; LEFT($AV$3, 4)), 0 ), 'Raw Data'!$J:$J, $A155, 'Raw Data'!$P:$P,""&amp;'Raw Data'!$B$1,'Raw Data'!$D:$D,"&lt;&gt;*ithdr*",'Raw Data'!$D:$D,"&lt;&gt;*ancel*")</f>
        <v>0</v>
      </c>
      <c r="AF159" s="117"/>
      <c r="AG159" s="117"/>
      <c r="AH159" s="123"/>
      <c r="AI159" s="156">
        <f>SUMIFS('Raw Data'!$T:$T, 'Raw Data'!$AN:$AN,"&lt;=" &amp;DATE(LEFT($AV$3, 4), MONTH("1 " &amp; AI$6 &amp; " " &amp; LEFT($AV$3, 4)) + 1, 0 ), 'Raw Data'!$AN:$AN,"&gt;" &amp;DATE(LEFT($AV$3, 4), MONTH("1 " &amp; AI$6 &amp; " " &amp; LEFT($AV$3, 4)), 0 ), 'Raw Data'!$J:$J, $A155, 'Raw Data'!$O:$O,""&amp;'Raw Data'!$B$1,'Raw Data'!$D:$D,"&lt;&gt;*ithdr*",'Raw Data'!$D:$D,"&lt;&gt;*ancel*",'Raw Data'!$P:$P,"--")
+
SUMIFS('Raw Data'!$T:$T, 'Raw Data'!$AN:$AN,"&lt;=" &amp;DATE(LEFT($AV$3, 4), MONTH("1 " &amp; AI$6 &amp; " " &amp; LEFT($AV$3, 4)) + 1, 0 ), 'Raw Data'!$AN:$AN,"&gt;" &amp;DATE(LEFT($AV$3, 4), MONTH("1 " &amp; AI$6 &amp; " " &amp; LEFT($AV$3, 4)), 0 ), 'Raw Data'!$J:$J, $A155, 'Raw Data'!$P:$P,""&amp;'Raw Data'!$B$1,'Raw Data'!$D:$D,"&lt;&gt;*ithdr*",'Raw Data'!$D:$D,"&lt;&gt;*ancel*")</f>
        <v>0</v>
      </c>
      <c r="AJ159" s="117"/>
      <c r="AK159" s="117"/>
      <c r="AL159" s="123"/>
      <c r="AM159" s="156">
        <f>SUMIFS('Raw Data'!$T:$T, 'Raw Data'!$AN:$AN,"&lt;=" &amp;DATE(LEFT($AV$3, 4), MONTH("1 " &amp; AM$6 &amp; " " &amp; LEFT($AV$3, 4)) + 1, 0 ), 'Raw Data'!$AN:$AN,"&gt;" &amp;DATE(LEFT($AV$3, 4), MONTH("1 " &amp; AM$6 &amp; " " &amp; LEFT($AV$3, 4)), 0 ), 'Raw Data'!$J:$J, $A155, 'Raw Data'!$O:$O,""&amp;'Raw Data'!$B$1,'Raw Data'!$D:$D,"&lt;&gt;*ithdr*",'Raw Data'!$D:$D,"&lt;&gt;*ancel*",'Raw Data'!$P:$P,"--")
+
SUMIFS('Raw Data'!$T:$T, 'Raw Data'!$AN:$AN,"&lt;=" &amp;DATE(LEFT($AV$3, 4), MONTH("1 " &amp; AM$6 &amp; " " &amp; LEFT($AV$3, 4)) + 1, 0 ), 'Raw Data'!$AN:$AN,"&gt;" &amp;DATE(LEFT($AV$3, 4), MONTH("1 " &amp; AM$6 &amp; " " &amp; LEFT($AV$3, 4)), 0 ), 'Raw Data'!$J:$J, $A155, 'Raw Data'!$P:$P,""&amp;'Raw Data'!$B$1,'Raw Data'!$D:$D,"&lt;&gt;*ithdr*",'Raw Data'!$D:$D,"&lt;&gt;*ancel*")</f>
        <v>0</v>
      </c>
      <c r="AN159" s="117"/>
      <c r="AO159" s="117"/>
      <c r="AP159" s="123"/>
      <c r="AQ159" s="156">
        <f>SUMIFS('Raw Data'!$T:$T, 'Raw Data'!$AN:$AN,"&lt;=" &amp;DATE(LEFT($AV$3, 4), MONTH("1 " &amp; AQ$6 &amp; " " &amp; LEFT($AV$3, 4)) + 1, 0 ), 'Raw Data'!$AN:$AN,"&gt;" &amp;DATE(LEFT($AV$3, 4), MONTH("1 " &amp; AQ$6 &amp; " " &amp; LEFT($AV$3, 4)), 0 ), 'Raw Data'!$J:$J, $A155, 'Raw Data'!$O:$O,""&amp;'Raw Data'!$B$1,'Raw Data'!$D:$D,"&lt;&gt;*ithdr*",'Raw Data'!$D:$D,"&lt;&gt;*ancel*",'Raw Data'!$P:$P,"--")
+
SUMIFS('Raw Data'!$T:$T, 'Raw Data'!$AN:$AN,"&lt;=" &amp;DATE(LEFT($AV$3, 4), MONTH("1 " &amp; AQ$6 &amp; " " &amp; LEFT($AV$3, 4)) + 1, 0 ), 'Raw Data'!$AN:$AN,"&gt;" &amp;DATE(LEFT($AV$3, 4), MONTH("1 " &amp; AQ$6 &amp; " " &amp; LEFT($AV$3, 4)), 0 ), 'Raw Data'!$J:$J, $A155, 'Raw Data'!$P:$P,""&amp;'Raw Data'!$B$1,'Raw Data'!$D:$D,"&lt;&gt;*ithdr*",'Raw Data'!$D:$D,"&lt;&gt;*ancel*")</f>
        <v>0</v>
      </c>
      <c r="AR159" s="117"/>
      <c r="AS159" s="117"/>
      <c r="AT159" s="123"/>
      <c r="AU159" s="156">
        <f>SUMIFS('Raw Data'!$T:$T, 'Raw Data'!$AN:$AN,"&lt;=" &amp;DATE(MID($AV$3, 15, 4), MONTH("1 " &amp; AU$6 &amp; " " &amp; MID($AV$3, 15, 4)) + 1, 0 ), 'Raw Data'!$AN:$AN,"&gt;" &amp;DATE(MID($AV$3, 15, 4), MONTH("1 " &amp; AU$6 &amp; " " &amp; MID($AV$3, 15, 4)), 0 ), 'Raw Data'!$J:$J, $A155, 'Raw Data'!$O:$O,""&amp;'Raw Data'!$B$1,'Raw Data'!$D:$D,"&lt;&gt;*ithdr*",'Raw Data'!$D:$D,"&lt;&gt;*ancel*",'Raw Data'!$P:$P,"--")
+
SUMIFS('Raw Data'!$T:$T, 'Raw Data'!$AN:$AN,"&lt;=" &amp;DATE(MID($AV$3, 15, 4), MONTH("1 " &amp; AU$6 &amp; " " &amp; MID($AV$3, 15, 4)) + 1, 0 ), 'Raw Data'!$AN:$AN,"&gt;" &amp;DATE(MID($AV$3, 15, 4), MONTH("1 " &amp; AU$6 &amp; " " &amp; MID($AV$3, 15, 4)), 0 ), 'Raw Data'!$J:$J, $A155, 'Raw Data'!$P:$P,""&amp;'Raw Data'!$B$1,'Raw Data'!$D:$D,"&lt;&gt;*ithdr*",'Raw Data'!$D:$D,"&lt;&gt;*ancel*")</f>
        <v>0</v>
      </c>
      <c r="AV159" s="117"/>
      <c r="AW159" s="117"/>
      <c r="AX159" s="123"/>
      <c r="AY159" s="156">
        <f>SUMIFS('Raw Data'!$T:$T, 'Raw Data'!$AN:$AN,"&lt;=" &amp;DATE(MID($AV$3, 15, 4), MONTH("1 " &amp; AY$6 &amp; " " &amp; MID($AV$3, 15, 4)) + 1, 0 ), 'Raw Data'!$AN:$AN,"&gt;" &amp;DATE(MID($AV$3, 15, 4), MONTH("1 " &amp; AY$6 &amp; " " &amp; MID($AV$3, 15, 4)), 0 ), 'Raw Data'!$J:$J, $A155, 'Raw Data'!$O:$O,""&amp;'Raw Data'!$B$1,'Raw Data'!$D:$D,"&lt;&gt;*ithdr*",'Raw Data'!$D:$D,"&lt;&gt;*ancel*",'Raw Data'!$P:$P,"--")
+
SUMIFS('Raw Data'!$T:$T, 'Raw Data'!$AN:$AN,"&lt;=" &amp;DATE(MID($AV$3, 15, 4), MONTH("1 " &amp; AY$6 &amp; " " &amp; MID($AV$3, 15, 4)) + 1, 0 ), 'Raw Data'!$AN:$AN,"&gt;" &amp;DATE(MID($AV$3, 15, 4), MONTH("1 " &amp; AY$6 &amp; " " &amp; MID($AV$3, 15, 4)), 0 ), 'Raw Data'!$J:$J, $A155, 'Raw Data'!$P:$P,""&amp;'Raw Data'!$B$1,'Raw Data'!$D:$D,"&lt;&gt;*ithdr*",'Raw Data'!$D:$D,"&lt;&gt;*ancel*")</f>
        <v>0</v>
      </c>
      <c r="AZ159" s="117"/>
      <c r="BA159" s="117"/>
      <c r="BB159" s="123"/>
      <c r="BC159" s="156">
        <f>SUMIFS('Raw Data'!$T:$T, 'Raw Data'!$AN:$AN,"&lt;=" &amp;DATE(MID($AV$3, 15, 4), MONTH("1 " &amp; BC$6 &amp; " " &amp; MID($AV$3, 15, 4)) + 1, 0 ), 'Raw Data'!$AN:$AN,"&gt;" &amp;DATE(MID($AV$3, 15, 4), MONTH("1 " &amp; BC$6 &amp; " " &amp; MID($AV$3, 15, 4)), 0 ), 'Raw Data'!$J:$J, $A155, 'Raw Data'!$O:$O,""&amp;'Raw Data'!$B$1,'Raw Data'!$D:$D,"&lt;&gt;*ithdr*",'Raw Data'!$D:$D,"&lt;&gt;*ancel*",'Raw Data'!$P:$P,"--")
+
SUMIFS('Raw Data'!$T:$T, 'Raw Data'!$AN:$AN,"&lt;=" &amp;DATE(MID($AV$3, 15, 4), MONTH("1 " &amp; BC$6 &amp; " " &amp; MID($AV$3, 15, 4)) + 1, 0 ), 'Raw Data'!$AN:$AN,"&gt;" &amp;DATE(MID($AV$3, 15, 4), MONTH("1 " &amp; BC$6 &amp; " " &amp; MID($AV$3, 15, 4)), 0 ), 'Raw Data'!$J:$J, $A155, 'Raw Data'!$P:$P,""&amp;'Raw Data'!$B$1,'Raw Data'!$D:$D,"&lt;&gt;*ithdr*",'Raw Data'!$D:$D,"&lt;&gt;*ancel*")</f>
        <v>0</v>
      </c>
      <c r="BD159" s="117"/>
      <c r="BE159" s="117"/>
      <c r="BF159" s="123"/>
    </row>
    <row r="160" spans="1:58" ht="12.75" customHeight="1" x14ac:dyDescent="0.2">
      <c r="A160" s="157" t="s">
        <v>731</v>
      </c>
      <c r="B160" s="117"/>
      <c r="C160" s="117"/>
      <c r="D160" s="117"/>
      <c r="E160" s="117"/>
      <c r="F160" s="117"/>
      <c r="G160" s="117"/>
      <c r="H160" s="117"/>
      <c r="I160" s="117"/>
      <c r="J160" s="123"/>
      <c r="K160" s="156">
        <f>SUMIFS('Raw Data'!$T:$T, 'Raw Data'!$AN:$AN,"&lt;=" &amp;DATE(LEFT($AV$3, 4), MONTH("1 " &amp; K$6 &amp; " " &amp; LEFT($AV$3, 4)) + 1, 0 ), 'Raw Data'!$AN:$AN,"&gt;" &amp;DATE(LEFT($AV$3, 4), MONTH("1 " &amp; K$6 &amp; " " &amp; LEFT($AV$3, 4)), 0 ), 'Raw Data'!$J:$J, $A155, 'Raw Data'!$H:$H, "Ear*", 'Raw Data'!$O:$O,""&amp;'Raw Data'!$B$1,'Raw Data'!$D:$D,"&lt;&gt;*ithdr*",'Raw Data'!$D:$D,"&lt;&gt;*ancel*",'Raw Data'!$P:$P,"--")
+
SUMIFS('Raw Data'!$T:$T, 'Raw Data'!$AN:$AN,"&lt;=" &amp;DATE(LEFT($AV$3, 4), MONTH("1 " &amp; K$6 &amp; " " &amp; LEFT($AV$3, 4)) + 1, 0 ), 'Raw Data'!$AN:$AN,"&gt;" &amp;DATE(LEFT($AV$3, 4), MONTH("1 " &amp; K$6 &amp; " " &amp; LEFT($AV$3, 4)), 0 ), 'Raw Data'!$J:$J, $A155, 'Raw Data'!$H:$H, "Ear*", 'Raw Data'!$P:$P,""&amp;'Raw Data'!$B$1,'Raw Data'!$D:$D,"&lt;&gt;*ithdr*",'Raw Data'!$D:$D,"&lt;&gt;*ancel*")</f>
        <v>0</v>
      </c>
      <c r="L160" s="117"/>
      <c r="M160" s="117"/>
      <c r="N160" s="123"/>
      <c r="O160" s="156">
        <f>SUMIFS('Raw Data'!$T:$T, 'Raw Data'!$AN:$AN,"&lt;=" &amp;DATE(LEFT($AV$3, 4), MONTH("1 " &amp; O$6 &amp; " " &amp; LEFT($AV$3, 4)) + 1, 0 ), 'Raw Data'!$AN:$AN,"&gt;" &amp;DATE(LEFT($AV$3, 4), MONTH("1 " &amp; O$6 &amp; " " &amp; LEFT($AV$3, 4)), 0 ), 'Raw Data'!$J:$J, $A155, 'Raw Data'!$H:$H, "Ear*", 'Raw Data'!$O:$O,""&amp;'Raw Data'!$B$1,'Raw Data'!$D:$D,"&lt;&gt;*ithdr*",'Raw Data'!$D:$D,"&lt;&gt;*ancel*",'Raw Data'!$P:$P,"--")
+
SUMIFS('Raw Data'!$T:$T, 'Raw Data'!$AN:$AN,"&lt;=" &amp;DATE(LEFT($AV$3, 4), MONTH("1 " &amp; O$6 &amp; " " &amp; LEFT($AV$3, 4)) + 1, 0 ), 'Raw Data'!$AN:$AN,"&gt;" &amp;DATE(LEFT($AV$3, 4), MONTH("1 " &amp; O$6 &amp; " " &amp; LEFT($AV$3, 4)), 0 ), 'Raw Data'!$J:$J, $A155, 'Raw Data'!$H:$H, "Ear*", 'Raw Data'!$P:$P,""&amp;'Raw Data'!$B$1,'Raw Data'!$D:$D,"&lt;&gt;*ithdr*",'Raw Data'!$D:$D,"&lt;&gt;*ancel*")</f>
        <v>0</v>
      </c>
      <c r="P160" s="117"/>
      <c r="Q160" s="117"/>
      <c r="R160" s="123"/>
      <c r="S160" s="156">
        <f>SUMIFS('Raw Data'!$T:$T, 'Raw Data'!$AN:$AN,"&lt;=" &amp;DATE(LEFT($AV$3, 4), MONTH("1 " &amp; S$6 &amp; " " &amp; LEFT($AV$3, 4)) + 1, 0 ), 'Raw Data'!$AN:$AN,"&gt;" &amp;DATE(LEFT($AV$3, 4), MONTH("1 " &amp; S$6 &amp; " " &amp; LEFT($AV$3, 4)), 0 ), 'Raw Data'!$J:$J, $A155, 'Raw Data'!$H:$H, "Ear*", 'Raw Data'!$O:$O,""&amp;'Raw Data'!$B$1,'Raw Data'!$D:$D,"&lt;&gt;*ithdr*",'Raw Data'!$D:$D,"&lt;&gt;*ancel*",'Raw Data'!$P:$P,"--")
+
SUMIFS('Raw Data'!$T:$T, 'Raw Data'!$AN:$AN,"&lt;=" &amp;DATE(LEFT($AV$3, 4), MONTH("1 " &amp; S$6 &amp; " " &amp; LEFT($AV$3, 4)) + 1, 0 ), 'Raw Data'!$AN:$AN,"&gt;" &amp;DATE(LEFT($AV$3, 4), MONTH("1 " &amp; S$6 &amp; " " &amp; LEFT($AV$3, 4)), 0 ), 'Raw Data'!$J:$J, $A155, 'Raw Data'!$H:$H, "Ear*", 'Raw Data'!$P:$P,""&amp;'Raw Data'!$B$1,'Raw Data'!$D:$D,"&lt;&gt;*ithdr*",'Raw Data'!$D:$D,"&lt;&gt;*ancel*")</f>
        <v>0</v>
      </c>
      <c r="T160" s="117"/>
      <c r="U160" s="117"/>
      <c r="V160" s="123"/>
      <c r="W160" s="156">
        <f>SUMIFS('Raw Data'!$T:$T, 'Raw Data'!$AN:$AN,"&lt;=" &amp;DATE(LEFT($AV$3, 4), MONTH("1 " &amp; W$6 &amp; " " &amp; LEFT($AV$3, 4)) + 1, 0 ), 'Raw Data'!$AN:$AN,"&gt;" &amp;DATE(LEFT($AV$3, 4), MONTH("1 " &amp; W$6 &amp; " " &amp; LEFT($AV$3, 4)), 0 ), 'Raw Data'!$J:$J, $A155, 'Raw Data'!$H:$H, "Ear*", 'Raw Data'!$O:$O,""&amp;'Raw Data'!$B$1,'Raw Data'!$D:$D,"&lt;&gt;*ithdr*",'Raw Data'!$D:$D,"&lt;&gt;*ancel*",'Raw Data'!$P:$P,"--")
+
SUMIFS('Raw Data'!$T:$T, 'Raw Data'!$AN:$AN,"&lt;=" &amp;DATE(LEFT($AV$3, 4), MONTH("1 " &amp; W$6 &amp; " " &amp; LEFT($AV$3, 4)) + 1, 0 ), 'Raw Data'!$AN:$AN,"&gt;" &amp;DATE(LEFT($AV$3, 4), MONTH("1 " &amp; W$6 &amp; " " &amp; LEFT($AV$3, 4)), 0 ), 'Raw Data'!$J:$J, $A155, 'Raw Data'!$H:$H, "Ear*", 'Raw Data'!$P:$P,""&amp;'Raw Data'!$B$1,'Raw Data'!$D:$D,"&lt;&gt;*ithdr*",'Raw Data'!$D:$D,"&lt;&gt;*ancel*")</f>
        <v>0</v>
      </c>
      <c r="X160" s="117"/>
      <c r="Y160" s="117"/>
      <c r="Z160" s="123"/>
      <c r="AA160" s="156">
        <f>SUMIFS('Raw Data'!$T:$T, 'Raw Data'!$AN:$AN,"&lt;=" &amp;DATE(LEFT($AV$3, 4), MONTH("1 " &amp; AA$6 &amp; " " &amp; LEFT($AV$3, 4)) + 1, 0 ), 'Raw Data'!$AN:$AN,"&gt;" &amp;DATE(LEFT($AV$3, 4), MONTH("1 " &amp; AA$6 &amp; " " &amp; LEFT($AV$3, 4)), 0 ), 'Raw Data'!$J:$J, $A155, 'Raw Data'!$H:$H, "Ear*", 'Raw Data'!$O:$O,""&amp;'Raw Data'!$B$1,'Raw Data'!$D:$D,"&lt;&gt;*ithdr*",'Raw Data'!$D:$D,"&lt;&gt;*ancel*",'Raw Data'!$P:$P,"--")
+
SUMIFS('Raw Data'!$T:$T, 'Raw Data'!$AN:$AN,"&lt;=" &amp;DATE(LEFT($AV$3, 4), MONTH("1 " &amp; AA$6 &amp; " " &amp; LEFT($AV$3, 4)) + 1, 0 ), 'Raw Data'!$AN:$AN,"&gt;" &amp;DATE(LEFT($AV$3, 4), MONTH("1 " &amp; AA$6 &amp; " " &amp; LEFT($AV$3, 4)), 0 ), 'Raw Data'!$J:$J, $A155, 'Raw Data'!$H:$H, "Ear*", 'Raw Data'!$P:$P,""&amp;'Raw Data'!$B$1,'Raw Data'!$D:$D,"&lt;&gt;*ithdr*",'Raw Data'!$D:$D,"&lt;&gt;*ancel*")</f>
        <v>0</v>
      </c>
      <c r="AB160" s="117"/>
      <c r="AC160" s="117"/>
      <c r="AD160" s="123"/>
      <c r="AE160" s="156">
        <f>SUMIFS('Raw Data'!$T:$T, 'Raw Data'!$AN:$AN,"&lt;=" &amp;DATE(LEFT($AV$3, 4), MONTH("1 " &amp; AE$6 &amp; " " &amp; LEFT($AV$3, 4)) + 1, 0 ), 'Raw Data'!$AN:$AN,"&gt;" &amp;DATE(LEFT($AV$3, 4), MONTH("1 " &amp; AE$6 &amp; " " &amp; LEFT($AV$3, 4)), 0 ), 'Raw Data'!$J:$J, $A155, 'Raw Data'!$H:$H, "Ear*", 'Raw Data'!$O:$O,""&amp;'Raw Data'!$B$1,'Raw Data'!$D:$D,"&lt;&gt;*ithdr*",'Raw Data'!$D:$D,"&lt;&gt;*ancel*",'Raw Data'!$P:$P,"--")
+
SUMIFS('Raw Data'!$T:$T, 'Raw Data'!$AN:$AN,"&lt;=" &amp;DATE(LEFT($AV$3, 4), MONTH("1 " &amp; AE$6 &amp; " " &amp; LEFT($AV$3, 4)) + 1, 0 ), 'Raw Data'!$AN:$AN,"&gt;" &amp;DATE(LEFT($AV$3, 4), MONTH("1 " &amp; AE$6 &amp; " " &amp; LEFT($AV$3, 4)), 0 ), 'Raw Data'!$J:$J, $A155, 'Raw Data'!$H:$H, "Ear*", 'Raw Data'!$P:$P,""&amp;'Raw Data'!$B$1,'Raw Data'!$D:$D,"&lt;&gt;*ithdr*",'Raw Data'!$D:$D,"&lt;&gt;*ancel*")</f>
        <v>0</v>
      </c>
      <c r="AF160" s="117"/>
      <c r="AG160" s="117"/>
      <c r="AH160" s="123"/>
      <c r="AI160" s="156">
        <f>SUMIFS('Raw Data'!$T:$T, 'Raw Data'!$AN:$AN,"&lt;=" &amp;DATE(LEFT($AV$3, 4), MONTH("1 " &amp; AI$6 &amp; " " &amp; LEFT($AV$3, 4)) + 1, 0 ), 'Raw Data'!$AN:$AN,"&gt;" &amp;DATE(LEFT($AV$3, 4), MONTH("1 " &amp; AI$6 &amp; " " &amp; LEFT($AV$3, 4)), 0 ), 'Raw Data'!$J:$J, $A155, 'Raw Data'!$H:$H, "Ear*", 'Raw Data'!$O:$O,""&amp;'Raw Data'!$B$1,'Raw Data'!$D:$D,"&lt;&gt;*ithdr*",'Raw Data'!$D:$D,"&lt;&gt;*ancel*",'Raw Data'!$P:$P,"--")
+
SUMIFS('Raw Data'!$T:$T, 'Raw Data'!$AN:$AN,"&lt;=" &amp;DATE(LEFT($AV$3, 4), MONTH("1 " &amp; AI$6 &amp; " " &amp; LEFT($AV$3, 4)) + 1, 0 ), 'Raw Data'!$AN:$AN,"&gt;" &amp;DATE(LEFT($AV$3, 4), MONTH("1 " &amp; AI$6 &amp; " " &amp; LEFT($AV$3, 4)), 0 ), 'Raw Data'!$J:$J, $A155, 'Raw Data'!$H:$H, "Ear*", 'Raw Data'!$P:$P,""&amp;'Raw Data'!$B$1,'Raw Data'!$D:$D,"&lt;&gt;*ithdr*",'Raw Data'!$D:$D,"&lt;&gt;*ancel*")</f>
        <v>0</v>
      </c>
      <c r="AJ160" s="117"/>
      <c r="AK160" s="117"/>
      <c r="AL160" s="123"/>
      <c r="AM160" s="156">
        <f>SUMIFS('Raw Data'!$T:$T, 'Raw Data'!$AN:$AN,"&lt;=" &amp;DATE(LEFT($AV$3, 4), MONTH("1 " &amp; AM$6 &amp; " " &amp; LEFT($AV$3, 4)) + 1, 0 ), 'Raw Data'!$AN:$AN,"&gt;" &amp;DATE(LEFT($AV$3, 4), MONTH("1 " &amp; AM$6 &amp; " " &amp; LEFT($AV$3, 4)), 0 ), 'Raw Data'!$J:$J, $A155, 'Raw Data'!$H:$H, "Ear*", 'Raw Data'!$O:$O,""&amp;'Raw Data'!$B$1,'Raw Data'!$D:$D,"&lt;&gt;*ithdr*",'Raw Data'!$D:$D,"&lt;&gt;*ancel*",'Raw Data'!$P:$P,"--")
+
SUMIFS('Raw Data'!$T:$T, 'Raw Data'!$AN:$AN,"&lt;=" &amp;DATE(LEFT($AV$3, 4), MONTH("1 " &amp; AM$6 &amp; " " &amp; LEFT($AV$3, 4)) + 1, 0 ), 'Raw Data'!$AN:$AN,"&gt;" &amp;DATE(LEFT($AV$3, 4), MONTH("1 " &amp; AM$6 &amp; " " &amp; LEFT($AV$3, 4)), 0 ), 'Raw Data'!$J:$J, $A155, 'Raw Data'!$H:$H, "Ear*", 'Raw Data'!$P:$P,""&amp;'Raw Data'!$B$1,'Raw Data'!$D:$D,"&lt;&gt;*ithdr*",'Raw Data'!$D:$D,"&lt;&gt;*ancel*")</f>
        <v>0</v>
      </c>
      <c r="AN160" s="117"/>
      <c r="AO160" s="117"/>
      <c r="AP160" s="123"/>
      <c r="AQ160" s="156">
        <f>SUMIFS('Raw Data'!$T:$T, 'Raw Data'!$AN:$AN,"&lt;=" &amp;DATE(LEFT($AV$3, 4), MONTH("1 " &amp; AQ$6 &amp; " " &amp; LEFT($AV$3, 4)) + 1, 0 ), 'Raw Data'!$AN:$AN,"&gt;" &amp;DATE(LEFT($AV$3, 4), MONTH("1 " &amp; AQ$6 &amp; " " &amp; LEFT($AV$3, 4)), 0 ), 'Raw Data'!$J:$J, $A155, 'Raw Data'!$H:$H, "Ear*", 'Raw Data'!$O:$O,""&amp;'Raw Data'!$B$1,'Raw Data'!$D:$D,"&lt;&gt;*ithdr*",'Raw Data'!$D:$D,"&lt;&gt;*ancel*",'Raw Data'!$P:$P,"--")
+
SUMIFS('Raw Data'!$T:$T, 'Raw Data'!$AN:$AN,"&lt;=" &amp;DATE(LEFT($AV$3, 4), MONTH("1 " &amp; AQ$6 &amp; " " &amp; LEFT($AV$3, 4)) + 1, 0 ), 'Raw Data'!$AN:$AN,"&gt;" &amp;DATE(LEFT($AV$3, 4), MONTH("1 " &amp; AQ$6 &amp; " " &amp; LEFT($AV$3, 4)), 0 ), 'Raw Data'!$J:$J, $A155, 'Raw Data'!$H:$H, "Ear*", 'Raw Data'!$P:$P,""&amp;'Raw Data'!$B$1,'Raw Data'!$D:$D,"&lt;&gt;*ithdr*",'Raw Data'!$D:$D,"&lt;&gt;*ancel*")</f>
        <v>0</v>
      </c>
      <c r="AR160" s="117"/>
      <c r="AS160" s="117"/>
      <c r="AT160" s="123"/>
      <c r="AU160" s="156">
        <f>SUMIFS('Raw Data'!$T:$T, 'Raw Data'!$AN:$AN,"&lt;=" &amp;DATE(MID($AV$3, 15, 4), MONTH("1 " &amp; AU$6 &amp; " " &amp; MID($AV$3, 15, 4)) + 1, 0 ), 'Raw Data'!$AN:$AN,"&gt;" &amp;DATE(MID($AV$3, 15, 4), MONTH("1 " &amp; AU$6 &amp; " " &amp; MID($AV$3, 15, 4)), 0 ), 'Raw Data'!$J:$J, $A155, 'Raw Data'!$H:$H, "Ear*", 'Raw Data'!$O:$O,""&amp;'Raw Data'!$B$1,'Raw Data'!$D:$D,"&lt;&gt;*ithdr*",'Raw Data'!$D:$D,"&lt;&gt;*ancel*",'Raw Data'!$P:$P,"--")
+
SUMIFS('Raw Data'!$T:$T, 'Raw Data'!$AN:$AN,"&lt;=" &amp;DATE(MID($AV$3, 15, 4), MONTH("1 " &amp; AU$6 &amp; " " &amp; MID($AV$3, 15, 4)) + 1, 0 ), 'Raw Data'!$AN:$AN,"&gt;" &amp;DATE(MID($AV$3, 15, 4), MONTH("1 " &amp; AU$6 &amp; " " &amp; MID($AV$3, 15, 4)), 0 ), 'Raw Data'!$J:$J, $A155, 'Raw Data'!$H:$H, "Ear*", 'Raw Data'!$P:$P,""&amp;'Raw Data'!$B$1,'Raw Data'!$D:$D,"&lt;&gt;*ithdr*",'Raw Data'!$D:$D,"&lt;&gt;*ancel*")</f>
        <v>0</v>
      </c>
      <c r="AV160" s="117"/>
      <c r="AW160" s="117"/>
      <c r="AX160" s="123"/>
      <c r="AY160" s="156">
        <f>SUMIFS('Raw Data'!$T:$T, 'Raw Data'!$AN:$AN,"&lt;=" &amp;DATE(MID($AV$3, 15, 4), MONTH("1 " &amp; AY$6 &amp; " " &amp; MID($AV$3, 15, 4)) + 1, 0 ), 'Raw Data'!$AN:$AN,"&gt;" &amp;DATE(MID($AV$3, 15, 4), MONTH("1 " &amp; AY$6 &amp; " " &amp; MID($AV$3, 15, 4)), 0 ), 'Raw Data'!$J:$J, $A155, 'Raw Data'!$H:$H, "Ear*", 'Raw Data'!$O:$O,""&amp;'Raw Data'!$B$1,'Raw Data'!$D:$D,"&lt;&gt;*ithdr*",'Raw Data'!$D:$D,"&lt;&gt;*ancel*",'Raw Data'!$P:$P,"--")
+
SUMIFS('Raw Data'!$T:$T, 'Raw Data'!$AN:$AN,"&lt;=" &amp;DATE(MID($AV$3, 15, 4), MONTH("1 " &amp; AY$6 &amp; " " &amp; MID($AV$3, 15, 4)) + 1, 0 ), 'Raw Data'!$AN:$AN,"&gt;" &amp;DATE(MID($AV$3, 15, 4), MONTH("1 " &amp; AY$6 &amp; " " &amp; MID($AV$3, 15, 4)), 0 ), 'Raw Data'!$J:$J, $A155, 'Raw Data'!$H:$H, "Ear*", 'Raw Data'!$P:$P,""&amp;'Raw Data'!$B$1,'Raw Data'!$D:$D,"&lt;&gt;*ithdr*",'Raw Data'!$D:$D,"&lt;&gt;*ancel*")</f>
        <v>0</v>
      </c>
      <c r="AZ160" s="117"/>
      <c r="BA160" s="117"/>
      <c r="BB160" s="123"/>
      <c r="BC160" s="156">
        <f>SUMIFS('Raw Data'!$T:$T, 'Raw Data'!$AN:$AN,"&lt;=" &amp;DATE(MID($AV$3, 15, 4), MONTH("1 " &amp; BC$6 &amp; " " &amp; MID($AV$3, 15, 4)) + 1, 0 ), 'Raw Data'!$AN:$AN,"&gt;" &amp;DATE(MID($AV$3, 15, 4), MONTH("1 " &amp; BC$6 &amp; " " &amp; MID($AV$3, 15, 4)), 0 ), 'Raw Data'!$J:$J, $A155, 'Raw Data'!$H:$H, "Ear*", 'Raw Data'!$O:$O,""&amp;'Raw Data'!$B$1,'Raw Data'!$D:$D,"&lt;&gt;*ithdr*",'Raw Data'!$D:$D,"&lt;&gt;*ancel*",'Raw Data'!$P:$P,"--")
+
SUMIFS('Raw Data'!$T:$T, 'Raw Data'!$AN:$AN,"&lt;=" &amp;DATE(MID($AV$3, 15, 4), MONTH("1 " &amp; BC$6 &amp; " " &amp; MID($AV$3, 15, 4)) + 1, 0 ), 'Raw Data'!$AN:$AN,"&gt;" &amp;DATE(MID($AV$3, 15, 4), MONTH("1 " &amp; BC$6 &amp; " " &amp; MID($AV$3, 15, 4)), 0 ), 'Raw Data'!$J:$J, $A155, 'Raw Data'!$H:$H, "Ear*", 'Raw Data'!$P:$P,""&amp;'Raw Data'!$B$1,'Raw Data'!$D:$D,"&lt;&gt;*ithdr*",'Raw Data'!$D:$D,"&lt;&gt;*ancel*")</f>
        <v>0</v>
      </c>
      <c r="BD160" s="117"/>
      <c r="BE160" s="117"/>
      <c r="BF160" s="123"/>
    </row>
    <row r="161" spans="1:58" ht="12.75" customHeight="1" x14ac:dyDescent="0.2">
      <c r="A161" s="157" t="s">
        <v>732</v>
      </c>
      <c r="B161" s="117"/>
      <c r="C161" s="117"/>
      <c r="D161" s="117"/>
      <c r="E161" s="117"/>
      <c r="F161" s="117"/>
      <c r="G161" s="117"/>
      <c r="H161" s="117"/>
      <c r="I161" s="117"/>
      <c r="J161" s="123"/>
      <c r="K161" s="156">
        <f>SUMIFS('Raw Data'!$T:$T, 'Raw Data'!$AN:$AN,"&lt;=" &amp;DATE(LEFT($AV$3, 4), MONTH("1 " &amp; K$6 &amp; " " &amp; LEFT($AV$3, 4)) + 1, 0 ), 'Raw Data'!$AN:$AN,"&gt;" &amp;DATE(LEFT($AV$3, 4), MONTH("1 " &amp; K$6 &amp; " " &amp; LEFT($AV$3, 4)), 0 ), 'Raw Data'!$J:$J, $A155, 'Raw Data'!$H:$H, "Non*", 'Raw Data'!$O:$O,""&amp;'Raw Data'!$B$1,'Raw Data'!$D:$D,"&lt;&gt;*ithdr*",'Raw Data'!$D:$D,"&lt;&gt;*ancel*",'Raw Data'!$P:$P,"--")
+
SUMIFS('Raw Data'!$T:$T, 'Raw Data'!$AN:$AN,"&lt;=" &amp;DATE(LEFT($AV$3, 4), MONTH("1 " &amp; K$6 &amp; " " &amp; LEFT($AV$3, 4)) + 1, 0 ), 'Raw Data'!$AN:$AN,"&gt;" &amp;DATE(LEFT($AV$3, 4), MONTH("1 " &amp; K$6 &amp; " " &amp; LEFT($AV$3, 4)), 0 ), 'Raw Data'!$J:$J, $A155, 'Raw Data'!$H:$H, "Non*", 'Raw Data'!$P:$P,""&amp;'Raw Data'!$B$1,'Raw Data'!$D:$D,"&lt;&gt;*ithdr*",'Raw Data'!$D:$D,"&lt;&gt;*ancel*")</f>
        <v>0</v>
      </c>
      <c r="L161" s="117"/>
      <c r="M161" s="117"/>
      <c r="N161" s="123"/>
      <c r="O161" s="156">
        <f>SUMIFS('Raw Data'!$T:$T, 'Raw Data'!$AN:$AN,"&lt;=" &amp;DATE(LEFT($AV$3, 4), MONTH("1 " &amp; O$6 &amp; " " &amp; LEFT($AV$3, 4)) + 1, 0 ), 'Raw Data'!$AN:$AN,"&gt;" &amp;DATE(LEFT($AV$3, 4), MONTH("1 " &amp; O$6 &amp; " " &amp; LEFT($AV$3, 4)), 0 ), 'Raw Data'!$J:$J, $A155, 'Raw Data'!$H:$H, "Non*", 'Raw Data'!$O:$O,""&amp;'Raw Data'!$B$1,'Raw Data'!$D:$D,"&lt;&gt;*ithdr*",'Raw Data'!$D:$D,"&lt;&gt;*ancel*",'Raw Data'!$P:$P,"--")
+
SUMIFS('Raw Data'!$T:$T, 'Raw Data'!$AN:$AN,"&lt;=" &amp;DATE(LEFT($AV$3, 4), MONTH("1 " &amp; O$6 &amp; " " &amp; LEFT($AV$3, 4)) + 1, 0 ), 'Raw Data'!$AN:$AN,"&gt;" &amp;DATE(LEFT($AV$3, 4), MONTH("1 " &amp; O$6 &amp; " " &amp; LEFT($AV$3, 4)), 0 ), 'Raw Data'!$J:$J, $A155, 'Raw Data'!$H:$H, "Non*", 'Raw Data'!$P:$P,""&amp;'Raw Data'!$B$1,'Raw Data'!$D:$D,"&lt;&gt;*ithdr*",'Raw Data'!$D:$D,"&lt;&gt;*ancel*")</f>
        <v>0</v>
      </c>
      <c r="P161" s="117"/>
      <c r="Q161" s="117"/>
      <c r="R161" s="123"/>
      <c r="S161" s="156">
        <f>SUMIFS('Raw Data'!$T:$T, 'Raw Data'!$AN:$AN,"&lt;=" &amp;DATE(LEFT($AV$3, 4), MONTH("1 " &amp; S$6 &amp; " " &amp; LEFT($AV$3, 4)) + 1, 0 ), 'Raw Data'!$AN:$AN,"&gt;" &amp;DATE(LEFT($AV$3, 4), MONTH("1 " &amp; S$6 &amp; " " &amp; LEFT($AV$3, 4)), 0 ), 'Raw Data'!$J:$J, $A155, 'Raw Data'!$H:$H, "Non*", 'Raw Data'!$O:$O,""&amp;'Raw Data'!$B$1,'Raw Data'!$D:$D,"&lt;&gt;*ithdr*",'Raw Data'!$D:$D,"&lt;&gt;*ancel*",'Raw Data'!$P:$P,"--")
+
SUMIFS('Raw Data'!$T:$T, 'Raw Data'!$AN:$AN,"&lt;=" &amp;DATE(LEFT($AV$3, 4), MONTH("1 " &amp; S$6 &amp; " " &amp; LEFT($AV$3, 4)) + 1, 0 ), 'Raw Data'!$AN:$AN,"&gt;" &amp;DATE(LEFT($AV$3, 4), MONTH("1 " &amp; S$6 &amp; " " &amp; LEFT($AV$3, 4)), 0 ), 'Raw Data'!$J:$J, $A155, 'Raw Data'!$H:$H, "Non*", 'Raw Data'!$P:$P,""&amp;'Raw Data'!$B$1,'Raw Data'!$D:$D,"&lt;&gt;*ithdr*",'Raw Data'!$D:$D,"&lt;&gt;*ancel*")</f>
        <v>0</v>
      </c>
      <c r="T161" s="117"/>
      <c r="U161" s="117"/>
      <c r="V161" s="123"/>
      <c r="W161" s="156">
        <f>SUMIFS('Raw Data'!$T:$T, 'Raw Data'!$AN:$AN,"&lt;=" &amp;DATE(LEFT($AV$3, 4), MONTH("1 " &amp; W$6 &amp; " " &amp; LEFT($AV$3, 4)) + 1, 0 ), 'Raw Data'!$AN:$AN,"&gt;" &amp;DATE(LEFT($AV$3, 4), MONTH("1 " &amp; W$6 &amp; " " &amp; LEFT($AV$3, 4)), 0 ), 'Raw Data'!$J:$J, $A155, 'Raw Data'!$H:$H, "Non*", 'Raw Data'!$O:$O,""&amp;'Raw Data'!$B$1,'Raw Data'!$D:$D,"&lt;&gt;*ithdr*",'Raw Data'!$D:$D,"&lt;&gt;*ancel*",'Raw Data'!$P:$P,"--")
+
SUMIFS('Raw Data'!$T:$T, 'Raw Data'!$AN:$AN,"&lt;=" &amp;DATE(LEFT($AV$3, 4), MONTH("1 " &amp; W$6 &amp; " " &amp; LEFT($AV$3, 4)) + 1, 0 ), 'Raw Data'!$AN:$AN,"&gt;" &amp;DATE(LEFT($AV$3, 4), MONTH("1 " &amp; W$6 &amp; " " &amp; LEFT($AV$3, 4)), 0 ), 'Raw Data'!$J:$J, $A155, 'Raw Data'!$H:$H, "Non*", 'Raw Data'!$P:$P,""&amp;'Raw Data'!$B$1,'Raw Data'!$D:$D,"&lt;&gt;*ithdr*",'Raw Data'!$D:$D,"&lt;&gt;*ancel*")</f>
        <v>0</v>
      </c>
      <c r="X161" s="117"/>
      <c r="Y161" s="117"/>
      <c r="Z161" s="123"/>
      <c r="AA161" s="156">
        <f>SUMIFS('Raw Data'!$T:$T, 'Raw Data'!$AN:$AN,"&lt;=" &amp;DATE(LEFT($AV$3, 4), MONTH("1 " &amp; AA$6 &amp; " " &amp; LEFT($AV$3, 4)) + 1, 0 ), 'Raw Data'!$AN:$AN,"&gt;" &amp;DATE(LEFT($AV$3, 4), MONTH("1 " &amp; AA$6 &amp; " " &amp; LEFT($AV$3, 4)), 0 ), 'Raw Data'!$J:$J, $A155, 'Raw Data'!$H:$H, "Non*", 'Raw Data'!$O:$O,""&amp;'Raw Data'!$B$1,'Raw Data'!$D:$D,"&lt;&gt;*ithdr*",'Raw Data'!$D:$D,"&lt;&gt;*ancel*",'Raw Data'!$P:$P,"--")
+
SUMIFS('Raw Data'!$T:$T, 'Raw Data'!$AN:$AN,"&lt;=" &amp;DATE(LEFT($AV$3, 4), MONTH("1 " &amp; AA$6 &amp; " " &amp; LEFT($AV$3, 4)) + 1, 0 ), 'Raw Data'!$AN:$AN,"&gt;" &amp;DATE(LEFT($AV$3, 4), MONTH("1 " &amp; AA$6 &amp; " " &amp; LEFT($AV$3, 4)), 0 ), 'Raw Data'!$J:$J, $A155, 'Raw Data'!$H:$H, "Non*", 'Raw Data'!$P:$P,""&amp;'Raw Data'!$B$1,'Raw Data'!$D:$D,"&lt;&gt;*ithdr*",'Raw Data'!$D:$D,"&lt;&gt;*ancel*")</f>
        <v>0</v>
      </c>
      <c r="AB161" s="117"/>
      <c r="AC161" s="117"/>
      <c r="AD161" s="123"/>
      <c r="AE161" s="156">
        <f>SUMIFS('Raw Data'!$T:$T, 'Raw Data'!$AN:$AN,"&lt;=" &amp;DATE(LEFT($AV$3, 4), MONTH("1 " &amp; AE$6 &amp; " " &amp; LEFT($AV$3, 4)) + 1, 0 ), 'Raw Data'!$AN:$AN,"&gt;" &amp;DATE(LEFT($AV$3, 4), MONTH("1 " &amp; AE$6 &amp; " " &amp; LEFT($AV$3, 4)), 0 ), 'Raw Data'!$J:$J, $A155, 'Raw Data'!$H:$H, "Non*", 'Raw Data'!$O:$O,""&amp;'Raw Data'!$B$1,'Raw Data'!$D:$D,"&lt;&gt;*ithdr*",'Raw Data'!$D:$D,"&lt;&gt;*ancel*",'Raw Data'!$P:$P,"--")
+
SUMIFS('Raw Data'!$T:$T, 'Raw Data'!$AN:$AN,"&lt;=" &amp;DATE(LEFT($AV$3, 4), MONTH("1 " &amp; AE$6 &amp; " " &amp; LEFT($AV$3, 4)) + 1, 0 ), 'Raw Data'!$AN:$AN,"&gt;" &amp;DATE(LEFT($AV$3, 4), MONTH("1 " &amp; AE$6 &amp; " " &amp; LEFT($AV$3, 4)), 0 ), 'Raw Data'!$J:$J, $A155, 'Raw Data'!$H:$H, "Non*", 'Raw Data'!$P:$P,""&amp;'Raw Data'!$B$1,'Raw Data'!$D:$D,"&lt;&gt;*ithdr*",'Raw Data'!$D:$D,"&lt;&gt;*ancel*")</f>
        <v>0</v>
      </c>
      <c r="AF161" s="117"/>
      <c r="AG161" s="117"/>
      <c r="AH161" s="123"/>
      <c r="AI161" s="156">
        <f>SUMIFS('Raw Data'!$T:$T, 'Raw Data'!$AN:$AN,"&lt;=" &amp;DATE(LEFT($AV$3, 4), MONTH("1 " &amp; AI$6 &amp; " " &amp; LEFT($AV$3, 4)) + 1, 0 ), 'Raw Data'!$AN:$AN,"&gt;" &amp;DATE(LEFT($AV$3, 4), MONTH("1 " &amp; AI$6 &amp; " " &amp; LEFT($AV$3, 4)), 0 ), 'Raw Data'!$J:$J, $A155, 'Raw Data'!$H:$H, "Non*", 'Raw Data'!$O:$O,""&amp;'Raw Data'!$B$1,'Raw Data'!$D:$D,"&lt;&gt;*ithdr*",'Raw Data'!$D:$D,"&lt;&gt;*ancel*",'Raw Data'!$P:$P,"--")
+
SUMIFS('Raw Data'!$T:$T, 'Raw Data'!$AN:$AN,"&lt;=" &amp;DATE(LEFT($AV$3, 4), MONTH("1 " &amp; AI$6 &amp; " " &amp; LEFT($AV$3, 4)) + 1, 0 ), 'Raw Data'!$AN:$AN,"&gt;" &amp;DATE(LEFT($AV$3, 4), MONTH("1 " &amp; AI$6 &amp; " " &amp; LEFT($AV$3, 4)), 0 ), 'Raw Data'!$J:$J, $A155, 'Raw Data'!$H:$H, "Non*", 'Raw Data'!$P:$P,""&amp;'Raw Data'!$B$1,'Raw Data'!$D:$D,"&lt;&gt;*ithdr*",'Raw Data'!$D:$D,"&lt;&gt;*ancel*")</f>
        <v>0</v>
      </c>
      <c r="AJ161" s="117"/>
      <c r="AK161" s="117"/>
      <c r="AL161" s="123"/>
      <c r="AM161" s="156">
        <f>SUMIFS('Raw Data'!$T:$T, 'Raw Data'!$AN:$AN,"&lt;=" &amp;DATE(LEFT($AV$3, 4), MONTH("1 " &amp; AM$6 &amp; " " &amp; LEFT($AV$3, 4)) + 1, 0 ), 'Raw Data'!$AN:$AN,"&gt;" &amp;DATE(LEFT($AV$3, 4), MONTH("1 " &amp; AM$6 &amp; " " &amp; LEFT($AV$3, 4)), 0 ), 'Raw Data'!$J:$J, $A155, 'Raw Data'!$H:$H, "Non*", 'Raw Data'!$O:$O,""&amp;'Raw Data'!$B$1,'Raw Data'!$D:$D,"&lt;&gt;*ithdr*",'Raw Data'!$D:$D,"&lt;&gt;*ancel*",'Raw Data'!$P:$P,"--")
+
SUMIFS('Raw Data'!$T:$T, 'Raw Data'!$AN:$AN,"&lt;=" &amp;DATE(LEFT($AV$3, 4), MONTH("1 " &amp; AM$6 &amp; " " &amp; LEFT($AV$3, 4)) + 1, 0 ), 'Raw Data'!$AN:$AN,"&gt;" &amp;DATE(LEFT($AV$3, 4), MONTH("1 " &amp; AM$6 &amp; " " &amp; LEFT($AV$3, 4)), 0 ), 'Raw Data'!$J:$J, $A155, 'Raw Data'!$H:$H, "Non*", 'Raw Data'!$P:$P,""&amp;'Raw Data'!$B$1,'Raw Data'!$D:$D,"&lt;&gt;*ithdr*",'Raw Data'!$D:$D,"&lt;&gt;*ancel*")</f>
        <v>0</v>
      </c>
      <c r="AN161" s="117"/>
      <c r="AO161" s="117"/>
      <c r="AP161" s="123"/>
      <c r="AQ161" s="156">
        <f>SUMIFS('Raw Data'!$T:$T, 'Raw Data'!$AN:$AN,"&lt;=" &amp;DATE(LEFT($AV$3, 4), MONTH("1 " &amp; AQ$6 &amp; " " &amp; LEFT($AV$3, 4)) + 1, 0 ), 'Raw Data'!$AN:$AN,"&gt;" &amp;DATE(LEFT($AV$3, 4), MONTH("1 " &amp; AQ$6 &amp; " " &amp; LEFT($AV$3, 4)), 0 ), 'Raw Data'!$J:$J, $A155, 'Raw Data'!$H:$H, "Non*", 'Raw Data'!$O:$O,""&amp;'Raw Data'!$B$1,'Raw Data'!$D:$D,"&lt;&gt;*ithdr*",'Raw Data'!$D:$D,"&lt;&gt;*ancel*",'Raw Data'!$P:$P,"--")
+
SUMIFS('Raw Data'!$T:$T, 'Raw Data'!$AN:$AN,"&lt;=" &amp;DATE(LEFT($AV$3, 4), MONTH("1 " &amp; AQ$6 &amp; " " &amp; LEFT($AV$3, 4)) + 1, 0 ), 'Raw Data'!$AN:$AN,"&gt;" &amp;DATE(LEFT($AV$3, 4), MONTH("1 " &amp; AQ$6 &amp; " " &amp; LEFT($AV$3, 4)), 0 ), 'Raw Data'!$J:$J, $A155, 'Raw Data'!$H:$H, "Non*", 'Raw Data'!$P:$P,""&amp;'Raw Data'!$B$1,'Raw Data'!$D:$D,"&lt;&gt;*ithdr*",'Raw Data'!$D:$D,"&lt;&gt;*ancel*")</f>
        <v>0</v>
      </c>
      <c r="AR161" s="117"/>
      <c r="AS161" s="117"/>
      <c r="AT161" s="123"/>
      <c r="AU161" s="156">
        <f>SUMIFS('Raw Data'!$T:$T, 'Raw Data'!$AN:$AN,"&lt;=" &amp;DATE(MID($AV$3, 15, 4), MONTH("1 " &amp; AU$6 &amp; " " &amp; MID($AV$3, 15, 4)) + 1, 0 ), 'Raw Data'!$AN:$AN,"&gt;" &amp;DATE(MID($AV$3, 15, 4), MONTH("1 " &amp; AU$6 &amp; " " &amp; MID($AV$3, 15, 4)), 0 ), 'Raw Data'!$J:$J, $A155, 'Raw Data'!$H:$H, "Non*", 'Raw Data'!$O:$O,""&amp;'Raw Data'!$B$1,'Raw Data'!$D:$D,"&lt;&gt;*ithdr*",'Raw Data'!$D:$D,"&lt;&gt;*ancel*",'Raw Data'!$P:$P,"--")
+
SUMIFS('Raw Data'!$T:$T, 'Raw Data'!$AN:$AN,"&lt;=" &amp;DATE(MID($AV$3, 15, 4), MONTH("1 " &amp; AU$6 &amp; " " &amp; MID($AV$3, 15, 4)) + 1, 0 ), 'Raw Data'!$AN:$AN,"&gt;" &amp;DATE(MID($AV$3, 15, 4), MONTH("1 " &amp; AU$6 &amp; " " &amp; MID($AV$3, 15, 4)), 0 ), 'Raw Data'!$J:$J, $A155, 'Raw Data'!$H:$H, "Non*", 'Raw Data'!$P:$P,""&amp;'Raw Data'!$B$1,'Raw Data'!$D:$D,"&lt;&gt;*ithdr*",'Raw Data'!$D:$D,"&lt;&gt;*ancel*")</f>
        <v>0</v>
      </c>
      <c r="AV161" s="117"/>
      <c r="AW161" s="117"/>
      <c r="AX161" s="123"/>
      <c r="AY161" s="156">
        <f>SUMIFS('Raw Data'!$T:$T, 'Raw Data'!$AN:$AN,"&lt;=" &amp;DATE(MID($AV$3, 15, 4), MONTH("1 " &amp; AY$6 &amp; " " &amp; MID($AV$3, 15, 4)) + 1, 0 ), 'Raw Data'!$AN:$AN,"&gt;" &amp;DATE(MID($AV$3, 15, 4), MONTH("1 " &amp; AY$6 &amp; " " &amp; MID($AV$3, 15, 4)), 0 ), 'Raw Data'!$J:$J, $A155, 'Raw Data'!$H:$H, "Non*", 'Raw Data'!$O:$O,""&amp;'Raw Data'!$B$1,'Raw Data'!$D:$D,"&lt;&gt;*ithdr*",'Raw Data'!$D:$D,"&lt;&gt;*ancel*",'Raw Data'!$P:$P,"--")
+
SUMIFS('Raw Data'!$T:$T, 'Raw Data'!$AN:$AN,"&lt;=" &amp;DATE(MID($AV$3, 15, 4), MONTH("1 " &amp; AY$6 &amp; " " &amp; MID($AV$3, 15, 4)) + 1, 0 ), 'Raw Data'!$AN:$AN,"&gt;" &amp;DATE(MID($AV$3, 15, 4), MONTH("1 " &amp; AY$6 &amp; " " &amp; MID($AV$3, 15, 4)), 0 ), 'Raw Data'!$J:$J, $A155, 'Raw Data'!$H:$H, "Non*", 'Raw Data'!$P:$P,""&amp;'Raw Data'!$B$1,'Raw Data'!$D:$D,"&lt;&gt;*ithdr*",'Raw Data'!$D:$D,"&lt;&gt;*ancel*")</f>
        <v>0</v>
      </c>
      <c r="AZ161" s="117"/>
      <c r="BA161" s="117"/>
      <c r="BB161" s="123"/>
      <c r="BC161" s="156">
        <f>SUMIFS('Raw Data'!$T:$T, 'Raw Data'!$AN:$AN,"&lt;=" &amp;DATE(MID($AV$3, 15, 4), MONTH("1 " &amp; BC$6 &amp; " " &amp; MID($AV$3, 15, 4)) + 1, 0 ), 'Raw Data'!$AN:$AN,"&gt;" &amp;DATE(MID($AV$3, 15, 4), MONTH("1 " &amp; BC$6 &amp; " " &amp; MID($AV$3, 15, 4)), 0 ), 'Raw Data'!$J:$J, $A155, 'Raw Data'!$H:$H, "Non*", 'Raw Data'!$O:$O,""&amp;'Raw Data'!$B$1,'Raw Data'!$D:$D,"&lt;&gt;*ithdr*",'Raw Data'!$D:$D,"&lt;&gt;*ancel*",'Raw Data'!$P:$P,"--")
+
SUMIFS('Raw Data'!$T:$T, 'Raw Data'!$AN:$AN,"&lt;=" &amp;DATE(MID($AV$3, 15, 4), MONTH("1 " &amp; BC$6 &amp; " " &amp; MID($AV$3, 15, 4)) + 1, 0 ), 'Raw Data'!$AN:$AN,"&gt;" &amp;DATE(MID($AV$3, 15, 4), MONTH("1 " &amp; BC$6 &amp; " " &amp; MID($AV$3, 15, 4)), 0 ), 'Raw Data'!$J:$J, $A155, 'Raw Data'!$H:$H, "Non*", 'Raw Data'!$P:$P,""&amp;'Raw Data'!$B$1,'Raw Data'!$D:$D,"&lt;&gt;*ithdr*",'Raw Data'!$D:$D,"&lt;&gt;*ancel*")</f>
        <v>0</v>
      </c>
      <c r="BD161" s="117"/>
      <c r="BE161" s="117"/>
      <c r="BF161" s="123"/>
    </row>
    <row r="162" spans="1:58" ht="12.75" customHeight="1" x14ac:dyDescent="0.2">
      <c r="A162" s="120" t="s">
        <v>127</v>
      </c>
      <c r="B162" s="117"/>
      <c r="C162" s="117"/>
      <c r="D162" s="117"/>
      <c r="E162" s="117"/>
      <c r="F162" s="117"/>
      <c r="G162" s="117"/>
      <c r="H162" s="117"/>
      <c r="I162" s="117"/>
      <c r="J162" s="123"/>
      <c r="K162" s="156">
        <f>SUMIFS('Raw Data'!$W:$W, 'Raw Data'!$AN:$AN,"&lt;=" &amp;DATE(LEFT($AV$3, 4), MONTH("1 " &amp; K$6 &amp; " " &amp; LEFT($AV$3, 4)) + 1, 0 ), 'Raw Data'!$AN:$AN,"&gt;" &amp;DATE(LEFT($AV$3, 4), MONTH("1 " &amp; K$6 &amp; " " &amp; LEFT($AV$3, 4)), 0 ), 'Raw Data'!$J:$J, $A155, 'Raw Data'!$O:$O,""&amp;'Raw Data'!$B$1,'Raw Data'!$D:$D,"&lt;&gt;*ithdr*",'Raw Data'!$D:$D,"&lt;&gt;*ancel*",'Raw Data'!$P:$P,"--")
+
SUMIFS('Raw Data'!$W:$W, 'Raw Data'!$AN:$AN,"&lt;=" &amp;DATE(LEFT($AV$3, 4), MONTH("1 " &amp; K$6 &amp; " " &amp; LEFT($AV$3, 4)) + 1, 0 ), 'Raw Data'!$AN:$AN,"&gt;" &amp;DATE(LEFT($AV$3, 4), MONTH("1 " &amp; K$6 &amp; " " &amp; LEFT($AV$3, 4)), 0 ), 'Raw Data'!$J:$J, $A155, 'Raw Data'!$P:$P,""&amp;'Raw Data'!$B$1,'Raw Data'!$D:$D,"&lt;&gt;*ithdr*",'Raw Data'!$D:$D,"&lt;&gt;*ancel*")</f>
        <v>0</v>
      </c>
      <c r="L162" s="117"/>
      <c r="M162" s="117"/>
      <c r="N162" s="123"/>
      <c r="O162" s="156">
        <f>SUMIFS('Raw Data'!$W:$W, 'Raw Data'!$AN:$AN,"&lt;=" &amp;DATE(LEFT($AV$3, 4), MONTH("1 " &amp; O$6 &amp; " " &amp; LEFT($AV$3, 4)) + 1, 0 ), 'Raw Data'!$AN:$AN,"&gt;" &amp;DATE(LEFT($AV$3, 4), MONTH("1 " &amp; O$6 &amp; " " &amp; LEFT($AV$3, 4)), 0 ), 'Raw Data'!$J:$J, $A155, 'Raw Data'!$O:$O,""&amp;'Raw Data'!$B$1,'Raw Data'!$D:$D,"&lt;&gt;*ithdr*",'Raw Data'!$D:$D,"&lt;&gt;*ancel*",'Raw Data'!$P:$P,"--")
+
SUMIFS('Raw Data'!$W:$W, 'Raw Data'!$AN:$AN,"&lt;=" &amp;DATE(LEFT($AV$3, 4), MONTH("1 " &amp; O$6 &amp; " " &amp; LEFT($AV$3, 4)) + 1, 0 ), 'Raw Data'!$AN:$AN,"&gt;" &amp;DATE(LEFT($AV$3, 4), MONTH("1 " &amp; O$6 &amp; " " &amp; LEFT($AV$3, 4)), 0 ), 'Raw Data'!$J:$J, $A155, 'Raw Data'!$P:$P,""&amp;'Raw Data'!$B$1,'Raw Data'!$D:$D,"&lt;&gt;*ithdr*",'Raw Data'!$D:$D,"&lt;&gt;*ancel*")</f>
        <v>0</v>
      </c>
      <c r="P162" s="117"/>
      <c r="Q162" s="117"/>
      <c r="R162" s="123"/>
      <c r="S162" s="156">
        <f>SUMIFS('Raw Data'!$W:$W, 'Raw Data'!$AN:$AN,"&lt;=" &amp;DATE(LEFT($AV$3, 4), MONTH("1 " &amp; S$6 &amp; " " &amp; LEFT($AV$3, 4)) + 1, 0 ), 'Raw Data'!$AN:$AN,"&gt;" &amp;DATE(LEFT($AV$3, 4), MONTH("1 " &amp; S$6 &amp; " " &amp; LEFT($AV$3, 4)), 0 ), 'Raw Data'!$J:$J, $A155, 'Raw Data'!$O:$O,""&amp;'Raw Data'!$B$1,'Raw Data'!$D:$D,"&lt;&gt;*ithdr*",'Raw Data'!$D:$D,"&lt;&gt;*ancel*",'Raw Data'!$P:$P,"--")
+
SUMIFS('Raw Data'!$W:$W, 'Raw Data'!$AN:$AN,"&lt;=" &amp;DATE(LEFT($AV$3, 4), MONTH("1 " &amp; S$6 &amp; " " &amp; LEFT($AV$3, 4)) + 1, 0 ), 'Raw Data'!$AN:$AN,"&gt;" &amp;DATE(LEFT($AV$3, 4), MONTH("1 " &amp; S$6 &amp; " " &amp; LEFT($AV$3, 4)), 0 ), 'Raw Data'!$J:$J, $A155, 'Raw Data'!$P:$P,""&amp;'Raw Data'!$B$1,'Raw Data'!$D:$D,"&lt;&gt;*ithdr*",'Raw Data'!$D:$D,"&lt;&gt;*ancel*")</f>
        <v>0</v>
      </c>
      <c r="T162" s="117"/>
      <c r="U162" s="117"/>
      <c r="V162" s="123"/>
      <c r="W162" s="156">
        <f>SUMIFS('Raw Data'!$W:$W, 'Raw Data'!$AN:$AN,"&lt;=" &amp;DATE(LEFT($AV$3, 4), MONTH("1 " &amp; W$6 &amp; " " &amp; LEFT($AV$3, 4)) + 1, 0 ), 'Raw Data'!$AN:$AN,"&gt;" &amp;DATE(LEFT($AV$3, 4), MONTH("1 " &amp; W$6 &amp; " " &amp; LEFT($AV$3, 4)), 0 ), 'Raw Data'!$J:$J, $A155, 'Raw Data'!$O:$O,""&amp;'Raw Data'!$B$1,'Raw Data'!$D:$D,"&lt;&gt;*ithdr*",'Raw Data'!$D:$D,"&lt;&gt;*ancel*",'Raw Data'!$P:$P,"--")
+
SUMIFS('Raw Data'!$W:$W, 'Raw Data'!$AN:$AN,"&lt;=" &amp;DATE(LEFT($AV$3, 4), MONTH("1 " &amp; W$6 &amp; " " &amp; LEFT($AV$3, 4)) + 1, 0 ), 'Raw Data'!$AN:$AN,"&gt;" &amp;DATE(LEFT($AV$3, 4), MONTH("1 " &amp; W$6 &amp; " " &amp; LEFT($AV$3, 4)), 0 ), 'Raw Data'!$J:$J, $A155, 'Raw Data'!$P:$P,""&amp;'Raw Data'!$B$1,'Raw Data'!$D:$D,"&lt;&gt;*ithdr*",'Raw Data'!$D:$D,"&lt;&gt;*ancel*")</f>
        <v>0</v>
      </c>
      <c r="X162" s="117"/>
      <c r="Y162" s="117"/>
      <c r="Z162" s="123"/>
      <c r="AA162" s="156">
        <f>SUMIFS('Raw Data'!$W:$W, 'Raw Data'!$AN:$AN,"&lt;=" &amp;DATE(LEFT($AV$3, 4), MONTH("1 " &amp; AA$6 &amp; " " &amp; LEFT($AV$3, 4)) + 1, 0 ), 'Raw Data'!$AN:$AN,"&gt;" &amp;DATE(LEFT($AV$3, 4), MONTH("1 " &amp; AA$6 &amp; " " &amp; LEFT($AV$3, 4)), 0 ), 'Raw Data'!$J:$J, $A155, 'Raw Data'!$O:$O,""&amp;'Raw Data'!$B$1,'Raw Data'!$D:$D,"&lt;&gt;*ithdr*",'Raw Data'!$D:$D,"&lt;&gt;*ancel*",'Raw Data'!$P:$P,"--")
+
SUMIFS('Raw Data'!$W:$W, 'Raw Data'!$AN:$AN,"&lt;=" &amp;DATE(LEFT($AV$3, 4), MONTH("1 " &amp; AA$6 &amp; " " &amp; LEFT($AV$3, 4)) + 1, 0 ), 'Raw Data'!$AN:$AN,"&gt;" &amp;DATE(LEFT($AV$3, 4), MONTH("1 " &amp; AA$6 &amp; " " &amp; LEFT($AV$3, 4)), 0 ), 'Raw Data'!$J:$J, $A155, 'Raw Data'!$P:$P,""&amp;'Raw Data'!$B$1,'Raw Data'!$D:$D,"&lt;&gt;*ithdr*",'Raw Data'!$D:$D,"&lt;&gt;*ancel*")</f>
        <v>0</v>
      </c>
      <c r="AB162" s="117"/>
      <c r="AC162" s="117"/>
      <c r="AD162" s="123"/>
      <c r="AE162" s="156">
        <f>SUMIFS('Raw Data'!$W:$W, 'Raw Data'!$AN:$AN,"&lt;=" &amp;DATE(LEFT($AV$3, 4), MONTH("1 " &amp; AE$6 &amp; " " &amp; LEFT($AV$3, 4)) + 1, 0 ), 'Raw Data'!$AN:$AN,"&gt;" &amp;DATE(LEFT($AV$3, 4), MONTH("1 " &amp; AE$6 &amp; " " &amp; LEFT($AV$3, 4)), 0 ), 'Raw Data'!$J:$J, $A155, 'Raw Data'!$O:$O,""&amp;'Raw Data'!$B$1,'Raw Data'!$D:$D,"&lt;&gt;*ithdr*",'Raw Data'!$D:$D,"&lt;&gt;*ancel*",'Raw Data'!$P:$P,"--")
+
SUMIFS('Raw Data'!$W:$W, 'Raw Data'!$AN:$AN,"&lt;=" &amp;DATE(LEFT($AV$3, 4), MONTH("1 " &amp; AE$6 &amp; " " &amp; LEFT($AV$3, 4)) + 1, 0 ), 'Raw Data'!$AN:$AN,"&gt;" &amp;DATE(LEFT($AV$3, 4), MONTH("1 " &amp; AE$6 &amp; " " &amp; LEFT($AV$3, 4)), 0 ), 'Raw Data'!$J:$J, $A155, 'Raw Data'!$P:$P,""&amp;'Raw Data'!$B$1,'Raw Data'!$D:$D,"&lt;&gt;*ithdr*",'Raw Data'!$D:$D,"&lt;&gt;*ancel*")</f>
        <v>0</v>
      </c>
      <c r="AF162" s="117"/>
      <c r="AG162" s="117"/>
      <c r="AH162" s="123"/>
      <c r="AI162" s="156">
        <f>SUMIFS('Raw Data'!$W:$W, 'Raw Data'!$AN:$AN,"&lt;=" &amp;DATE(LEFT($AV$3, 4), MONTH("1 " &amp; AI$6 &amp; " " &amp; LEFT($AV$3, 4)) + 1, 0 ), 'Raw Data'!$AN:$AN,"&gt;" &amp;DATE(LEFT($AV$3, 4), MONTH("1 " &amp; AI$6 &amp; " " &amp; LEFT($AV$3, 4)), 0 ), 'Raw Data'!$J:$J, $A155, 'Raw Data'!$O:$O,""&amp;'Raw Data'!$B$1,'Raw Data'!$D:$D,"&lt;&gt;*ithdr*",'Raw Data'!$D:$D,"&lt;&gt;*ancel*",'Raw Data'!$P:$P,"--")
+
SUMIFS('Raw Data'!$W:$W, 'Raw Data'!$AN:$AN,"&lt;=" &amp;DATE(LEFT($AV$3, 4), MONTH("1 " &amp; AI$6 &amp; " " &amp; LEFT($AV$3, 4)) + 1, 0 ), 'Raw Data'!$AN:$AN,"&gt;" &amp;DATE(LEFT($AV$3, 4), MONTH("1 " &amp; AI$6 &amp; " " &amp; LEFT($AV$3, 4)), 0 ), 'Raw Data'!$J:$J, $A155, 'Raw Data'!$P:$P,""&amp;'Raw Data'!$B$1,'Raw Data'!$D:$D,"&lt;&gt;*ithdr*",'Raw Data'!$D:$D,"&lt;&gt;*ancel*")</f>
        <v>0</v>
      </c>
      <c r="AJ162" s="117"/>
      <c r="AK162" s="117"/>
      <c r="AL162" s="123"/>
      <c r="AM162" s="156">
        <f>SUMIFS('Raw Data'!$W:$W, 'Raw Data'!$AN:$AN,"&lt;=" &amp;DATE(LEFT($AV$3, 4), MONTH("1 " &amp; AM$6 &amp; " " &amp; LEFT($AV$3, 4)) + 1, 0 ), 'Raw Data'!$AN:$AN,"&gt;" &amp;DATE(LEFT($AV$3, 4), MONTH("1 " &amp; AM$6 &amp; " " &amp; LEFT($AV$3, 4)), 0 ), 'Raw Data'!$J:$J, $A155, 'Raw Data'!$O:$O,""&amp;'Raw Data'!$B$1,'Raw Data'!$D:$D,"&lt;&gt;*ithdr*",'Raw Data'!$D:$D,"&lt;&gt;*ancel*",'Raw Data'!$P:$P,"--")
+
SUMIFS('Raw Data'!$W:$W, 'Raw Data'!$AN:$AN,"&lt;=" &amp;DATE(LEFT($AV$3, 4), MONTH("1 " &amp; AM$6 &amp; " " &amp; LEFT($AV$3, 4)) + 1, 0 ), 'Raw Data'!$AN:$AN,"&gt;" &amp;DATE(LEFT($AV$3, 4), MONTH("1 " &amp; AM$6 &amp; " " &amp; LEFT($AV$3, 4)), 0 ), 'Raw Data'!$J:$J, $A155, 'Raw Data'!$P:$P,""&amp;'Raw Data'!$B$1,'Raw Data'!$D:$D,"&lt;&gt;*ithdr*",'Raw Data'!$D:$D,"&lt;&gt;*ancel*")</f>
        <v>0</v>
      </c>
      <c r="AN162" s="117"/>
      <c r="AO162" s="117"/>
      <c r="AP162" s="123"/>
      <c r="AQ162" s="156">
        <f>SUMIFS('Raw Data'!$W:$W, 'Raw Data'!$AN:$AN,"&lt;=" &amp;DATE(LEFT($AV$3, 4), MONTH("1 " &amp; AQ$6 &amp; " " &amp; LEFT($AV$3, 4)) + 1, 0 ), 'Raw Data'!$AN:$AN,"&gt;" &amp;DATE(LEFT($AV$3, 4), MONTH("1 " &amp; AQ$6 &amp; " " &amp; LEFT($AV$3, 4)), 0 ), 'Raw Data'!$J:$J, $A155, 'Raw Data'!$O:$O,""&amp;'Raw Data'!$B$1,'Raw Data'!$D:$D,"&lt;&gt;*ithdr*",'Raw Data'!$D:$D,"&lt;&gt;*ancel*",'Raw Data'!$P:$P,"--")
+
SUMIFS('Raw Data'!$W:$W, 'Raw Data'!$AN:$AN,"&lt;=" &amp;DATE(LEFT($AV$3, 4), MONTH("1 " &amp; AQ$6 &amp; " " &amp; LEFT($AV$3, 4)) + 1, 0 ), 'Raw Data'!$AN:$AN,"&gt;" &amp;DATE(LEFT($AV$3, 4), MONTH("1 " &amp; AQ$6 &amp; " " &amp; LEFT($AV$3, 4)), 0 ), 'Raw Data'!$J:$J, $A155, 'Raw Data'!$P:$P,""&amp;'Raw Data'!$B$1,'Raw Data'!$D:$D,"&lt;&gt;*ithdr*",'Raw Data'!$D:$D,"&lt;&gt;*ancel*")</f>
        <v>0</v>
      </c>
      <c r="AR162" s="117"/>
      <c r="AS162" s="117"/>
      <c r="AT162" s="123"/>
      <c r="AU162" s="156">
        <f>SUMIFS('Raw Data'!$W:$W, 'Raw Data'!$AN:$AN,"&lt;=" &amp;DATE(MID($AV$3, 15, 4), MONTH("1 " &amp; AU$6 &amp; " " &amp; MID($AV$3, 15, 4)) + 1, 0 ), 'Raw Data'!$AN:$AN,"&gt;" &amp;DATE(MID($AV$3, 15, 4), MONTH("1 " &amp; AU$6 &amp; " " &amp; MID($AV$3, 15, 4)), 0 ), 'Raw Data'!$J:$J, $A155, 'Raw Data'!$O:$O,""&amp;'Raw Data'!$B$1,'Raw Data'!$D:$D,"&lt;&gt;*ithdr*",'Raw Data'!$D:$D,"&lt;&gt;*ancel*",'Raw Data'!$P:$P,"--")
+
SUMIFS('Raw Data'!$W:$W, 'Raw Data'!$AN:$AN,"&lt;=" &amp;DATE(MID($AV$3, 15, 4), MONTH("1 " &amp; AU$6 &amp; " " &amp; MID($AV$3, 15, 4)) + 1, 0 ), 'Raw Data'!$AN:$AN,"&gt;" &amp;DATE(MID($AV$3, 15, 4), MONTH("1 " &amp; AU$6 &amp; " " &amp; MID($AV$3, 15, 4)), 0 ), 'Raw Data'!$J:$J, $A155, 'Raw Data'!$P:$P,""&amp;'Raw Data'!$B$1,'Raw Data'!$D:$D,"&lt;&gt;*ithdr*",'Raw Data'!$D:$D,"&lt;&gt;*ancel*")</f>
        <v>0</v>
      </c>
      <c r="AV162" s="117"/>
      <c r="AW162" s="117"/>
      <c r="AX162" s="123"/>
      <c r="AY162" s="156">
        <f>SUMIFS('Raw Data'!$W:$W, 'Raw Data'!$AN:$AN,"&lt;=" &amp;DATE(MID($AV$3, 15, 4), MONTH("1 " &amp; AY$6 &amp; " " &amp; MID($AV$3, 15, 4)) + 1, 0 ), 'Raw Data'!$AN:$AN,"&gt;" &amp;DATE(MID($AV$3, 15, 4), MONTH("1 " &amp; AY$6 &amp; " " &amp; MID($AV$3, 15, 4)), 0 ), 'Raw Data'!$J:$J, $A155, 'Raw Data'!$O:$O,""&amp;'Raw Data'!$B$1,'Raw Data'!$D:$D,"&lt;&gt;*ithdr*",'Raw Data'!$D:$D,"&lt;&gt;*ancel*",'Raw Data'!$P:$P,"--")
+
SUMIFS('Raw Data'!$W:$W, 'Raw Data'!$AN:$AN,"&lt;=" &amp;DATE(MID($AV$3, 15, 4), MONTH("1 " &amp; AY$6 &amp; " " &amp; MID($AV$3, 15, 4)) + 1, 0 ), 'Raw Data'!$AN:$AN,"&gt;" &amp;DATE(MID($AV$3, 15, 4), MONTH("1 " &amp; AY$6 &amp; " " &amp; MID($AV$3, 15, 4)), 0 ), 'Raw Data'!$J:$J, $A155, 'Raw Data'!$P:$P,""&amp;'Raw Data'!$B$1,'Raw Data'!$D:$D,"&lt;&gt;*ithdr*",'Raw Data'!$D:$D,"&lt;&gt;*ancel*")</f>
        <v>0</v>
      </c>
      <c r="AZ162" s="117"/>
      <c r="BA162" s="117"/>
      <c r="BB162" s="123"/>
      <c r="BC162" s="156">
        <f>SUMIFS('Raw Data'!$W:$W, 'Raw Data'!$AN:$AN,"&lt;=" &amp;DATE(MID($AV$3, 15, 4), MONTH("1 " &amp; BC$6 &amp; " " &amp; MID($AV$3, 15, 4)) + 1, 0 ), 'Raw Data'!$AN:$AN,"&gt;" &amp;DATE(MID($AV$3, 15, 4), MONTH("1 " &amp; BC$6 &amp; " " &amp; MID($AV$3, 15, 4)), 0 ), 'Raw Data'!$J:$J, $A155, 'Raw Data'!$O:$O,""&amp;'Raw Data'!$B$1,'Raw Data'!$D:$D,"&lt;&gt;*ithdr*",'Raw Data'!$D:$D,"&lt;&gt;*ancel*",'Raw Data'!$P:$P,"--")
+
SUMIFS('Raw Data'!$W:$W, 'Raw Data'!$AN:$AN,"&lt;=" &amp;DATE(MID($AV$3, 15, 4), MONTH("1 " &amp; BC$6 &amp; " " &amp; MID($AV$3, 15, 4)) + 1, 0 ), 'Raw Data'!$AN:$AN,"&gt;" &amp;DATE(MID($AV$3, 15, 4), MONTH("1 " &amp; BC$6 &amp; " " &amp; MID($AV$3, 15, 4)), 0 ), 'Raw Data'!$J:$J, $A155, 'Raw Data'!$P:$P,""&amp;'Raw Data'!$B$1,'Raw Data'!$D:$D,"&lt;&gt;*ithdr*",'Raw Data'!$D:$D,"&lt;&gt;*ancel*")</f>
        <v>0</v>
      </c>
      <c r="BD162" s="117"/>
      <c r="BE162" s="117"/>
      <c r="BF162" s="123"/>
    </row>
    <row r="163" spans="1:58" ht="12.75" customHeight="1" x14ac:dyDescent="0.2">
      <c r="A163" s="120" t="s">
        <v>733</v>
      </c>
      <c r="B163" s="117"/>
      <c r="C163" s="117"/>
      <c r="D163" s="117"/>
      <c r="E163" s="117"/>
      <c r="F163" s="117"/>
      <c r="G163" s="117"/>
      <c r="H163" s="117"/>
      <c r="I163" s="117"/>
      <c r="J163" s="123"/>
      <c r="K163" s="156">
        <f>SUMIFS('Raw Data'!$U:$U, 'Raw Data'!$AN:$AN,"&lt;=" &amp;DATE(LEFT($AV$3, 4), MONTH("1 " &amp; K$6 &amp; " " &amp; LEFT($AV$3, 4)) + 1, 0 ), 'Raw Data'!$AN:$AN,"&gt;" &amp;DATE(LEFT($AV$3, 4), MONTH("1 " &amp; K$6 &amp; " " &amp; LEFT($AV$3, 4)), 0 ), 'Raw Data'!$J:$J, $A155, 'Raw Data'!$O:$O,""&amp;'Raw Data'!$B$1,'Raw Data'!$D:$D,"&lt;&gt;*ithdr*",'Raw Data'!$D:$D,"&lt;&gt;*ancel*",'Raw Data'!$P:$P,"--")
+
SUMIFS('Raw Data'!$U:$U, 'Raw Data'!$AN:$AN,"&lt;=" &amp;DATE(LEFT($AV$3, 4), MONTH("1 " &amp; K$6 &amp; " " &amp; LEFT($AV$3, 4)) + 1, 0 ), 'Raw Data'!$AN:$AN,"&gt;" &amp;DATE(LEFT($AV$3, 4), MONTH("1 " &amp; K$6 &amp; " " &amp; LEFT($AV$3, 4)), 0 ), 'Raw Data'!$J:$J, $A155, 'Raw Data'!$P:$P,""&amp;'Raw Data'!$B$1,'Raw Data'!$D:$D,"&lt;&gt;*ithdr*",'Raw Data'!$D:$D,"&lt;&gt;*ancel*")</f>
        <v>0</v>
      </c>
      <c r="L163" s="117"/>
      <c r="M163" s="117"/>
      <c r="N163" s="123"/>
      <c r="O163" s="156">
        <f>SUMIFS('Raw Data'!$U:$U, 'Raw Data'!$AN:$AN,"&lt;=" &amp;DATE(LEFT($AV$3, 4), MONTH("1 " &amp; O$6 &amp; " " &amp; LEFT($AV$3, 4)) + 1, 0 ), 'Raw Data'!$AN:$AN,"&gt;" &amp;DATE(LEFT($AV$3, 4), MONTH("1 " &amp; O$6 &amp; " " &amp; LEFT($AV$3, 4)), 0 ), 'Raw Data'!$J:$J, $A155, 'Raw Data'!$O:$O,""&amp;'Raw Data'!$B$1,'Raw Data'!$D:$D,"&lt;&gt;*ithdr*",'Raw Data'!$D:$D,"&lt;&gt;*ancel*",'Raw Data'!$P:$P,"--")
+
SUMIFS('Raw Data'!$U:$U, 'Raw Data'!$AN:$AN,"&lt;=" &amp;DATE(LEFT($AV$3, 4), MONTH("1 " &amp; O$6 &amp; " " &amp; LEFT($AV$3, 4)) + 1, 0 ), 'Raw Data'!$AN:$AN,"&gt;" &amp;DATE(LEFT($AV$3, 4), MONTH("1 " &amp; O$6 &amp; " " &amp; LEFT($AV$3, 4)), 0 ), 'Raw Data'!$J:$J, $A155, 'Raw Data'!$P:$P,""&amp;'Raw Data'!$B$1,'Raw Data'!$D:$D,"&lt;&gt;*ithdr*",'Raw Data'!$D:$D,"&lt;&gt;*ancel*")</f>
        <v>0</v>
      </c>
      <c r="P163" s="117"/>
      <c r="Q163" s="117"/>
      <c r="R163" s="123"/>
      <c r="S163" s="156">
        <f>SUMIFS('Raw Data'!$U:$U, 'Raw Data'!$AN:$AN,"&lt;=" &amp;DATE(LEFT($AV$3, 4), MONTH("1 " &amp; S$6 &amp; " " &amp; LEFT($AV$3, 4)) + 1, 0 ), 'Raw Data'!$AN:$AN,"&gt;" &amp;DATE(LEFT($AV$3, 4), MONTH("1 " &amp; S$6 &amp; " " &amp; LEFT($AV$3, 4)), 0 ), 'Raw Data'!$J:$J, $A155, 'Raw Data'!$O:$O,""&amp;'Raw Data'!$B$1,'Raw Data'!$D:$D,"&lt;&gt;*ithdr*",'Raw Data'!$D:$D,"&lt;&gt;*ancel*",'Raw Data'!$P:$P,"--")
+
SUMIFS('Raw Data'!$U:$U, 'Raw Data'!$AN:$AN,"&lt;=" &amp;DATE(LEFT($AV$3, 4), MONTH("1 " &amp; S$6 &amp; " " &amp; LEFT($AV$3, 4)) + 1, 0 ), 'Raw Data'!$AN:$AN,"&gt;" &amp;DATE(LEFT($AV$3, 4), MONTH("1 " &amp; S$6 &amp; " " &amp; LEFT($AV$3, 4)), 0 ), 'Raw Data'!$J:$J, $A155, 'Raw Data'!$P:$P,""&amp;'Raw Data'!$B$1,'Raw Data'!$D:$D,"&lt;&gt;*ithdr*",'Raw Data'!$D:$D,"&lt;&gt;*ancel*")</f>
        <v>0</v>
      </c>
      <c r="T163" s="117"/>
      <c r="U163" s="117"/>
      <c r="V163" s="123"/>
      <c r="W163" s="156">
        <f>SUMIFS('Raw Data'!$U:$U, 'Raw Data'!$AN:$AN,"&lt;=" &amp;DATE(LEFT($AV$3, 4), MONTH("1 " &amp; W$6 &amp; " " &amp; LEFT($AV$3, 4)) + 1, 0 ), 'Raw Data'!$AN:$AN,"&gt;" &amp;DATE(LEFT($AV$3, 4), MONTH("1 " &amp; W$6 &amp; " " &amp; LEFT($AV$3, 4)), 0 ), 'Raw Data'!$J:$J, $A155, 'Raw Data'!$O:$O,""&amp;'Raw Data'!$B$1,'Raw Data'!$D:$D,"&lt;&gt;*ithdr*",'Raw Data'!$D:$D,"&lt;&gt;*ancel*",'Raw Data'!$P:$P,"--")
+
SUMIFS('Raw Data'!$U:$U, 'Raw Data'!$AN:$AN,"&lt;=" &amp;DATE(LEFT($AV$3, 4), MONTH("1 " &amp; W$6 &amp; " " &amp; LEFT($AV$3, 4)) + 1, 0 ), 'Raw Data'!$AN:$AN,"&gt;" &amp;DATE(LEFT($AV$3, 4), MONTH("1 " &amp; W$6 &amp; " " &amp; LEFT($AV$3, 4)), 0 ), 'Raw Data'!$J:$J, $A155, 'Raw Data'!$P:$P,""&amp;'Raw Data'!$B$1,'Raw Data'!$D:$D,"&lt;&gt;*ithdr*",'Raw Data'!$D:$D,"&lt;&gt;*ancel*")</f>
        <v>0</v>
      </c>
      <c r="X163" s="117"/>
      <c r="Y163" s="117"/>
      <c r="Z163" s="123"/>
      <c r="AA163" s="156">
        <f>SUMIFS('Raw Data'!$U:$U, 'Raw Data'!$AN:$AN,"&lt;=" &amp;DATE(LEFT($AV$3, 4), MONTH("1 " &amp; AA$6 &amp; " " &amp; LEFT($AV$3, 4)) + 1, 0 ), 'Raw Data'!$AN:$AN,"&gt;" &amp;DATE(LEFT($AV$3, 4), MONTH("1 " &amp; AA$6 &amp; " " &amp; LEFT($AV$3, 4)), 0 ), 'Raw Data'!$J:$J, $A155, 'Raw Data'!$O:$O,""&amp;'Raw Data'!$B$1,'Raw Data'!$D:$D,"&lt;&gt;*ithdr*",'Raw Data'!$D:$D,"&lt;&gt;*ancel*",'Raw Data'!$P:$P,"--")
+
SUMIFS('Raw Data'!$U:$U, 'Raw Data'!$AN:$AN,"&lt;=" &amp;DATE(LEFT($AV$3, 4), MONTH("1 " &amp; AA$6 &amp; " " &amp; LEFT($AV$3, 4)) + 1, 0 ), 'Raw Data'!$AN:$AN,"&gt;" &amp;DATE(LEFT($AV$3, 4), MONTH("1 " &amp; AA$6 &amp; " " &amp; LEFT($AV$3, 4)), 0 ), 'Raw Data'!$J:$J, $A155, 'Raw Data'!$P:$P,""&amp;'Raw Data'!$B$1,'Raw Data'!$D:$D,"&lt;&gt;*ithdr*",'Raw Data'!$D:$D,"&lt;&gt;*ancel*")</f>
        <v>0</v>
      </c>
      <c r="AB163" s="117"/>
      <c r="AC163" s="117"/>
      <c r="AD163" s="123"/>
      <c r="AE163" s="156">
        <f>SUMIFS('Raw Data'!$U:$U, 'Raw Data'!$AN:$AN,"&lt;=" &amp;DATE(LEFT($AV$3, 4), MONTH("1 " &amp; AE$6 &amp; " " &amp; LEFT($AV$3, 4)) + 1, 0 ), 'Raw Data'!$AN:$AN,"&gt;" &amp;DATE(LEFT($AV$3, 4), MONTH("1 " &amp; AE$6 &amp; " " &amp; LEFT($AV$3, 4)), 0 ), 'Raw Data'!$J:$J, $A155, 'Raw Data'!$O:$O,""&amp;'Raw Data'!$B$1,'Raw Data'!$D:$D,"&lt;&gt;*ithdr*",'Raw Data'!$D:$D,"&lt;&gt;*ancel*",'Raw Data'!$P:$P,"--")
+
SUMIFS('Raw Data'!$U:$U, 'Raw Data'!$AN:$AN,"&lt;=" &amp;DATE(LEFT($AV$3, 4), MONTH("1 " &amp; AE$6 &amp; " " &amp; LEFT($AV$3, 4)) + 1, 0 ), 'Raw Data'!$AN:$AN,"&gt;" &amp;DATE(LEFT($AV$3, 4), MONTH("1 " &amp; AE$6 &amp; " " &amp; LEFT($AV$3, 4)), 0 ), 'Raw Data'!$J:$J, $A155, 'Raw Data'!$P:$P,""&amp;'Raw Data'!$B$1,'Raw Data'!$D:$D,"&lt;&gt;*ithdr*",'Raw Data'!$D:$D,"&lt;&gt;*ancel*")</f>
        <v>0</v>
      </c>
      <c r="AF163" s="117"/>
      <c r="AG163" s="117"/>
      <c r="AH163" s="123"/>
      <c r="AI163" s="156">
        <f>SUMIFS('Raw Data'!$U:$U, 'Raw Data'!$AN:$AN,"&lt;=" &amp;DATE(LEFT($AV$3, 4), MONTH("1 " &amp; AI$6 &amp; " " &amp; LEFT($AV$3, 4)) + 1, 0 ), 'Raw Data'!$AN:$AN,"&gt;" &amp;DATE(LEFT($AV$3, 4), MONTH("1 " &amp; AI$6 &amp; " " &amp; LEFT($AV$3, 4)), 0 ), 'Raw Data'!$J:$J, $A155, 'Raw Data'!$O:$O,""&amp;'Raw Data'!$B$1,'Raw Data'!$D:$D,"&lt;&gt;*ithdr*",'Raw Data'!$D:$D,"&lt;&gt;*ancel*",'Raw Data'!$P:$P,"--")
+
SUMIFS('Raw Data'!$U:$U, 'Raw Data'!$AN:$AN,"&lt;=" &amp;DATE(LEFT($AV$3, 4), MONTH("1 " &amp; AI$6 &amp; " " &amp; LEFT($AV$3, 4)) + 1, 0 ), 'Raw Data'!$AN:$AN,"&gt;" &amp;DATE(LEFT($AV$3, 4), MONTH("1 " &amp; AI$6 &amp; " " &amp; LEFT($AV$3, 4)), 0 ), 'Raw Data'!$J:$J, $A155, 'Raw Data'!$P:$P,""&amp;'Raw Data'!$B$1,'Raw Data'!$D:$D,"&lt;&gt;*ithdr*",'Raw Data'!$D:$D,"&lt;&gt;*ancel*")</f>
        <v>0</v>
      </c>
      <c r="AJ163" s="117"/>
      <c r="AK163" s="117"/>
      <c r="AL163" s="123"/>
      <c r="AM163" s="156">
        <f>SUMIFS('Raw Data'!$U:$U, 'Raw Data'!$AN:$AN,"&lt;=" &amp;DATE(LEFT($AV$3, 4), MONTH("1 " &amp; AM$6 &amp; " " &amp; LEFT($AV$3, 4)) + 1, 0 ), 'Raw Data'!$AN:$AN,"&gt;" &amp;DATE(LEFT($AV$3, 4), MONTH("1 " &amp; AM$6 &amp; " " &amp; LEFT($AV$3, 4)), 0 ), 'Raw Data'!$J:$J, $A155, 'Raw Data'!$O:$O,""&amp;'Raw Data'!$B$1,'Raw Data'!$D:$D,"&lt;&gt;*ithdr*",'Raw Data'!$D:$D,"&lt;&gt;*ancel*",'Raw Data'!$P:$P,"--")
+
SUMIFS('Raw Data'!$U:$U, 'Raw Data'!$AN:$AN,"&lt;=" &amp;DATE(LEFT($AV$3, 4), MONTH("1 " &amp; AM$6 &amp; " " &amp; LEFT($AV$3, 4)) + 1, 0 ), 'Raw Data'!$AN:$AN,"&gt;" &amp;DATE(LEFT($AV$3, 4), MONTH("1 " &amp; AM$6 &amp; " " &amp; LEFT($AV$3, 4)), 0 ), 'Raw Data'!$J:$J, $A155, 'Raw Data'!$P:$P,""&amp;'Raw Data'!$B$1,'Raw Data'!$D:$D,"&lt;&gt;*ithdr*",'Raw Data'!$D:$D,"&lt;&gt;*ancel*")</f>
        <v>0</v>
      </c>
      <c r="AN163" s="117"/>
      <c r="AO163" s="117"/>
      <c r="AP163" s="123"/>
      <c r="AQ163" s="156">
        <f>SUMIFS('Raw Data'!$U:$U, 'Raw Data'!$AN:$AN,"&lt;=" &amp;DATE(LEFT($AV$3, 4), MONTH("1 " &amp; AQ$6 &amp; " " &amp; LEFT($AV$3, 4)) + 1, 0 ), 'Raw Data'!$AN:$AN,"&gt;" &amp;DATE(LEFT($AV$3, 4), MONTH("1 " &amp; AQ$6 &amp; " " &amp; LEFT($AV$3, 4)), 0 ), 'Raw Data'!$J:$J, $A155, 'Raw Data'!$O:$O,""&amp;'Raw Data'!$B$1,'Raw Data'!$D:$D,"&lt;&gt;*ithdr*",'Raw Data'!$D:$D,"&lt;&gt;*ancel*",'Raw Data'!$P:$P,"--")
+
SUMIFS('Raw Data'!$U:$U, 'Raw Data'!$AN:$AN,"&lt;=" &amp;DATE(LEFT($AV$3, 4), MONTH("1 " &amp; AQ$6 &amp; " " &amp; LEFT($AV$3, 4)) + 1, 0 ), 'Raw Data'!$AN:$AN,"&gt;" &amp;DATE(LEFT($AV$3, 4), MONTH("1 " &amp; AQ$6 &amp; " " &amp; LEFT($AV$3, 4)), 0 ), 'Raw Data'!$J:$J, $A155, 'Raw Data'!$P:$P,""&amp;'Raw Data'!$B$1,'Raw Data'!$D:$D,"&lt;&gt;*ithdr*",'Raw Data'!$D:$D,"&lt;&gt;*ancel*")</f>
        <v>0</v>
      </c>
      <c r="AR163" s="117"/>
      <c r="AS163" s="117"/>
      <c r="AT163" s="123"/>
      <c r="AU163" s="156">
        <f>SUMIFS('Raw Data'!$U:$U, 'Raw Data'!$AN:$AN,"&lt;=" &amp;DATE(MID($AV$3, 15, 4), MONTH("1 " &amp; AU$6 &amp; " " &amp; MID($AV$3, 15, 4)) + 1, 0 ), 'Raw Data'!$AN:$AN,"&gt;" &amp;DATE(MID($AV$3, 15, 4), MONTH("1 " &amp; AU$6 &amp; " " &amp; MID($AV$3, 15, 4)), 0 ), 'Raw Data'!$J:$J, $A155, 'Raw Data'!$O:$O,""&amp;'Raw Data'!$B$1,'Raw Data'!$D:$D,"&lt;&gt;*ithdr*",'Raw Data'!$D:$D,"&lt;&gt;*ancel*",'Raw Data'!$P:$P,"--")
+
SUMIFS('Raw Data'!$U:$U, 'Raw Data'!$AN:$AN,"&lt;=" &amp;DATE(MID($AV$3, 15, 4), MONTH("1 " &amp; AU$6 &amp; " " &amp; MID($AV$3, 15, 4)) + 1, 0 ), 'Raw Data'!$AN:$AN,"&gt;" &amp;DATE(MID($AV$3, 15, 4), MONTH("1 " &amp; AU$6 &amp; " " &amp; MID($AV$3, 15, 4)), 0 ), 'Raw Data'!$J:$J, $A155, 'Raw Data'!$P:$P,""&amp;'Raw Data'!$B$1,'Raw Data'!$D:$D,"&lt;&gt;*ithdr*",'Raw Data'!$D:$D,"&lt;&gt;*ancel*")</f>
        <v>0</v>
      </c>
      <c r="AV163" s="117"/>
      <c r="AW163" s="117"/>
      <c r="AX163" s="123"/>
      <c r="AY163" s="156">
        <f>SUMIFS('Raw Data'!$U:$U, 'Raw Data'!$AN:$AN,"&lt;=" &amp;DATE(MID($AV$3, 15, 4), MONTH("1 " &amp; AY$6 &amp; " " &amp; MID($AV$3, 15, 4)) + 1, 0 ), 'Raw Data'!$AN:$AN,"&gt;" &amp;DATE(MID($AV$3, 15, 4), MONTH("1 " &amp; AY$6 &amp; " " &amp; MID($AV$3, 15, 4)), 0 ), 'Raw Data'!$J:$J, $A155, 'Raw Data'!$O:$O,""&amp;'Raw Data'!$B$1,'Raw Data'!$D:$D,"&lt;&gt;*ithdr*",'Raw Data'!$D:$D,"&lt;&gt;*ancel*",'Raw Data'!$P:$P,"--")
+
SUMIFS('Raw Data'!$U:$U, 'Raw Data'!$AN:$AN,"&lt;=" &amp;DATE(MID($AV$3, 15, 4), MONTH("1 " &amp; AY$6 &amp; " " &amp; MID($AV$3, 15, 4)) + 1, 0 ), 'Raw Data'!$AN:$AN,"&gt;" &amp;DATE(MID($AV$3, 15, 4), MONTH("1 " &amp; AY$6 &amp; " " &amp; MID($AV$3, 15, 4)), 0 ), 'Raw Data'!$J:$J, $A155, 'Raw Data'!$P:$P,""&amp;'Raw Data'!$B$1,'Raw Data'!$D:$D,"&lt;&gt;*ithdr*",'Raw Data'!$D:$D,"&lt;&gt;*ancel*")</f>
        <v>0</v>
      </c>
      <c r="AZ163" s="117"/>
      <c r="BA163" s="117"/>
      <c r="BB163" s="123"/>
      <c r="BC163" s="156">
        <f>SUMIFS('Raw Data'!$U:$U, 'Raw Data'!$AN:$AN,"&lt;=" &amp;DATE(MID($AV$3, 15, 4), MONTH("1 " &amp; BC$6 &amp; " " &amp; MID($AV$3, 15, 4)) + 1, 0 ), 'Raw Data'!$AN:$AN,"&gt;" &amp;DATE(MID($AV$3, 15, 4), MONTH("1 " &amp; BC$6 &amp; " " &amp; MID($AV$3, 15, 4)), 0 ), 'Raw Data'!$J:$J, $A155, 'Raw Data'!$O:$O,""&amp;'Raw Data'!$B$1,'Raw Data'!$D:$D,"&lt;&gt;*ithdr*",'Raw Data'!$D:$D,"&lt;&gt;*ancel*",'Raw Data'!$P:$P,"--")
+
SUMIFS('Raw Data'!$U:$U, 'Raw Data'!$AN:$AN,"&lt;=" &amp;DATE(MID($AV$3, 15, 4), MONTH("1 " &amp; BC$6 &amp; " " &amp; MID($AV$3, 15, 4)) + 1, 0 ), 'Raw Data'!$AN:$AN,"&gt;" &amp;DATE(MID($AV$3, 15, 4), MONTH("1 " &amp; BC$6 &amp; " " &amp; MID($AV$3, 15, 4)), 0 ), 'Raw Data'!$J:$J, $A155, 'Raw Data'!$P:$P,""&amp;'Raw Data'!$B$1,'Raw Data'!$D:$D,"&lt;&gt;*ithdr*",'Raw Data'!$D:$D,"&lt;&gt;*ancel*")</f>
        <v>0</v>
      </c>
      <c r="BD163" s="117"/>
      <c r="BE163" s="117"/>
      <c r="BF163" s="123"/>
    </row>
    <row r="164" spans="1:58" ht="12.75" customHeight="1" x14ac:dyDescent="0.2">
      <c r="A164" s="120" t="s">
        <v>141</v>
      </c>
      <c r="B164" s="117"/>
      <c r="C164" s="117"/>
      <c r="D164" s="117"/>
      <c r="E164" s="117"/>
      <c r="F164" s="117"/>
      <c r="G164" s="117"/>
      <c r="H164" s="117"/>
      <c r="I164" s="117"/>
      <c r="J164" s="123"/>
      <c r="K164" s="156">
        <f>SUMIFS('Raw Data'!$Y:$Y, 'Raw Data'!$AN:$AN,"&lt;=" &amp;DATE(LEFT($AV$3, 4), MONTH("1 " &amp; K$6 &amp; " " &amp; LEFT($AV$3, 4)) + 1, 0 ), 'Raw Data'!$AN:$AN,"&gt;" &amp;DATE(LEFT($AV$3, 4), MONTH("1 " &amp; K$6 &amp; " " &amp; LEFT($AV$3, 4)), 0 ), 'Raw Data'!$J:$J, $A155, 'Raw Data'!$O:$O,""&amp;'Raw Data'!$B$1,'Raw Data'!$D:$D,"&lt;&gt;*ithdr*",'Raw Data'!$D:$D,"&lt;&gt;*ancel*",'Raw Data'!$P:$P,"--")
+
SUMIFS('Raw Data'!$Y:$Y, 'Raw Data'!$AN:$AN,"&lt;=" &amp;DATE(LEFT($AV$3, 4), MONTH("1 " &amp; K$6 &amp; " " &amp; LEFT($AV$3, 4)) + 1, 0 ), 'Raw Data'!$AN:$AN,"&gt;" &amp;DATE(LEFT($AV$3, 4), MONTH("1 " &amp; K$6 &amp; " " &amp; LEFT($AV$3, 4)), 0 ), 'Raw Data'!$J:$J, $A155, 'Raw Data'!$P:$P,""&amp;'Raw Data'!$B$1,'Raw Data'!$D:$D,"&lt;&gt;*ithdr*",'Raw Data'!$D:$D,"&lt;&gt;*ancel*")</f>
        <v>0</v>
      </c>
      <c r="L164" s="117"/>
      <c r="M164" s="117"/>
      <c r="N164" s="123"/>
      <c r="O164" s="156">
        <f>SUMIFS('Raw Data'!$Y:$Y, 'Raw Data'!$AN:$AN,"&lt;=" &amp;DATE(LEFT($AV$3, 4), MONTH("1 " &amp; O$6 &amp; " " &amp; LEFT($AV$3, 4)) + 1, 0 ), 'Raw Data'!$AN:$AN,"&gt;" &amp;DATE(LEFT($AV$3, 4), MONTH("1 " &amp; O$6 &amp; " " &amp; LEFT($AV$3, 4)), 0 ), 'Raw Data'!$J:$J, $A155, 'Raw Data'!$O:$O,""&amp;'Raw Data'!$B$1,'Raw Data'!$D:$D,"&lt;&gt;*ithdr*",'Raw Data'!$D:$D,"&lt;&gt;*ancel*",'Raw Data'!$P:$P,"--")
+
SUMIFS('Raw Data'!$Y:$Y, 'Raw Data'!$AN:$AN,"&lt;=" &amp;DATE(LEFT($AV$3, 4), MONTH("1 " &amp; O$6 &amp; " " &amp; LEFT($AV$3, 4)) + 1, 0 ), 'Raw Data'!$AN:$AN,"&gt;" &amp;DATE(LEFT($AV$3, 4), MONTH("1 " &amp; O$6 &amp; " " &amp; LEFT($AV$3, 4)), 0 ), 'Raw Data'!$J:$J, $A155, 'Raw Data'!$P:$P,""&amp;'Raw Data'!$B$1,'Raw Data'!$D:$D,"&lt;&gt;*ithdr*",'Raw Data'!$D:$D,"&lt;&gt;*ancel*")</f>
        <v>0</v>
      </c>
      <c r="P164" s="117"/>
      <c r="Q164" s="117"/>
      <c r="R164" s="123"/>
      <c r="S164" s="156">
        <f>SUMIFS('Raw Data'!$Y:$Y, 'Raw Data'!$AN:$AN,"&lt;=" &amp;DATE(LEFT($AV$3, 4), MONTH("1 " &amp; S$6 &amp; " " &amp; LEFT($AV$3, 4)) + 1, 0 ), 'Raw Data'!$AN:$AN,"&gt;" &amp;DATE(LEFT($AV$3, 4), MONTH("1 " &amp; S$6 &amp; " " &amp; LEFT($AV$3, 4)), 0 ), 'Raw Data'!$J:$J, $A155, 'Raw Data'!$O:$O,""&amp;'Raw Data'!$B$1,'Raw Data'!$D:$D,"&lt;&gt;*ithdr*",'Raw Data'!$D:$D,"&lt;&gt;*ancel*",'Raw Data'!$P:$P,"--")
+
SUMIFS('Raw Data'!$Y:$Y, 'Raw Data'!$AN:$AN,"&lt;=" &amp;DATE(LEFT($AV$3, 4), MONTH("1 " &amp; S$6 &amp; " " &amp; LEFT($AV$3, 4)) + 1, 0 ), 'Raw Data'!$AN:$AN,"&gt;" &amp;DATE(LEFT($AV$3, 4), MONTH("1 " &amp; S$6 &amp; " " &amp; LEFT($AV$3, 4)), 0 ), 'Raw Data'!$J:$J, $A155, 'Raw Data'!$P:$P,""&amp;'Raw Data'!$B$1,'Raw Data'!$D:$D,"&lt;&gt;*ithdr*",'Raw Data'!$D:$D,"&lt;&gt;*ancel*")</f>
        <v>0</v>
      </c>
      <c r="T164" s="117"/>
      <c r="U164" s="117"/>
      <c r="V164" s="123"/>
      <c r="W164" s="156">
        <f>SUMIFS('Raw Data'!$Y:$Y, 'Raw Data'!$AN:$AN,"&lt;=" &amp;DATE(LEFT($AV$3, 4), MONTH("1 " &amp; W$6 &amp; " " &amp; LEFT($AV$3, 4)) + 1, 0 ), 'Raw Data'!$AN:$AN,"&gt;" &amp;DATE(LEFT($AV$3, 4), MONTH("1 " &amp; W$6 &amp; " " &amp; LEFT($AV$3, 4)), 0 ), 'Raw Data'!$J:$J, $A155, 'Raw Data'!$O:$O,""&amp;'Raw Data'!$B$1,'Raw Data'!$D:$D,"&lt;&gt;*ithdr*",'Raw Data'!$D:$D,"&lt;&gt;*ancel*",'Raw Data'!$P:$P,"--")
+
SUMIFS('Raw Data'!$Y:$Y, 'Raw Data'!$AN:$AN,"&lt;=" &amp;DATE(LEFT($AV$3, 4), MONTH("1 " &amp; W$6 &amp; " " &amp; LEFT($AV$3, 4)) + 1, 0 ), 'Raw Data'!$AN:$AN,"&gt;" &amp;DATE(LEFT($AV$3, 4), MONTH("1 " &amp; W$6 &amp; " " &amp; LEFT($AV$3, 4)), 0 ), 'Raw Data'!$J:$J, $A155, 'Raw Data'!$P:$P,""&amp;'Raw Data'!$B$1,'Raw Data'!$D:$D,"&lt;&gt;*ithdr*",'Raw Data'!$D:$D,"&lt;&gt;*ancel*")</f>
        <v>0</v>
      </c>
      <c r="X164" s="117"/>
      <c r="Y164" s="117"/>
      <c r="Z164" s="123"/>
      <c r="AA164" s="156">
        <f>SUMIFS('Raw Data'!$Y:$Y, 'Raw Data'!$AN:$AN,"&lt;=" &amp;DATE(LEFT($AV$3, 4), MONTH("1 " &amp; AA$6 &amp; " " &amp; LEFT($AV$3, 4)) + 1, 0 ), 'Raw Data'!$AN:$AN,"&gt;" &amp;DATE(LEFT($AV$3, 4), MONTH("1 " &amp; AA$6 &amp; " " &amp; LEFT($AV$3, 4)), 0 ), 'Raw Data'!$J:$J, $A155, 'Raw Data'!$O:$O,""&amp;'Raw Data'!$B$1,'Raw Data'!$D:$D,"&lt;&gt;*ithdr*",'Raw Data'!$D:$D,"&lt;&gt;*ancel*",'Raw Data'!$P:$P,"--")
+
SUMIFS('Raw Data'!$Y:$Y, 'Raw Data'!$AN:$AN,"&lt;=" &amp;DATE(LEFT($AV$3, 4), MONTH("1 " &amp; AA$6 &amp; " " &amp; LEFT($AV$3, 4)) + 1, 0 ), 'Raw Data'!$AN:$AN,"&gt;" &amp;DATE(LEFT($AV$3, 4), MONTH("1 " &amp; AA$6 &amp; " " &amp; LEFT($AV$3, 4)), 0 ), 'Raw Data'!$J:$J, $A155, 'Raw Data'!$P:$P,""&amp;'Raw Data'!$B$1,'Raw Data'!$D:$D,"&lt;&gt;*ithdr*",'Raw Data'!$D:$D,"&lt;&gt;*ancel*")</f>
        <v>0</v>
      </c>
      <c r="AB164" s="117"/>
      <c r="AC164" s="117"/>
      <c r="AD164" s="123"/>
      <c r="AE164" s="156">
        <f>SUMIFS('Raw Data'!$Y:$Y, 'Raw Data'!$AN:$AN,"&lt;=" &amp;DATE(LEFT($AV$3, 4), MONTH("1 " &amp; AE$6 &amp; " " &amp; LEFT($AV$3, 4)) + 1, 0 ), 'Raw Data'!$AN:$AN,"&gt;" &amp;DATE(LEFT($AV$3, 4), MONTH("1 " &amp; AE$6 &amp; " " &amp; LEFT($AV$3, 4)), 0 ), 'Raw Data'!$J:$J, $A155, 'Raw Data'!$O:$O,""&amp;'Raw Data'!$B$1,'Raw Data'!$D:$D,"&lt;&gt;*ithdr*",'Raw Data'!$D:$D,"&lt;&gt;*ancel*",'Raw Data'!$P:$P,"--")
+
SUMIFS('Raw Data'!$Y:$Y, 'Raw Data'!$AN:$AN,"&lt;=" &amp;DATE(LEFT($AV$3, 4), MONTH("1 " &amp; AE$6 &amp; " " &amp; LEFT($AV$3, 4)) + 1, 0 ), 'Raw Data'!$AN:$AN,"&gt;" &amp;DATE(LEFT($AV$3, 4), MONTH("1 " &amp; AE$6 &amp; " " &amp; LEFT($AV$3, 4)), 0 ), 'Raw Data'!$J:$J, $A155, 'Raw Data'!$P:$P,""&amp;'Raw Data'!$B$1,'Raw Data'!$D:$D,"&lt;&gt;*ithdr*",'Raw Data'!$D:$D,"&lt;&gt;*ancel*")</f>
        <v>0</v>
      </c>
      <c r="AF164" s="117"/>
      <c r="AG164" s="117"/>
      <c r="AH164" s="123"/>
      <c r="AI164" s="156">
        <f>SUMIFS('Raw Data'!$Y:$Y, 'Raw Data'!$AN:$AN,"&lt;=" &amp;DATE(LEFT($AV$3, 4), MONTH("1 " &amp; AI$6 &amp; " " &amp; LEFT($AV$3, 4)) + 1, 0 ), 'Raw Data'!$AN:$AN,"&gt;" &amp;DATE(LEFT($AV$3, 4), MONTH("1 " &amp; AI$6 &amp; " " &amp; LEFT($AV$3, 4)), 0 ), 'Raw Data'!$J:$J, $A155, 'Raw Data'!$O:$O,""&amp;'Raw Data'!$B$1,'Raw Data'!$D:$D,"&lt;&gt;*ithdr*",'Raw Data'!$D:$D,"&lt;&gt;*ancel*",'Raw Data'!$P:$P,"--")
+
SUMIFS('Raw Data'!$Y:$Y, 'Raw Data'!$AN:$AN,"&lt;=" &amp;DATE(LEFT($AV$3, 4), MONTH("1 " &amp; AI$6 &amp; " " &amp; LEFT($AV$3, 4)) + 1, 0 ), 'Raw Data'!$AN:$AN,"&gt;" &amp;DATE(LEFT($AV$3, 4), MONTH("1 " &amp; AI$6 &amp; " " &amp; LEFT($AV$3, 4)), 0 ), 'Raw Data'!$J:$J, $A155, 'Raw Data'!$P:$P,""&amp;'Raw Data'!$B$1,'Raw Data'!$D:$D,"&lt;&gt;*ithdr*",'Raw Data'!$D:$D,"&lt;&gt;*ancel*")</f>
        <v>0</v>
      </c>
      <c r="AJ164" s="117"/>
      <c r="AK164" s="117"/>
      <c r="AL164" s="123"/>
      <c r="AM164" s="156">
        <f>SUMIFS('Raw Data'!$Y:$Y, 'Raw Data'!$AN:$AN,"&lt;=" &amp;DATE(LEFT($AV$3, 4), MONTH("1 " &amp; AM$6 &amp; " " &amp; LEFT($AV$3, 4)) + 1, 0 ), 'Raw Data'!$AN:$AN,"&gt;" &amp;DATE(LEFT($AV$3, 4), MONTH("1 " &amp; AM$6 &amp; " " &amp; LEFT($AV$3, 4)), 0 ), 'Raw Data'!$J:$J, $A155, 'Raw Data'!$O:$O,""&amp;'Raw Data'!$B$1,'Raw Data'!$D:$D,"&lt;&gt;*ithdr*",'Raw Data'!$D:$D,"&lt;&gt;*ancel*",'Raw Data'!$P:$P,"--")
+
SUMIFS('Raw Data'!$Y:$Y, 'Raw Data'!$AN:$AN,"&lt;=" &amp;DATE(LEFT($AV$3, 4), MONTH("1 " &amp; AM$6 &amp; " " &amp; LEFT($AV$3, 4)) + 1, 0 ), 'Raw Data'!$AN:$AN,"&gt;" &amp;DATE(LEFT($AV$3, 4), MONTH("1 " &amp; AM$6 &amp; " " &amp; LEFT($AV$3, 4)), 0 ), 'Raw Data'!$J:$J, $A155, 'Raw Data'!$P:$P,""&amp;'Raw Data'!$B$1,'Raw Data'!$D:$D,"&lt;&gt;*ithdr*",'Raw Data'!$D:$D,"&lt;&gt;*ancel*")</f>
        <v>0</v>
      </c>
      <c r="AN164" s="117"/>
      <c r="AO164" s="117"/>
      <c r="AP164" s="123"/>
      <c r="AQ164" s="156">
        <f>SUMIFS('Raw Data'!$Y:$Y, 'Raw Data'!$AN:$AN,"&lt;=" &amp;DATE(LEFT($AV$3, 4), MONTH("1 " &amp; AQ$6 &amp; " " &amp; LEFT($AV$3, 4)) + 1, 0 ), 'Raw Data'!$AN:$AN,"&gt;" &amp;DATE(LEFT($AV$3, 4), MONTH("1 " &amp; AQ$6 &amp; " " &amp; LEFT($AV$3, 4)), 0 ), 'Raw Data'!$J:$J, $A155, 'Raw Data'!$O:$O,""&amp;'Raw Data'!$B$1,'Raw Data'!$D:$D,"&lt;&gt;*ithdr*",'Raw Data'!$D:$D,"&lt;&gt;*ancel*",'Raw Data'!$P:$P,"--")
+
SUMIFS('Raw Data'!$Y:$Y, 'Raw Data'!$AN:$AN,"&lt;=" &amp;DATE(LEFT($AV$3, 4), MONTH("1 " &amp; AQ$6 &amp; " " &amp; LEFT($AV$3, 4)) + 1, 0 ), 'Raw Data'!$AN:$AN,"&gt;" &amp;DATE(LEFT($AV$3, 4), MONTH("1 " &amp; AQ$6 &amp; " " &amp; LEFT($AV$3, 4)), 0 ), 'Raw Data'!$J:$J, $A155, 'Raw Data'!$P:$P,""&amp;'Raw Data'!$B$1,'Raw Data'!$D:$D,"&lt;&gt;*ithdr*",'Raw Data'!$D:$D,"&lt;&gt;*ancel*")</f>
        <v>0</v>
      </c>
      <c r="AR164" s="117"/>
      <c r="AS164" s="117"/>
      <c r="AT164" s="123"/>
      <c r="AU164" s="156">
        <f>SUMIFS('Raw Data'!$Y:$Y, 'Raw Data'!$AN:$AN,"&lt;=" &amp;DATE(MID($AV$3, 15, 4), MONTH("1 " &amp; AU$6 &amp; " " &amp; MID($AV$3, 15, 4)) + 1, 0 ), 'Raw Data'!$AN:$AN,"&gt;" &amp;DATE(MID($AV$3, 15, 4), MONTH("1 " &amp; AU$6 &amp; " " &amp; MID($AV$3, 15, 4)), 0 ), 'Raw Data'!$J:$J, $A155, 'Raw Data'!$O:$O,""&amp;'Raw Data'!$B$1,'Raw Data'!$D:$D,"&lt;&gt;*ithdr*",'Raw Data'!$D:$D,"&lt;&gt;*ancel*",'Raw Data'!$P:$P,"--")
+
SUMIFS('Raw Data'!$Y:$Y, 'Raw Data'!$AN:$AN,"&lt;=" &amp;DATE(MID($AV$3, 15, 4), MONTH("1 " &amp; AU$6 &amp; " " &amp; MID($AV$3, 15, 4)) + 1, 0 ), 'Raw Data'!$AN:$AN,"&gt;" &amp;DATE(MID($AV$3, 15, 4), MONTH("1 " &amp; AU$6 &amp; " " &amp; MID($AV$3, 15, 4)), 0 ), 'Raw Data'!$J:$J, $A155, 'Raw Data'!$P:$P,""&amp;'Raw Data'!$B$1,'Raw Data'!$D:$D,"&lt;&gt;*ithdr*",'Raw Data'!$D:$D,"&lt;&gt;*ancel*")</f>
        <v>0</v>
      </c>
      <c r="AV164" s="117"/>
      <c r="AW164" s="117"/>
      <c r="AX164" s="123"/>
      <c r="AY164" s="156">
        <f>SUMIFS('Raw Data'!$Y:$Y, 'Raw Data'!$AN:$AN,"&lt;=" &amp;DATE(MID($AV$3, 15, 4), MONTH("1 " &amp; AY$6 &amp; " " &amp; MID($AV$3, 15, 4)) + 1, 0 ), 'Raw Data'!$AN:$AN,"&gt;" &amp;DATE(MID($AV$3, 15, 4), MONTH("1 " &amp; AY$6 &amp; " " &amp; MID($AV$3, 15, 4)), 0 ), 'Raw Data'!$J:$J, $A155, 'Raw Data'!$O:$O,""&amp;'Raw Data'!$B$1,'Raw Data'!$D:$D,"&lt;&gt;*ithdr*",'Raw Data'!$D:$D,"&lt;&gt;*ancel*",'Raw Data'!$P:$P,"--")
+
SUMIFS('Raw Data'!$Y:$Y, 'Raw Data'!$AN:$AN,"&lt;=" &amp;DATE(MID($AV$3, 15, 4), MONTH("1 " &amp; AY$6 &amp; " " &amp; MID($AV$3, 15, 4)) + 1, 0 ), 'Raw Data'!$AN:$AN,"&gt;" &amp;DATE(MID($AV$3, 15, 4), MONTH("1 " &amp; AY$6 &amp; " " &amp; MID($AV$3, 15, 4)), 0 ), 'Raw Data'!$J:$J, $A155, 'Raw Data'!$P:$P,""&amp;'Raw Data'!$B$1,'Raw Data'!$D:$D,"&lt;&gt;*ithdr*",'Raw Data'!$D:$D,"&lt;&gt;*ancel*")</f>
        <v>0</v>
      </c>
      <c r="AZ164" s="117"/>
      <c r="BA164" s="117"/>
      <c r="BB164" s="123"/>
      <c r="BC164" s="156">
        <f>SUMIFS('Raw Data'!$Y:$Y, 'Raw Data'!$AN:$AN,"&lt;=" &amp;DATE(MID($AV$3, 15, 4), MONTH("1 " &amp; BC$6 &amp; " " &amp; MID($AV$3, 15, 4)) + 1, 0 ), 'Raw Data'!$AN:$AN,"&gt;" &amp;DATE(MID($AV$3, 15, 4), MONTH("1 " &amp; BC$6 &amp; " " &amp; MID($AV$3, 15, 4)), 0 ), 'Raw Data'!$J:$J, $A155, 'Raw Data'!$O:$O,""&amp;'Raw Data'!$B$1,'Raw Data'!$D:$D,"&lt;&gt;*ithdr*",'Raw Data'!$D:$D,"&lt;&gt;*ancel*",'Raw Data'!$P:$P,"--")
+
SUMIFS('Raw Data'!$Y:$Y, 'Raw Data'!$AN:$AN,"&lt;=" &amp;DATE(MID($AV$3, 15, 4), MONTH("1 " &amp; BC$6 &amp; " " &amp; MID($AV$3, 15, 4)) + 1, 0 ), 'Raw Data'!$AN:$AN,"&gt;" &amp;DATE(MID($AV$3, 15, 4), MONTH("1 " &amp; BC$6 &amp; " " &amp; MID($AV$3, 15, 4)), 0 ), 'Raw Data'!$J:$J, $A155, 'Raw Data'!$P:$P,""&amp;'Raw Data'!$B$1,'Raw Data'!$D:$D,"&lt;&gt;*ithdr*",'Raw Data'!$D:$D,"&lt;&gt;*ancel*")</f>
        <v>0</v>
      </c>
      <c r="BD164" s="117"/>
      <c r="BE164" s="117"/>
      <c r="BF164" s="123"/>
    </row>
    <row r="165" spans="1:58" ht="12.75" customHeight="1" x14ac:dyDescent="0.2">
      <c r="A165" s="120" t="s">
        <v>144</v>
      </c>
      <c r="B165" s="117"/>
      <c r="C165" s="117"/>
      <c r="D165" s="117"/>
      <c r="E165" s="117"/>
      <c r="F165" s="117"/>
      <c r="G165" s="117"/>
      <c r="H165" s="117"/>
      <c r="I165" s="117"/>
      <c r="J165" s="123"/>
      <c r="K165" s="156">
        <f>SUMIFS('Raw Data'!$AA:$AA, 'Raw Data'!$AN:$AN,"&lt;=" &amp;DATE(LEFT($AV$3, 4), MONTH("1 " &amp; K$6 &amp; " " &amp; LEFT($AV$3, 4)) + 1, 0 ), 'Raw Data'!$AN:$AN,"&gt;" &amp;DATE(LEFT($AV$3, 4), MONTH("1 " &amp; K$6 &amp; " " &amp; LEFT($AV$3, 4)), 0 ), 'Raw Data'!$J:$J, $A155, 'Raw Data'!$O:$O,""&amp;'Raw Data'!$B$1,'Raw Data'!$D:$D,"&lt;&gt;*ithdr*",'Raw Data'!$D:$D,"&lt;&gt;*ancel*",'Raw Data'!$P:$P,"--")
+
SUMIFS('Raw Data'!$AA:$AA, 'Raw Data'!$AN:$AN,"&lt;=" &amp;DATE(LEFT($AV$3, 4), MONTH("1 " &amp; K$6 &amp; " " &amp; LEFT($AV$3, 4)) + 1, 0 ), 'Raw Data'!$AN:$AN,"&gt;" &amp;DATE(LEFT($AV$3, 4), MONTH("1 " &amp; K$6 &amp; " " &amp; LEFT($AV$3, 4)), 0 ), 'Raw Data'!$J:$J, $A155, 'Raw Data'!$P:$P,""&amp;'Raw Data'!$B$1,'Raw Data'!$D:$D,"&lt;&gt;*ithdr*",'Raw Data'!$D:$D,"&lt;&gt;*ancel*")
+
SUMIFS('Raw Data'!$X:$X, 'Raw Data'!$AN:$AN,"&lt;=" &amp;DATE(LEFT($AV$3, 4), MONTH("1 " &amp; K$6 &amp; " " &amp; LEFT($AV$3, 4)) + 1, 0 ), 'Raw Data'!$AN:$AN,"&gt;" &amp;DATE(LEFT($AV$3, 4), MONTH("1 " &amp; K$6 &amp; " " &amp; LEFT($AV$3, 4)), 0 ), 'Raw Data'!$J:$J, $A155, 'Raw Data'!$O:$O,""&amp;'Raw Data'!$B$1,'Raw Data'!$D:$D,"&lt;&gt;*ithdr*",'Raw Data'!$D:$D,"&lt;&gt;*ancel*",'Raw Data'!$P:$P,"--")
+
SUMIFS('Raw Data'!$X:$X, 'Raw Data'!$AN:$AN,"&lt;=" &amp;DATE(LEFT($AV$3, 4), MONTH("1 " &amp; K$6 &amp; " " &amp; LEFT($AV$3, 4)) + 1, 0 ), 'Raw Data'!$AN:$AN,"&gt;" &amp;DATE(LEFT($AV$3, 4), MONTH("1 " &amp; K$6 &amp; " " &amp; LEFT($AV$3, 4)), 0 ), 'Raw Data'!$J:$J, $A155, 'Raw Data'!$P:$P,""&amp;'Raw Data'!$B$1,'Raw Data'!$D:$D,"&lt;&gt;*ithdr*",'Raw Data'!$D:$D,"&lt;&gt;*ancel*")
+
SUMIFS('Raw Data'!$V:$V, 'Raw Data'!$AN:$AN,"&lt;=" &amp;DATE(LEFT($AV$3, 4), MONTH("1 " &amp; K$6 &amp; " " &amp; LEFT($AV$3, 4)) + 1, 0 ), 'Raw Data'!$AN:$AN,"&gt;" &amp;DATE(LEFT($AV$3, 4), MONTH("1 " &amp; K$6 &amp; " " &amp; LEFT($AV$3, 4)), 0 ), 'Raw Data'!$J:$J, $A155, 'Raw Data'!$O:$O,""&amp;'Raw Data'!$B$1,'Raw Data'!$D:$D,"&lt;&gt;*ithdr*",'Raw Data'!$D:$D,"&lt;&gt;*ancel*",'Raw Data'!$P:$P,"--")
+
SUMIFS('Raw Data'!$V:$V, 'Raw Data'!$AN:$AN,"&lt;=" &amp;DATE(LEFT($AV$3, 4), MONTH("1 " &amp; K$6 &amp; " " &amp; LEFT($AV$3, 4)) + 1, 0 ), 'Raw Data'!$AN:$AN,"&gt;" &amp;DATE(LEFT($AV$3, 4), MONTH("1 " &amp; K$6 &amp; " " &amp; LEFT($AV$3, 4)), 0 ), 'Raw Data'!$J:$J, $A155, 'Raw Data'!$P:$P,""&amp;'Raw Data'!$B$1,'Raw Data'!$D:$D,"&lt;&gt;*ithdr*",'Raw Data'!$D:$D,"&lt;&gt;*ancel*")</f>
        <v>0</v>
      </c>
      <c r="L165" s="117"/>
      <c r="M165" s="117"/>
      <c r="N165" s="123"/>
      <c r="O165" s="156">
        <f>SUMIFS('Raw Data'!$AA:$AA, 'Raw Data'!$AN:$AN,"&lt;=" &amp;DATE(LEFT($AV$3, 4), MONTH("1 " &amp; O$6 &amp; " " &amp; LEFT($AV$3, 4)) + 1, 0 ), 'Raw Data'!$AN:$AN,"&gt;" &amp;DATE(LEFT($AV$3, 4), MONTH("1 " &amp; O$6 &amp; " " &amp; LEFT($AV$3, 4)), 0 ), 'Raw Data'!$J:$J, $A155, 'Raw Data'!$O:$O,""&amp;'Raw Data'!$B$1,'Raw Data'!$D:$D,"&lt;&gt;*ithdr*",'Raw Data'!$D:$D,"&lt;&gt;*ancel*",'Raw Data'!$P:$P,"--")
+
SUMIFS('Raw Data'!$AA:$AA, 'Raw Data'!$AN:$AN,"&lt;=" &amp;DATE(LEFT($AV$3, 4), MONTH("1 " &amp; O$6 &amp; " " &amp; LEFT($AV$3, 4)) + 1, 0 ), 'Raw Data'!$AN:$AN,"&gt;" &amp;DATE(LEFT($AV$3, 4), MONTH("1 " &amp; O$6 &amp; " " &amp; LEFT($AV$3, 4)), 0 ), 'Raw Data'!$J:$J, $A155, 'Raw Data'!$P:$P,""&amp;'Raw Data'!$B$1,'Raw Data'!$D:$D,"&lt;&gt;*ithdr*",'Raw Data'!$D:$D,"&lt;&gt;*ancel*")
+
SUMIFS('Raw Data'!$X:$X, 'Raw Data'!$AN:$AN,"&lt;=" &amp;DATE(LEFT($AV$3, 4), MONTH("1 " &amp; O$6 &amp; " " &amp; LEFT($AV$3, 4)) + 1, 0 ), 'Raw Data'!$AN:$AN,"&gt;" &amp;DATE(LEFT($AV$3, 4), MONTH("1 " &amp; O$6 &amp; " " &amp; LEFT($AV$3, 4)), 0 ), 'Raw Data'!$J:$J, $A155, 'Raw Data'!$O:$O,""&amp;'Raw Data'!$B$1,'Raw Data'!$D:$D,"&lt;&gt;*ithdr*",'Raw Data'!$D:$D,"&lt;&gt;*ancel*",'Raw Data'!$P:$P,"--")
+
SUMIFS('Raw Data'!$X:$X, 'Raw Data'!$AN:$AN,"&lt;=" &amp;DATE(LEFT($AV$3, 4), MONTH("1 " &amp; O$6 &amp; " " &amp; LEFT($AV$3, 4)) + 1, 0 ), 'Raw Data'!$AN:$AN,"&gt;" &amp;DATE(LEFT($AV$3, 4), MONTH("1 " &amp; O$6 &amp; " " &amp; LEFT($AV$3, 4)), 0 ), 'Raw Data'!$J:$J, $A155, 'Raw Data'!$P:$P,""&amp;'Raw Data'!$B$1,'Raw Data'!$D:$D,"&lt;&gt;*ithdr*",'Raw Data'!$D:$D,"&lt;&gt;*ancel*")
+
SUMIFS('Raw Data'!$V:$V, 'Raw Data'!$AN:$AN,"&lt;=" &amp;DATE(LEFT($AV$3, 4), MONTH("1 " &amp; O$6 &amp; " " &amp; LEFT($AV$3, 4)) + 1, 0 ), 'Raw Data'!$AN:$AN,"&gt;" &amp;DATE(LEFT($AV$3, 4), MONTH("1 " &amp; O$6 &amp; " " &amp; LEFT($AV$3, 4)), 0 ), 'Raw Data'!$J:$J, $A155, 'Raw Data'!$O:$O,""&amp;'Raw Data'!$B$1,'Raw Data'!$D:$D,"&lt;&gt;*ithdr*",'Raw Data'!$D:$D,"&lt;&gt;*ancel*",'Raw Data'!$P:$P,"--")
+
SUMIFS('Raw Data'!$V:$V, 'Raw Data'!$AN:$AN,"&lt;=" &amp;DATE(LEFT($AV$3, 4), MONTH("1 " &amp; O$6 &amp; " " &amp; LEFT($AV$3, 4)) + 1, 0 ), 'Raw Data'!$AN:$AN,"&gt;" &amp;DATE(LEFT($AV$3, 4), MONTH("1 " &amp; O$6 &amp; " " &amp; LEFT($AV$3, 4)), 0 ), 'Raw Data'!$J:$J, $A155, 'Raw Data'!$P:$P,""&amp;'Raw Data'!$B$1,'Raw Data'!$D:$D,"&lt;&gt;*ithdr*",'Raw Data'!$D:$D,"&lt;&gt;*ancel*")</f>
        <v>0</v>
      </c>
      <c r="P165" s="117"/>
      <c r="Q165" s="117"/>
      <c r="R165" s="123"/>
      <c r="S165" s="156">
        <f>SUMIFS('Raw Data'!$AA:$AA, 'Raw Data'!$AN:$AN,"&lt;=" &amp;DATE(LEFT($AV$3, 4), MONTH("1 " &amp; S$6 &amp; " " &amp; LEFT($AV$3, 4)) + 1, 0 ), 'Raw Data'!$AN:$AN,"&gt;" &amp;DATE(LEFT($AV$3, 4), MONTH("1 " &amp; S$6 &amp; " " &amp; LEFT($AV$3, 4)), 0 ), 'Raw Data'!$J:$J, $A155, 'Raw Data'!$O:$O,""&amp;'Raw Data'!$B$1,'Raw Data'!$D:$D,"&lt;&gt;*ithdr*",'Raw Data'!$D:$D,"&lt;&gt;*ancel*",'Raw Data'!$P:$P,"--")
+
SUMIFS('Raw Data'!$AA:$AA, 'Raw Data'!$AN:$AN,"&lt;=" &amp;DATE(LEFT($AV$3, 4), MONTH("1 " &amp; S$6 &amp; " " &amp; LEFT($AV$3, 4)) + 1, 0 ), 'Raw Data'!$AN:$AN,"&gt;" &amp;DATE(LEFT($AV$3, 4), MONTH("1 " &amp; S$6 &amp; " " &amp; LEFT($AV$3, 4)), 0 ), 'Raw Data'!$J:$J, $A155, 'Raw Data'!$P:$P,""&amp;'Raw Data'!$B$1,'Raw Data'!$D:$D,"&lt;&gt;*ithdr*",'Raw Data'!$D:$D,"&lt;&gt;*ancel*")
+
SUMIFS('Raw Data'!$X:$X, 'Raw Data'!$AN:$AN,"&lt;=" &amp;DATE(LEFT($AV$3, 4), MONTH("1 " &amp; S$6 &amp; " " &amp; LEFT($AV$3, 4)) + 1, 0 ), 'Raw Data'!$AN:$AN,"&gt;" &amp;DATE(LEFT($AV$3, 4), MONTH("1 " &amp; S$6 &amp; " " &amp; LEFT($AV$3, 4)), 0 ), 'Raw Data'!$J:$J, $A155, 'Raw Data'!$O:$O,""&amp;'Raw Data'!$B$1,'Raw Data'!$D:$D,"&lt;&gt;*ithdr*",'Raw Data'!$D:$D,"&lt;&gt;*ancel*",'Raw Data'!$P:$P,"--")
+
SUMIFS('Raw Data'!$X:$X, 'Raw Data'!$AN:$AN,"&lt;=" &amp;DATE(LEFT($AV$3, 4), MONTH("1 " &amp; S$6 &amp; " " &amp; LEFT($AV$3, 4)) + 1, 0 ), 'Raw Data'!$AN:$AN,"&gt;" &amp;DATE(LEFT($AV$3, 4), MONTH("1 " &amp; S$6 &amp; " " &amp; LEFT($AV$3, 4)), 0 ), 'Raw Data'!$J:$J, $A155, 'Raw Data'!$P:$P,""&amp;'Raw Data'!$B$1,'Raw Data'!$D:$D,"&lt;&gt;*ithdr*",'Raw Data'!$D:$D,"&lt;&gt;*ancel*")
+
SUMIFS('Raw Data'!$V:$V, 'Raw Data'!$AN:$AN,"&lt;=" &amp;DATE(LEFT($AV$3, 4), MONTH("1 " &amp; S$6 &amp; " " &amp; LEFT($AV$3, 4)) + 1, 0 ), 'Raw Data'!$AN:$AN,"&gt;" &amp;DATE(LEFT($AV$3, 4), MONTH("1 " &amp; S$6 &amp; " " &amp; LEFT($AV$3, 4)), 0 ), 'Raw Data'!$J:$J, $A155, 'Raw Data'!$O:$O,""&amp;'Raw Data'!$B$1,'Raw Data'!$D:$D,"&lt;&gt;*ithdr*",'Raw Data'!$D:$D,"&lt;&gt;*ancel*",'Raw Data'!$P:$P,"--")
+
SUMIFS('Raw Data'!$V:$V, 'Raw Data'!$AN:$AN,"&lt;=" &amp;DATE(LEFT($AV$3, 4), MONTH("1 " &amp; S$6 &amp; " " &amp; LEFT($AV$3, 4)) + 1, 0 ), 'Raw Data'!$AN:$AN,"&gt;" &amp;DATE(LEFT($AV$3, 4), MONTH("1 " &amp; S$6 &amp; " " &amp; LEFT($AV$3, 4)), 0 ), 'Raw Data'!$J:$J, $A155, 'Raw Data'!$P:$P,""&amp;'Raw Data'!$B$1,'Raw Data'!$D:$D,"&lt;&gt;*ithdr*",'Raw Data'!$D:$D,"&lt;&gt;*ancel*")</f>
        <v>0</v>
      </c>
      <c r="T165" s="117"/>
      <c r="U165" s="117"/>
      <c r="V165" s="123"/>
      <c r="W165" s="156">
        <f>SUMIFS('Raw Data'!$AA:$AA, 'Raw Data'!$AN:$AN,"&lt;=" &amp;DATE(LEFT($AV$3, 4), MONTH("1 " &amp; W$6 &amp; " " &amp; LEFT($AV$3, 4)) + 1, 0 ), 'Raw Data'!$AN:$AN,"&gt;" &amp;DATE(LEFT($AV$3, 4), MONTH("1 " &amp; W$6 &amp; " " &amp; LEFT($AV$3, 4)), 0 ), 'Raw Data'!$J:$J, $A155, 'Raw Data'!$O:$O,""&amp;'Raw Data'!$B$1,'Raw Data'!$D:$D,"&lt;&gt;*ithdr*",'Raw Data'!$D:$D,"&lt;&gt;*ancel*",'Raw Data'!$P:$P,"--")
+
SUMIFS('Raw Data'!$AA:$AA, 'Raw Data'!$AN:$AN,"&lt;=" &amp;DATE(LEFT($AV$3, 4), MONTH("1 " &amp; W$6 &amp; " " &amp; LEFT($AV$3, 4)) + 1, 0 ), 'Raw Data'!$AN:$AN,"&gt;" &amp;DATE(LEFT($AV$3, 4), MONTH("1 " &amp; W$6 &amp; " " &amp; LEFT($AV$3, 4)), 0 ), 'Raw Data'!$J:$J, $A155, 'Raw Data'!$P:$P,""&amp;'Raw Data'!$B$1,'Raw Data'!$D:$D,"&lt;&gt;*ithdr*",'Raw Data'!$D:$D,"&lt;&gt;*ancel*")
+
SUMIFS('Raw Data'!$X:$X, 'Raw Data'!$AN:$AN,"&lt;=" &amp;DATE(LEFT($AV$3, 4), MONTH("1 " &amp; W$6 &amp; " " &amp; LEFT($AV$3, 4)) + 1, 0 ), 'Raw Data'!$AN:$AN,"&gt;" &amp;DATE(LEFT($AV$3, 4), MONTH("1 " &amp; W$6 &amp; " " &amp; LEFT($AV$3, 4)), 0 ), 'Raw Data'!$J:$J, $A155, 'Raw Data'!$O:$O,""&amp;'Raw Data'!$B$1,'Raw Data'!$D:$D,"&lt;&gt;*ithdr*",'Raw Data'!$D:$D,"&lt;&gt;*ancel*",'Raw Data'!$P:$P,"--")
+
SUMIFS('Raw Data'!$X:$X, 'Raw Data'!$AN:$AN,"&lt;=" &amp;DATE(LEFT($AV$3, 4), MONTH("1 " &amp; W$6 &amp; " " &amp; LEFT($AV$3, 4)) + 1, 0 ), 'Raw Data'!$AN:$AN,"&gt;" &amp;DATE(LEFT($AV$3, 4), MONTH("1 " &amp; W$6 &amp; " " &amp; LEFT($AV$3, 4)), 0 ), 'Raw Data'!$J:$J, $A155, 'Raw Data'!$P:$P,""&amp;'Raw Data'!$B$1,'Raw Data'!$D:$D,"&lt;&gt;*ithdr*",'Raw Data'!$D:$D,"&lt;&gt;*ancel*")
+
SUMIFS('Raw Data'!$V:$V, 'Raw Data'!$AN:$AN,"&lt;=" &amp;DATE(LEFT($AV$3, 4), MONTH("1 " &amp; W$6 &amp; " " &amp; LEFT($AV$3, 4)) + 1, 0 ), 'Raw Data'!$AN:$AN,"&gt;" &amp;DATE(LEFT($AV$3, 4), MONTH("1 " &amp; W$6 &amp; " " &amp; LEFT($AV$3, 4)), 0 ), 'Raw Data'!$J:$J, $A155, 'Raw Data'!$O:$O,""&amp;'Raw Data'!$B$1,'Raw Data'!$D:$D,"&lt;&gt;*ithdr*",'Raw Data'!$D:$D,"&lt;&gt;*ancel*",'Raw Data'!$P:$P,"--")
+
SUMIFS('Raw Data'!$V:$V, 'Raw Data'!$AN:$AN,"&lt;=" &amp;DATE(LEFT($AV$3, 4), MONTH("1 " &amp; W$6 &amp; " " &amp; LEFT($AV$3, 4)) + 1, 0 ), 'Raw Data'!$AN:$AN,"&gt;" &amp;DATE(LEFT($AV$3, 4), MONTH("1 " &amp; W$6 &amp; " " &amp; LEFT($AV$3, 4)), 0 ), 'Raw Data'!$J:$J, $A155, 'Raw Data'!$P:$P,""&amp;'Raw Data'!$B$1,'Raw Data'!$D:$D,"&lt;&gt;*ithdr*",'Raw Data'!$D:$D,"&lt;&gt;*ancel*")</f>
        <v>0</v>
      </c>
      <c r="X165" s="117"/>
      <c r="Y165" s="117"/>
      <c r="Z165" s="123"/>
      <c r="AA165" s="156">
        <f>SUMIFS('Raw Data'!$AA:$AA, 'Raw Data'!$AN:$AN,"&lt;=" &amp;DATE(LEFT($AV$3, 4), MONTH("1 " &amp; AA$6 &amp; " " &amp; LEFT($AV$3, 4)) + 1, 0 ), 'Raw Data'!$AN:$AN,"&gt;" &amp;DATE(LEFT($AV$3, 4), MONTH("1 " &amp; AA$6 &amp; " " &amp; LEFT($AV$3, 4)), 0 ), 'Raw Data'!$J:$J, $A155, 'Raw Data'!$O:$O,""&amp;'Raw Data'!$B$1,'Raw Data'!$D:$D,"&lt;&gt;*ithdr*",'Raw Data'!$D:$D,"&lt;&gt;*ancel*",'Raw Data'!$P:$P,"--")
+
SUMIFS('Raw Data'!$AA:$AA, 'Raw Data'!$AN:$AN,"&lt;=" &amp;DATE(LEFT($AV$3, 4), MONTH("1 " &amp; AA$6 &amp; " " &amp; LEFT($AV$3, 4)) + 1, 0 ), 'Raw Data'!$AN:$AN,"&gt;" &amp;DATE(LEFT($AV$3, 4), MONTH("1 " &amp; AA$6 &amp; " " &amp; LEFT($AV$3, 4)), 0 ), 'Raw Data'!$J:$J, $A155, 'Raw Data'!$P:$P,""&amp;'Raw Data'!$B$1,'Raw Data'!$D:$D,"&lt;&gt;*ithdr*",'Raw Data'!$D:$D,"&lt;&gt;*ancel*")
+
SUMIFS('Raw Data'!$X:$X, 'Raw Data'!$AN:$AN,"&lt;=" &amp;DATE(LEFT($AV$3, 4), MONTH("1 " &amp; AA$6 &amp; " " &amp; LEFT($AV$3, 4)) + 1, 0 ), 'Raw Data'!$AN:$AN,"&gt;" &amp;DATE(LEFT($AV$3, 4), MONTH("1 " &amp; AA$6 &amp; " " &amp; LEFT($AV$3, 4)), 0 ), 'Raw Data'!$J:$J, $A155, 'Raw Data'!$O:$O,""&amp;'Raw Data'!$B$1,'Raw Data'!$D:$D,"&lt;&gt;*ithdr*",'Raw Data'!$D:$D,"&lt;&gt;*ancel*",'Raw Data'!$P:$P,"--")
+
SUMIFS('Raw Data'!$X:$X, 'Raw Data'!$AN:$AN,"&lt;=" &amp;DATE(LEFT($AV$3, 4), MONTH("1 " &amp; AA$6 &amp; " " &amp; LEFT($AV$3, 4)) + 1, 0 ), 'Raw Data'!$AN:$AN,"&gt;" &amp;DATE(LEFT($AV$3, 4), MONTH("1 " &amp; AA$6 &amp; " " &amp; LEFT($AV$3, 4)), 0 ), 'Raw Data'!$J:$J, $A155, 'Raw Data'!$P:$P,""&amp;'Raw Data'!$B$1,'Raw Data'!$D:$D,"&lt;&gt;*ithdr*",'Raw Data'!$D:$D,"&lt;&gt;*ancel*")
+
SUMIFS('Raw Data'!$V:$V, 'Raw Data'!$AN:$AN,"&lt;=" &amp;DATE(LEFT($AV$3, 4), MONTH("1 " &amp; AA$6 &amp; " " &amp; LEFT($AV$3, 4)) + 1, 0 ), 'Raw Data'!$AN:$AN,"&gt;" &amp;DATE(LEFT($AV$3, 4), MONTH("1 " &amp; AA$6 &amp; " " &amp; LEFT($AV$3, 4)), 0 ), 'Raw Data'!$J:$J, $A155, 'Raw Data'!$O:$O,""&amp;'Raw Data'!$B$1,'Raw Data'!$D:$D,"&lt;&gt;*ithdr*",'Raw Data'!$D:$D,"&lt;&gt;*ancel*",'Raw Data'!$P:$P,"--")
+
SUMIFS('Raw Data'!$V:$V, 'Raw Data'!$AN:$AN,"&lt;=" &amp;DATE(LEFT($AV$3, 4), MONTH("1 " &amp; AA$6 &amp; " " &amp; LEFT($AV$3, 4)) + 1, 0 ), 'Raw Data'!$AN:$AN,"&gt;" &amp;DATE(LEFT($AV$3, 4), MONTH("1 " &amp; AA$6 &amp; " " &amp; LEFT($AV$3, 4)), 0 ), 'Raw Data'!$J:$J, $A155, 'Raw Data'!$P:$P,""&amp;'Raw Data'!$B$1,'Raw Data'!$D:$D,"&lt;&gt;*ithdr*",'Raw Data'!$D:$D,"&lt;&gt;*ancel*")</f>
        <v>0</v>
      </c>
      <c r="AB165" s="117"/>
      <c r="AC165" s="117"/>
      <c r="AD165" s="123"/>
      <c r="AE165" s="156">
        <f>SUMIFS('Raw Data'!$AA:$AA, 'Raw Data'!$AN:$AN,"&lt;=" &amp;DATE(LEFT($AV$3, 4), MONTH("1 " &amp; AE$6 &amp; " " &amp; LEFT($AV$3, 4)) + 1, 0 ), 'Raw Data'!$AN:$AN,"&gt;" &amp;DATE(LEFT($AV$3, 4), MONTH("1 " &amp; AE$6 &amp; " " &amp; LEFT($AV$3, 4)), 0 ), 'Raw Data'!$J:$J, $A155, 'Raw Data'!$O:$O,""&amp;'Raw Data'!$B$1,'Raw Data'!$D:$D,"&lt;&gt;*ithdr*",'Raw Data'!$D:$D,"&lt;&gt;*ancel*",'Raw Data'!$P:$P,"--")
+
SUMIFS('Raw Data'!$AA:$AA, 'Raw Data'!$AN:$AN,"&lt;=" &amp;DATE(LEFT($AV$3, 4), MONTH("1 " &amp; AE$6 &amp; " " &amp; LEFT($AV$3, 4)) + 1, 0 ), 'Raw Data'!$AN:$AN,"&gt;" &amp;DATE(LEFT($AV$3, 4), MONTH("1 " &amp; AE$6 &amp; " " &amp; LEFT($AV$3, 4)), 0 ), 'Raw Data'!$J:$J, $A155, 'Raw Data'!$P:$P,""&amp;'Raw Data'!$B$1,'Raw Data'!$D:$D,"&lt;&gt;*ithdr*",'Raw Data'!$D:$D,"&lt;&gt;*ancel*")
+
SUMIFS('Raw Data'!$X:$X, 'Raw Data'!$AN:$AN,"&lt;=" &amp;DATE(LEFT($AV$3, 4), MONTH("1 " &amp; AE$6 &amp; " " &amp; LEFT($AV$3, 4)) + 1, 0 ), 'Raw Data'!$AN:$AN,"&gt;" &amp;DATE(LEFT($AV$3, 4), MONTH("1 " &amp; AE$6 &amp; " " &amp; LEFT($AV$3, 4)), 0 ), 'Raw Data'!$J:$J, $A155, 'Raw Data'!$O:$O,""&amp;'Raw Data'!$B$1,'Raw Data'!$D:$D,"&lt;&gt;*ithdr*",'Raw Data'!$D:$D,"&lt;&gt;*ancel*",'Raw Data'!$P:$P,"--")
+
SUMIFS('Raw Data'!$X:$X, 'Raw Data'!$AN:$AN,"&lt;=" &amp;DATE(LEFT($AV$3, 4), MONTH("1 " &amp; AE$6 &amp; " " &amp; LEFT($AV$3, 4)) + 1, 0 ), 'Raw Data'!$AN:$AN,"&gt;" &amp;DATE(LEFT($AV$3, 4), MONTH("1 " &amp; AE$6 &amp; " " &amp; LEFT($AV$3, 4)), 0 ), 'Raw Data'!$J:$J, $A155, 'Raw Data'!$P:$P,""&amp;'Raw Data'!$B$1,'Raw Data'!$D:$D,"&lt;&gt;*ithdr*",'Raw Data'!$D:$D,"&lt;&gt;*ancel*")
+
SUMIFS('Raw Data'!$V:$V, 'Raw Data'!$AN:$AN,"&lt;=" &amp;DATE(LEFT($AV$3, 4), MONTH("1 " &amp; AE$6 &amp; " " &amp; LEFT($AV$3, 4)) + 1, 0 ), 'Raw Data'!$AN:$AN,"&gt;" &amp;DATE(LEFT($AV$3, 4), MONTH("1 " &amp; AE$6 &amp; " " &amp; LEFT($AV$3, 4)), 0 ), 'Raw Data'!$J:$J, $A155, 'Raw Data'!$O:$O,""&amp;'Raw Data'!$B$1,'Raw Data'!$D:$D,"&lt;&gt;*ithdr*",'Raw Data'!$D:$D,"&lt;&gt;*ancel*",'Raw Data'!$P:$P,"--")
+
SUMIFS('Raw Data'!$V:$V, 'Raw Data'!$AN:$AN,"&lt;=" &amp;DATE(LEFT($AV$3, 4), MONTH("1 " &amp; AE$6 &amp; " " &amp; LEFT($AV$3, 4)) + 1, 0 ), 'Raw Data'!$AN:$AN,"&gt;" &amp;DATE(LEFT($AV$3, 4), MONTH("1 " &amp; AE$6 &amp; " " &amp; LEFT($AV$3, 4)), 0 ), 'Raw Data'!$J:$J, $A155, 'Raw Data'!$P:$P,""&amp;'Raw Data'!$B$1,'Raw Data'!$D:$D,"&lt;&gt;*ithdr*",'Raw Data'!$D:$D,"&lt;&gt;*ancel*")</f>
        <v>0</v>
      </c>
      <c r="AF165" s="117"/>
      <c r="AG165" s="117"/>
      <c r="AH165" s="123"/>
      <c r="AI165" s="156">
        <f>SUMIFS('Raw Data'!$AA:$AA, 'Raw Data'!$AN:$AN,"&lt;=" &amp;DATE(LEFT($AV$3, 4), MONTH("1 " &amp; AI$6 &amp; " " &amp; LEFT($AV$3, 4)) + 1, 0 ), 'Raw Data'!$AN:$AN,"&gt;" &amp;DATE(LEFT($AV$3, 4), MONTH("1 " &amp; AI$6 &amp; " " &amp; LEFT($AV$3, 4)), 0 ), 'Raw Data'!$J:$J, $A155, 'Raw Data'!$O:$O,""&amp;'Raw Data'!$B$1,'Raw Data'!$D:$D,"&lt;&gt;*ithdr*",'Raw Data'!$D:$D,"&lt;&gt;*ancel*",'Raw Data'!$P:$P,"--")
+
SUMIFS('Raw Data'!$AA:$AA, 'Raw Data'!$AN:$AN,"&lt;=" &amp;DATE(LEFT($AV$3, 4), MONTH("1 " &amp; AI$6 &amp; " " &amp; LEFT($AV$3, 4)) + 1, 0 ), 'Raw Data'!$AN:$AN,"&gt;" &amp;DATE(LEFT($AV$3, 4), MONTH("1 " &amp; AI$6 &amp; " " &amp; LEFT($AV$3, 4)), 0 ), 'Raw Data'!$J:$J, $A155, 'Raw Data'!$P:$P,""&amp;'Raw Data'!$B$1,'Raw Data'!$D:$D,"&lt;&gt;*ithdr*",'Raw Data'!$D:$D,"&lt;&gt;*ancel*")
+
SUMIFS('Raw Data'!$X:$X, 'Raw Data'!$AN:$AN,"&lt;=" &amp;DATE(LEFT($AV$3, 4), MONTH("1 " &amp; AI$6 &amp; " " &amp; LEFT($AV$3, 4)) + 1, 0 ), 'Raw Data'!$AN:$AN,"&gt;" &amp;DATE(LEFT($AV$3, 4), MONTH("1 " &amp; AI$6 &amp; " " &amp; LEFT($AV$3, 4)), 0 ), 'Raw Data'!$J:$J, $A155, 'Raw Data'!$O:$O,""&amp;'Raw Data'!$B$1,'Raw Data'!$D:$D,"&lt;&gt;*ithdr*",'Raw Data'!$D:$D,"&lt;&gt;*ancel*",'Raw Data'!$P:$P,"--")
+
SUMIFS('Raw Data'!$X:$X, 'Raw Data'!$AN:$AN,"&lt;=" &amp;DATE(LEFT($AV$3, 4), MONTH("1 " &amp; AI$6 &amp; " " &amp; LEFT($AV$3, 4)) + 1, 0 ), 'Raw Data'!$AN:$AN,"&gt;" &amp;DATE(LEFT($AV$3, 4), MONTH("1 " &amp; AI$6 &amp; " " &amp; LEFT($AV$3, 4)), 0 ), 'Raw Data'!$J:$J, $A155, 'Raw Data'!$P:$P,""&amp;'Raw Data'!$B$1,'Raw Data'!$D:$D,"&lt;&gt;*ithdr*",'Raw Data'!$D:$D,"&lt;&gt;*ancel*")
+
SUMIFS('Raw Data'!$V:$V, 'Raw Data'!$AN:$AN,"&lt;=" &amp;DATE(LEFT($AV$3, 4), MONTH("1 " &amp; AI$6 &amp; " " &amp; LEFT($AV$3, 4)) + 1, 0 ), 'Raw Data'!$AN:$AN,"&gt;" &amp;DATE(LEFT($AV$3, 4), MONTH("1 " &amp; AI$6 &amp; " " &amp; LEFT($AV$3, 4)), 0 ), 'Raw Data'!$J:$J, $A155, 'Raw Data'!$O:$O,""&amp;'Raw Data'!$B$1,'Raw Data'!$D:$D,"&lt;&gt;*ithdr*",'Raw Data'!$D:$D,"&lt;&gt;*ancel*",'Raw Data'!$P:$P,"--")
+
SUMIFS('Raw Data'!$V:$V, 'Raw Data'!$AN:$AN,"&lt;=" &amp;DATE(LEFT($AV$3, 4), MONTH("1 " &amp; AI$6 &amp; " " &amp; LEFT($AV$3, 4)) + 1, 0 ), 'Raw Data'!$AN:$AN,"&gt;" &amp;DATE(LEFT($AV$3, 4), MONTH("1 " &amp; AI$6 &amp; " " &amp; LEFT($AV$3, 4)), 0 ), 'Raw Data'!$J:$J, $A155, 'Raw Data'!$P:$P,""&amp;'Raw Data'!$B$1,'Raw Data'!$D:$D,"&lt;&gt;*ithdr*",'Raw Data'!$D:$D,"&lt;&gt;*ancel*")</f>
        <v>0</v>
      </c>
      <c r="AJ165" s="117"/>
      <c r="AK165" s="117"/>
      <c r="AL165" s="123"/>
      <c r="AM165" s="156">
        <f>SUMIFS('Raw Data'!$AA:$AA, 'Raw Data'!$AN:$AN,"&lt;=" &amp;DATE(LEFT($AV$3, 4), MONTH("1 " &amp; AM$6 &amp; " " &amp; LEFT($AV$3, 4)) + 1, 0 ), 'Raw Data'!$AN:$AN,"&gt;" &amp;DATE(LEFT($AV$3, 4), MONTH("1 " &amp; AM$6 &amp; " " &amp; LEFT($AV$3, 4)), 0 ), 'Raw Data'!$J:$J, $A155, 'Raw Data'!$O:$O,""&amp;'Raw Data'!$B$1,'Raw Data'!$D:$D,"&lt;&gt;*ithdr*",'Raw Data'!$D:$D,"&lt;&gt;*ancel*",'Raw Data'!$P:$P,"--")
+
SUMIFS('Raw Data'!$AA:$AA, 'Raw Data'!$AN:$AN,"&lt;=" &amp;DATE(LEFT($AV$3, 4), MONTH("1 " &amp; AM$6 &amp; " " &amp; LEFT($AV$3, 4)) + 1, 0 ), 'Raw Data'!$AN:$AN,"&gt;" &amp;DATE(LEFT($AV$3, 4), MONTH("1 " &amp; AM$6 &amp; " " &amp; LEFT($AV$3, 4)), 0 ), 'Raw Data'!$J:$J, $A155, 'Raw Data'!$P:$P,""&amp;'Raw Data'!$B$1,'Raw Data'!$D:$D,"&lt;&gt;*ithdr*",'Raw Data'!$D:$D,"&lt;&gt;*ancel*")
+
SUMIFS('Raw Data'!$X:$X, 'Raw Data'!$AN:$AN,"&lt;=" &amp;DATE(LEFT($AV$3, 4), MONTH("1 " &amp; AM$6 &amp; " " &amp; LEFT($AV$3, 4)) + 1, 0 ), 'Raw Data'!$AN:$AN,"&gt;" &amp;DATE(LEFT($AV$3, 4), MONTH("1 " &amp; AM$6 &amp; " " &amp; LEFT($AV$3, 4)), 0 ), 'Raw Data'!$J:$J, $A155, 'Raw Data'!$O:$O,""&amp;'Raw Data'!$B$1,'Raw Data'!$D:$D,"&lt;&gt;*ithdr*",'Raw Data'!$D:$D,"&lt;&gt;*ancel*",'Raw Data'!$P:$P,"--")
+
SUMIFS('Raw Data'!$X:$X, 'Raw Data'!$AN:$AN,"&lt;=" &amp;DATE(LEFT($AV$3, 4), MONTH("1 " &amp; AM$6 &amp; " " &amp; LEFT($AV$3, 4)) + 1, 0 ), 'Raw Data'!$AN:$AN,"&gt;" &amp;DATE(LEFT($AV$3, 4), MONTH("1 " &amp; AM$6 &amp; " " &amp; LEFT($AV$3, 4)), 0 ), 'Raw Data'!$J:$J, $A155, 'Raw Data'!$P:$P,""&amp;'Raw Data'!$B$1,'Raw Data'!$D:$D,"&lt;&gt;*ithdr*",'Raw Data'!$D:$D,"&lt;&gt;*ancel*")
+
SUMIFS('Raw Data'!$V:$V, 'Raw Data'!$AN:$AN,"&lt;=" &amp;DATE(LEFT($AV$3, 4), MONTH("1 " &amp; AM$6 &amp; " " &amp; LEFT($AV$3, 4)) + 1, 0 ), 'Raw Data'!$AN:$AN,"&gt;" &amp;DATE(LEFT($AV$3, 4), MONTH("1 " &amp; AM$6 &amp; " " &amp; LEFT($AV$3, 4)), 0 ), 'Raw Data'!$J:$J, $A155, 'Raw Data'!$O:$O,""&amp;'Raw Data'!$B$1,'Raw Data'!$D:$D,"&lt;&gt;*ithdr*",'Raw Data'!$D:$D,"&lt;&gt;*ancel*",'Raw Data'!$P:$P,"--")
+
SUMIFS('Raw Data'!$V:$V, 'Raw Data'!$AN:$AN,"&lt;=" &amp;DATE(LEFT($AV$3, 4), MONTH("1 " &amp; AM$6 &amp; " " &amp; LEFT($AV$3, 4)) + 1, 0 ), 'Raw Data'!$AN:$AN,"&gt;" &amp;DATE(LEFT($AV$3, 4), MONTH("1 " &amp; AM$6 &amp; " " &amp; LEFT($AV$3, 4)), 0 ), 'Raw Data'!$J:$J, $A155, 'Raw Data'!$P:$P,""&amp;'Raw Data'!$B$1,'Raw Data'!$D:$D,"&lt;&gt;*ithdr*",'Raw Data'!$D:$D,"&lt;&gt;*ancel*")</f>
        <v>0</v>
      </c>
      <c r="AN165" s="117"/>
      <c r="AO165" s="117"/>
      <c r="AP165" s="123"/>
      <c r="AQ165" s="156">
        <f>SUMIFS('Raw Data'!$AA:$AA, 'Raw Data'!$AN:$AN,"&lt;=" &amp;DATE(LEFT($AV$3, 4), MONTH("1 " &amp; AQ$6 &amp; " " &amp; LEFT($AV$3, 4)) + 1, 0 ), 'Raw Data'!$AN:$AN,"&gt;" &amp;DATE(LEFT($AV$3, 4), MONTH("1 " &amp; AQ$6 &amp; " " &amp; LEFT($AV$3, 4)), 0 ), 'Raw Data'!$J:$J, $A155, 'Raw Data'!$O:$O,""&amp;'Raw Data'!$B$1,'Raw Data'!$D:$D,"&lt;&gt;*ithdr*",'Raw Data'!$D:$D,"&lt;&gt;*ancel*",'Raw Data'!$P:$P,"--")
+
SUMIFS('Raw Data'!$AA:$AA, 'Raw Data'!$AN:$AN,"&lt;=" &amp;DATE(LEFT($AV$3, 4), MONTH("1 " &amp; AQ$6 &amp; " " &amp; LEFT($AV$3, 4)) + 1, 0 ), 'Raw Data'!$AN:$AN,"&gt;" &amp;DATE(LEFT($AV$3, 4), MONTH("1 " &amp; AQ$6 &amp; " " &amp; LEFT($AV$3, 4)), 0 ), 'Raw Data'!$J:$J, $A155, 'Raw Data'!$P:$P,""&amp;'Raw Data'!$B$1,'Raw Data'!$D:$D,"&lt;&gt;*ithdr*",'Raw Data'!$D:$D,"&lt;&gt;*ancel*")
+
SUMIFS('Raw Data'!$X:$X, 'Raw Data'!$AN:$AN,"&lt;=" &amp;DATE(LEFT($AV$3, 4), MONTH("1 " &amp; AQ$6 &amp; " " &amp; LEFT($AV$3, 4)) + 1, 0 ), 'Raw Data'!$AN:$AN,"&gt;" &amp;DATE(LEFT($AV$3, 4), MONTH("1 " &amp; AQ$6 &amp; " " &amp; LEFT($AV$3, 4)), 0 ), 'Raw Data'!$J:$J, $A155, 'Raw Data'!$O:$O,""&amp;'Raw Data'!$B$1,'Raw Data'!$D:$D,"&lt;&gt;*ithdr*",'Raw Data'!$D:$D,"&lt;&gt;*ancel*",'Raw Data'!$P:$P,"--")
+
SUMIFS('Raw Data'!$X:$X, 'Raw Data'!$AN:$AN,"&lt;=" &amp;DATE(LEFT($AV$3, 4), MONTH("1 " &amp; AQ$6 &amp; " " &amp; LEFT($AV$3, 4)) + 1, 0 ), 'Raw Data'!$AN:$AN,"&gt;" &amp;DATE(LEFT($AV$3, 4), MONTH("1 " &amp; AQ$6 &amp; " " &amp; LEFT($AV$3, 4)), 0 ), 'Raw Data'!$J:$J, $A155, 'Raw Data'!$P:$P,""&amp;'Raw Data'!$B$1,'Raw Data'!$D:$D,"&lt;&gt;*ithdr*",'Raw Data'!$D:$D,"&lt;&gt;*ancel*")
+
SUMIFS('Raw Data'!$V:$V, 'Raw Data'!$AN:$AN,"&lt;=" &amp;DATE(LEFT($AV$3, 4), MONTH("1 " &amp; AQ$6 &amp; " " &amp; LEFT($AV$3, 4)) + 1, 0 ), 'Raw Data'!$AN:$AN,"&gt;" &amp;DATE(LEFT($AV$3, 4), MONTH("1 " &amp; AQ$6 &amp; " " &amp; LEFT($AV$3, 4)), 0 ), 'Raw Data'!$J:$J, $A155, 'Raw Data'!$O:$O,""&amp;'Raw Data'!$B$1,'Raw Data'!$D:$D,"&lt;&gt;*ithdr*",'Raw Data'!$D:$D,"&lt;&gt;*ancel*",'Raw Data'!$P:$P,"--")
+
SUMIFS('Raw Data'!$V:$V, 'Raw Data'!$AN:$AN,"&lt;=" &amp;DATE(LEFT($AV$3, 4), MONTH("1 " &amp; AQ$6 &amp; " " &amp; LEFT($AV$3, 4)) + 1, 0 ), 'Raw Data'!$AN:$AN,"&gt;" &amp;DATE(LEFT($AV$3, 4), MONTH("1 " &amp; AQ$6 &amp; " " &amp; LEFT($AV$3, 4)), 0 ), 'Raw Data'!$J:$J, $A155, 'Raw Data'!$P:$P,""&amp;'Raw Data'!$B$1,'Raw Data'!$D:$D,"&lt;&gt;*ithdr*",'Raw Data'!$D:$D,"&lt;&gt;*ancel*")</f>
        <v>0</v>
      </c>
      <c r="AR165" s="117"/>
      <c r="AS165" s="117"/>
      <c r="AT165" s="123"/>
      <c r="AU165" s="156">
        <f>SUMIFS('Raw Data'!$AA:$AA, 'Raw Data'!$AN:$AN,"&lt;=" &amp;DATE(MID($AV$3, 15, 4), MONTH("1 " &amp; AU$6 &amp; " " &amp; MID($AV$3, 15, 4)) + 1, 0 ), 'Raw Data'!$AN:$AN,"&gt;" &amp;DATE(MID($AV$3, 15, 4), MONTH("1 " &amp; AU$6 &amp; " " &amp; MID($AV$3, 15, 4)), 0 ), 'Raw Data'!$J:$J, $A155, 'Raw Data'!$O:$O,""&amp;'Raw Data'!$B$1,'Raw Data'!$D:$D,"&lt;&gt;*ithdr*",'Raw Data'!$D:$D,"&lt;&gt;*ancel*",'Raw Data'!$P:$P,"--")
+
SUMIFS('Raw Data'!$AA:$AA, 'Raw Data'!$AN:$AN,"&lt;=" &amp;DATE(MID($AV$3, 15, 4), MONTH("1 " &amp; AU$6 &amp; " " &amp; MID($AV$3, 15, 4)) + 1, 0 ), 'Raw Data'!$AN:$AN,"&gt;" &amp;DATE(MID($AV$3, 15, 4), MONTH("1 " &amp; AU$6 &amp; " " &amp; MID($AV$3, 15, 4)), 0 ), 'Raw Data'!$J:$J, $A155, 'Raw Data'!$P:$P,""&amp;'Raw Data'!$B$1,'Raw Data'!$D:$D,"&lt;&gt;*ithdr*",'Raw Data'!$D:$D,"&lt;&gt;*ancel*")
+
SUMIFS('Raw Data'!$X:$X, 'Raw Data'!$AN:$AN,"&lt;=" &amp;DATE(MID($AV$3, 15, 4), MONTH("1 " &amp; AU$6 &amp; " " &amp; MID($AV$3, 15, 4)) + 1, 0 ), 'Raw Data'!$AN:$AN,"&gt;" &amp;DATE(MID($AV$3, 15, 4), MONTH("1 " &amp; AU$6 &amp; " " &amp; MID($AV$3, 15, 4)), 0 ), 'Raw Data'!$J:$J, $A155, 'Raw Data'!$O:$O,""&amp;'Raw Data'!$B$1,'Raw Data'!$D:$D,"&lt;&gt;*ithdr*",'Raw Data'!$D:$D,"&lt;&gt;*ancel*",'Raw Data'!$P:$P,"--")
+
SUMIFS('Raw Data'!$X:$X, 'Raw Data'!$AN:$AN,"&lt;=" &amp;DATE(MID($AV$3, 15, 4), MONTH("1 " &amp; AU$6 &amp; " " &amp; MID($AV$3, 15, 4)) + 1, 0 ), 'Raw Data'!$AN:$AN,"&gt;" &amp;DATE(MID($AV$3, 15, 4), MONTH("1 " &amp; AU$6 &amp; " " &amp; MID($AV$3, 15, 4)), 0 ), 'Raw Data'!$J:$J, $A155, 'Raw Data'!$P:$P,""&amp;'Raw Data'!$B$1,'Raw Data'!$D:$D,"&lt;&gt;*ithdr*",'Raw Data'!$D:$D,"&lt;&gt;*ancel*")
+
SUMIFS('Raw Data'!$V:$V, 'Raw Data'!$AN:$AN,"&lt;=" &amp;DATE(MID($AV$3, 15, 4), MONTH("1 " &amp; AU$6 &amp; " " &amp; MID($AV$3, 15, 4)) + 1, 0 ), 'Raw Data'!$AN:$AN,"&gt;" &amp;DATE(MID($AV$3, 15, 4), MONTH("1 " &amp; AU$6 &amp; " " &amp; MID($AV$3, 15, 4)), 0 ), 'Raw Data'!$J:$J, $A155, 'Raw Data'!$O:$O,""&amp;'Raw Data'!$B$1,'Raw Data'!$D:$D,"&lt;&gt;*ithdr*",'Raw Data'!$D:$D,"&lt;&gt;*ancel*",'Raw Data'!$P:$P,"--")
+
SUMIFS('Raw Data'!$V:$V, 'Raw Data'!$AN:$AN,"&lt;=" &amp;DATE(MID($AV$3, 15, 4), MONTH("1 " &amp; AU$6 &amp; " " &amp; MID($AV$3, 15, 4)) + 1, 0 ), 'Raw Data'!$AN:$AN,"&gt;" &amp;DATE(MID($AV$3, 15, 4), MONTH("1 " &amp; AU$6 &amp; " " &amp; MID($AV$3, 15, 4)), 0 ), 'Raw Data'!$J:$J, $A155, 'Raw Data'!$P:$P,""&amp;'Raw Data'!$B$1,'Raw Data'!$D:$D,"&lt;&gt;*ithdr*",'Raw Data'!$D:$D,"&lt;&gt;*ancel*")</f>
        <v>0</v>
      </c>
      <c r="AV165" s="117"/>
      <c r="AW165" s="117"/>
      <c r="AX165" s="123"/>
      <c r="AY165" s="156">
        <f>SUMIFS('Raw Data'!$AA:$AA, 'Raw Data'!$AN:$AN,"&lt;=" &amp;DATE(MID($AV$3, 15, 4), MONTH("1 " &amp; AY$6 &amp; " " &amp; MID($AV$3, 15, 4)) + 1, 0 ), 'Raw Data'!$AN:$AN,"&gt;" &amp;DATE(MID($AV$3, 15, 4), MONTH("1 " &amp; AY$6 &amp; " " &amp; MID($AV$3, 15, 4)), 0 ), 'Raw Data'!$J:$J, $A155, 'Raw Data'!$O:$O,""&amp;'Raw Data'!$B$1,'Raw Data'!$D:$D,"&lt;&gt;*ithdr*",'Raw Data'!$D:$D,"&lt;&gt;*ancel*",'Raw Data'!$P:$P,"--")
+
SUMIFS('Raw Data'!$AA:$AA, 'Raw Data'!$AN:$AN,"&lt;=" &amp;DATE(MID($AV$3, 15, 4), MONTH("1 " &amp; AY$6 &amp; " " &amp; MID($AV$3, 15, 4)) + 1, 0 ), 'Raw Data'!$AN:$AN,"&gt;" &amp;DATE(MID($AV$3, 15, 4), MONTH("1 " &amp; AY$6 &amp; " " &amp; MID($AV$3, 15, 4)), 0 ), 'Raw Data'!$J:$J, $A155, 'Raw Data'!$P:$P,""&amp;'Raw Data'!$B$1,'Raw Data'!$D:$D,"&lt;&gt;*ithdr*",'Raw Data'!$D:$D,"&lt;&gt;*ancel*")
+
SUMIFS('Raw Data'!$X:$X, 'Raw Data'!$AN:$AN,"&lt;=" &amp;DATE(MID($AV$3, 15, 4), MONTH("1 " &amp; AY$6 &amp; " " &amp; MID($AV$3, 15, 4)) + 1, 0 ), 'Raw Data'!$AN:$AN,"&gt;" &amp;DATE(MID($AV$3, 15, 4), MONTH("1 " &amp; AY$6 &amp; " " &amp; MID($AV$3, 15, 4)), 0 ), 'Raw Data'!$J:$J, $A155, 'Raw Data'!$O:$O,""&amp;'Raw Data'!$B$1,'Raw Data'!$D:$D,"&lt;&gt;*ithdr*",'Raw Data'!$D:$D,"&lt;&gt;*ancel*",'Raw Data'!$P:$P,"--")
+
SUMIFS('Raw Data'!$X:$X, 'Raw Data'!$AN:$AN,"&lt;=" &amp;DATE(MID($AV$3, 15, 4), MONTH("1 " &amp; AY$6 &amp; " " &amp; MID($AV$3, 15, 4)) + 1, 0 ), 'Raw Data'!$AN:$AN,"&gt;" &amp;DATE(MID($AV$3, 15, 4), MONTH("1 " &amp; AY$6 &amp; " " &amp; MID($AV$3, 15, 4)), 0 ), 'Raw Data'!$J:$J, $A155, 'Raw Data'!$P:$P,""&amp;'Raw Data'!$B$1,'Raw Data'!$D:$D,"&lt;&gt;*ithdr*",'Raw Data'!$D:$D,"&lt;&gt;*ancel*")
+
SUMIFS('Raw Data'!$V:$V, 'Raw Data'!$AN:$AN,"&lt;=" &amp;DATE(MID($AV$3, 15, 4), MONTH("1 " &amp; AY$6 &amp; " " &amp; MID($AV$3, 15, 4)) + 1, 0 ), 'Raw Data'!$AN:$AN,"&gt;" &amp;DATE(MID($AV$3, 15, 4), MONTH("1 " &amp; AY$6 &amp; " " &amp; MID($AV$3, 15, 4)), 0 ), 'Raw Data'!$J:$J, $A155, 'Raw Data'!$O:$O,""&amp;'Raw Data'!$B$1,'Raw Data'!$D:$D,"&lt;&gt;*ithdr*",'Raw Data'!$D:$D,"&lt;&gt;*ancel*",'Raw Data'!$P:$P,"--")
+
SUMIFS('Raw Data'!$V:$V, 'Raw Data'!$AN:$AN,"&lt;=" &amp;DATE(MID($AV$3, 15, 4), MONTH("1 " &amp; AY$6 &amp; " " &amp; MID($AV$3, 15, 4)) + 1, 0 ), 'Raw Data'!$AN:$AN,"&gt;" &amp;DATE(MID($AV$3, 15, 4), MONTH("1 " &amp; AY$6 &amp; " " &amp; MID($AV$3, 15, 4)), 0 ), 'Raw Data'!$J:$J, $A155, 'Raw Data'!$P:$P,""&amp;'Raw Data'!$B$1,'Raw Data'!$D:$D,"&lt;&gt;*ithdr*",'Raw Data'!$D:$D,"&lt;&gt;*ancel*")</f>
        <v>0</v>
      </c>
      <c r="AZ165" s="117"/>
      <c r="BA165" s="117"/>
      <c r="BB165" s="123"/>
      <c r="BC165" s="156">
        <f>SUMIFS('Raw Data'!$AA:$AA, 'Raw Data'!$AN:$AN,"&lt;=" &amp;DATE(MID($AV$3, 15, 4), MONTH("1 " &amp; BC$6 &amp; " " &amp; MID($AV$3, 15, 4)) + 1, 0 ), 'Raw Data'!$AN:$AN,"&gt;" &amp;DATE(MID($AV$3, 15, 4), MONTH("1 " &amp; BC$6 &amp; " " &amp; MID($AV$3, 15, 4)), 0 ), 'Raw Data'!$J:$J, $A155, 'Raw Data'!$O:$O,""&amp;'Raw Data'!$B$1,'Raw Data'!$D:$D,"&lt;&gt;*ithdr*",'Raw Data'!$D:$D,"&lt;&gt;*ancel*",'Raw Data'!$P:$P,"--")
+
SUMIFS('Raw Data'!$AA:$AA, 'Raw Data'!$AN:$AN,"&lt;=" &amp;DATE(MID($AV$3, 15, 4), MONTH("1 " &amp; BC$6 &amp; " " &amp; MID($AV$3, 15, 4)) + 1, 0 ), 'Raw Data'!$AN:$AN,"&gt;" &amp;DATE(MID($AV$3, 15, 4), MONTH("1 " &amp; BC$6 &amp; " " &amp; MID($AV$3, 15, 4)), 0 ), 'Raw Data'!$J:$J, $A155, 'Raw Data'!$P:$P,""&amp;'Raw Data'!$B$1,'Raw Data'!$D:$D,"&lt;&gt;*ithdr*",'Raw Data'!$D:$D,"&lt;&gt;*ancel*")
+
SUMIFS('Raw Data'!$X:$X, 'Raw Data'!$AN:$AN,"&lt;=" &amp;DATE(MID($AV$3, 15, 4), MONTH("1 " &amp; BC$6 &amp; " " &amp; MID($AV$3, 15, 4)) + 1, 0 ), 'Raw Data'!$AN:$AN,"&gt;" &amp;DATE(MID($AV$3, 15, 4), MONTH("1 " &amp; BC$6 &amp; " " &amp; MID($AV$3, 15, 4)), 0 ), 'Raw Data'!$J:$J, $A155, 'Raw Data'!$O:$O,""&amp;'Raw Data'!$B$1,'Raw Data'!$D:$D,"&lt;&gt;*ithdr*",'Raw Data'!$D:$D,"&lt;&gt;*ancel*",'Raw Data'!$P:$P,"--")
+
SUMIFS('Raw Data'!$X:$X, 'Raw Data'!$AN:$AN,"&lt;=" &amp;DATE(MID($AV$3, 15, 4), MONTH("1 " &amp; BC$6 &amp; " " &amp; MID($AV$3, 15, 4)) + 1, 0 ), 'Raw Data'!$AN:$AN,"&gt;" &amp;DATE(MID($AV$3, 15, 4), MONTH("1 " &amp; BC$6 &amp; " " &amp; MID($AV$3, 15, 4)), 0 ), 'Raw Data'!$J:$J, $A155, 'Raw Data'!$P:$P,""&amp;'Raw Data'!$B$1,'Raw Data'!$D:$D,"&lt;&gt;*ithdr*",'Raw Data'!$D:$D,"&lt;&gt;*ancel*")
+
SUMIFS('Raw Data'!$V:$V, 'Raw Data'!$AN:$AN,"&lt;=" &amp;DATE(MID($AV$3, 15, 4), MONTH("1 " &amp; BC$6 &amp; " " &amp; MID($AV$3, 15, 4)) + 1, 0 ), 'Raw Data'!$AN:$AN,"&gt;" &amp;DATE(MID($AV$3, 15, 4), MONTH("1 " &amp; BC$6 &amp; " " &amp; MID($AV$3, 15, 4)), 0 ), 'Raw Data'!$J:$J, $A155, 'Raw Data'!$O:$O,""&amp;'Raw Data'!$B$1,'Raw Data'!$D:$D,"&lt;&gt;*ithdr*",'Raw Data'!$D:$D,"&lt;&gt;*ancel*",'Raw Data'!$P:$P,"--")
+
SUMIFS('Raw Data'!$V:$V, 'Raw Data'!$AN:$AN,"&lt;=" &amp;DATE(MID($AV$3, 15, 4), MONTH("1 " &amp; BC$6 &amp; " " &amp; MID($AV$3, 15, 4)) + 1, 0 ), 'Raw Data'!$AN:$AN,"&gt;" &amp;DATE(MID($AV$3, 15, 4), MONTH("1 " &amp; BC$6 &amp; " " &amp; MID($AV$3, 15, 4)), 0 ), 'Raw Data'!$J:$J, $A155, 'Raw Data'!$P:$P,""&amp;'Raw Data'!$B$1,'Raw Data'!$D:$D,"&lt;&gt;*ithdr*",'Raw Data'!$D:$D,"&lt;&gt;*ancel*")</f>
        <v>0</v>
      </c>
      <c r="BD165" s="117"/>
      <c r="BE165" s="117"/>
      <c r="BF165" s="123"/>
    </row>
    <row r="166" spans="1:58" ht="12.75" customHeight="1" x14ac:dyDescent="0.2">
      <c r="A166" s="120" t="s">
        <v>734</v>
      </c>
      <c r="B166" s="117"/>
      <c r="C166" s="117"/>
      <c r="D166" s="117"/>
      <c r="E166" s="117"/>
      <c r="F166" s="117"/>
      <c r="G166" s="117"/>
      <c r="H166" s="117"/>
      <c r="I166" s="117"/>
      <c r="J166" s="123"/>
      <c r="K166" s="140">
        <f>SUMIFS('Raw Data'!$AI:$AI, 'Raw Data'!$AN:$AN,"&lt;=" &amp;DATE(LEFT($AV$3, 4), MONTH("1 " &amp; K$6 &amp; " " &amp; LEFT($AV$3, 4)) + 1, 0 ), 'Raw Data'!$AN:$AN,"&gt;" &amp;DATE(LEFT($AV$3, 4), MONTH("1 " &amp; K$6 &amp; " " &amp; LEFT($AV$3, 4)), 0 ), 'Raw Data'!$J:$J, $A155, 'Raw Data'!$O:$O,""&amp;'Raw Data'!$B$1,'Raw Data'!$D:$D,"&lt;&gt;*ithdr*",'Raw Data'!$D:$D,"&lt;&gt;*ancel*",'Raw Data'!$P:$P,"--")
+
SUMIFS('Raw Data'!$AI:$AI, 'Raw Data'!$AN:$AN,"&lt;=" &amp;DATE(LEFT($AV$3, 4), MONTH("1 " &amp; K$6 &amp; " " &amp; LEFT($AV$3, 4)) + 1, 0 ), 'Raw Data'!$AN:$AN,"&gt;" &amp;DATE(LEFT($AV$3, 4), MONTH("1 " &amp; K$6 &amp; " " &amp; LEFT($AV$3, 4)), 0 ), 'Raw Data'!$J:$J, $A155, 'Raw Data'!$P:$P,""&amp;'Raw Data'!$B$1,'Raw Data'!$D:$D,"&lt;&gt;*ithdr*",'Raw Data'!$D:$D,"&lt;&gt;*ancel*")</f>
        <v>0</v>
      </c>
      <c r="L166" s="117"/>
      <c r="M166" s="117"/>
      <c r="N166" s="123"/>
      <c r="O166" s="140">
        <f>SUMIFS('Raw Data'!$AI:$AI, 'Raw Data'!$AN:$AN,"&lt;=" &amp;DATE(LEFT($AV$3, 4), MONTH("1 " &amp; O$6 &amp; " " &amp; LEFT($AV$3, 4)) + 1, 0 ), 'Raw Data'!$AN:$AN,"&gt;" &amp;DATE(LEFT($AV$3, 4), MONTH("1 " &amp; O$6 &amp; " " &amp; LEFT($AV$3, 4)), 0 ), 'Raw Data'!$J:$J, $A155, 'Raw Data'!$O:$O,""&amp;'Raw Data'!$B$1,'Raw Data'!$D:$D,"&lt;&gt;*ithdr*",'Raw Data'!$D:$D,"&lt;&gt;*ancel*",'Raw Data'!$P:$P,"--")
+
SUMIFS('Raw Data'!$AI:$AI, 'Raw Data'!$AN:$AN,"&lt;=" &amp;DATE(LEFT($AV$3, 4), MONTH("1 " &amp; O$6 &amp; " " &amp; LEFT($AV$3, 4)) + 1, 0 ), 'Raw Data'!$AN:$AN,"&gt;" &amp;DATE(LEFT($AV$3, 4), MONTH("1 " &amp; O$6 &amp; " " &amp; LEFT($AV$3, 4)), 0 ), 'Raw Data'!$J:$J, $A155, 'Raw Data'!$P:$P,""&amp;'Raw Data'!$B$1,'Raw Data'!$D:$D,"&lt;&gt;*ithdr*",'Raw Data'!$D:$D,"&lt;&gt;*ancel*")</f>
        <v>0</v>
      </c>
      <c r="P166" s="117"/>
      <c r="Q166" s="117"/>
      <c r="R166" s="123"/>
      <c r="S166" s="140">
        <f>SUMIFS('Raw Data'!$AI:$AI, 'Raw Data'!$AN:$AN,"&lt;=" &amp;DATE(LEFT($AV$3, 4), MONTH("1 " &amp; S$6 &amp; " " &amp; LEFT($AV$3, 4)) + 1, 0 ), 'Raw Data'!$AN:$AN,"&gt;" &amp;DATE(LEFT($AV$3, 4), MONTH("1 " &amp; S$6 &amp; " " &amp; LEFT($AV$3, 4)), 0 ), 'Raw Data'!$J:$J, $A155, 'Raw Data'!$O:$O,""&amp;'Raw Data'!$B$1,'Raw Data'!$D:$D,"&lt;&gt;*ithdr*",'Raw Data'!$D:$D,"&lt;&gt;*ancel*",'Raw Data'!$P:$P,"--")
+
SUMIFS('Raw Data'!$AI:$AI, 'Raw Data'!$AN:$AN,"&lt;=" &amp;DATE(LEFT($AV$3, 4), MONTH("1 " &amp; S$6 &amp; " " &amp; LEFT($AV$3, 4)) + 1, 0 ), 'Raw Data'!$AN:$AN,"&gt;" &amp;DATE(LEFT($AV$3, 4), MONTH("1 " &amp; S$6 &amp; " " &amp; LEFT($AV$3, 4)), 0 ), 'Raw Data'!$J:$J, $A155, 'Raw Data'!$P:$P,""&amp;'Raw Data'!$B$1,'Raw Data'!$D:$D,"&lt;&gt;*ithdr*",'Raw Data'!$D:$D,"&lt;&gt;*ancel*")</f>
        <v>0</v>
      </c>
      <c r="T166" s="117"/>
      <c r="U166" s="117"/>
      <c r="V166" s="123"/>
      <c r="W166" s="140">
        <f>SUMIFS('Raw Data'!$AI:$AI, 'Raw Data'!$AN:$AN,"&lt;=" &amp;DATE(LEFT($AV$3, 4), MONTH("1 " &amp; W$6 &amp; " " &amp; LEFT($AV$3, 4)) + 1, 0 ), 'Raw Data'!$AN:$AN,"&gt;" &amp;DATE(LEFT($AV$3, 4), MONTH("1 " &amp; W$6 &amp; " " &amp; LEFT($AV$3, 4)), 0 ), 'Raw Data'!$J:$J, $A155, 'Raw Data'!$O:$O,""&amp;'Raw Data'!$B$1,'Raw Data'!$D:$D,"&lt;&gt;*ithdr*",'Raw Data'!$D:$D,"&lt;&gt;*ancel*",'Raw Data'!$P:$P,"--")
+
SUMIFS('Raw Data'!$AI:$AI, 'Raw Data'!$AN:$AN,"&lt;=" &amp;DATE(LEFT($AV$3, 4), MONTH("1 " &amp; W$6 &amp; " " &amp; LEFT($AV$3, 4)) + 1, 0 ), 'Raw Data'!$AN:$AN,"&gt;" &amp;DATE(LEFT($AV$3, 4), MONTH("1 " &amp; W$6 &amp; " " &amp; LEFT($AV$3, 4)), 0 ), 'Raw Data'!$J:$J, $A155, 'Raw Data'!$P:$P,""&amp;'Raw Data'!$B$1,'Raw Data'!$D:$D,"&lt;&gt;*ithdr*",'Raw Data'!$D:$D,"&lt;&gt;*ancel*")</f>
        <v>0</v>
      </c>
      <c r="X166" s="117"/>
      <c r="Y166" s="117"/>
      <c r="Z166" s="123"/>
      <c r="AA166" s="140">
        <f>SUMIFS('Raw Data'!$AI:$AI, 'Raw Data'!$AN:$AN,"&lt;=" &amp;DATE(LEFT($AV$3, 4), MONTH("1 " &amp; AA$6 &amp; " " &amp; LEFT($AV$3, 4)) + 1, 0 ), 'Raw Data'!$AN:$AN,"&gt;" &amp;DATE(LEFT($AV$3, 4), MONTH("1 " &amp; AA$6 &amp; " " &amp; LEFT($AV$3, 4)), 0 ), 'Raw Data'!$J:$J, $A155, 'Raw Data'!$O:$O,""&amp;'Raw Data'!$B$1,'Raw Data'!$D:$D,"&lt;&gt;*ithdr*",'Raw Data'!$D:$D,"&lt;&gt;*ancel*",'Raw Data'!$P:$P,"--")
+
SUMIFS('Raw Data'!$AI:$AI, 'Raw Data'!$AN:$AN,"&lt;=" &amp;DATE(LEFT($AV$3, 4), MONTH("1 " &amp; AA$6 &amp; " " &amp; LEFT($AV$3, 4)) + 1, 0 ), 'Raw Data'!$AN:$AN,"&gt;" &amp;DATE(LEFT($AV$3, 4), MONTH("1 " &amp; AA$6 &amp; " " &amp; LEFT($AV$3, 4)), 0 ), 'Raw Data'!$J:$J, $A155, 'Raw Data'!$P:$P,""&amp;'Raw Data'!$B$1,'Raw Data'!$D:$D,"&lt;&gt;*ithdr*",'Raw Data'!$D:$D,"&lt;&gt;*ancel*")</f>
        <v>0</v>
      </c>
      <c r="AB166" s="117"/>
      <c r="AC166" s="117"/>
      <c r="AD166" s="123"/>
      <c r="AE166" s="140">
        <f>SUMIFS('Raw Data'!$AI:$AI, 'Raw Data'!$AN:$AN,"&lt;=" &amp;DATE(LEFT($AV$3, 4), MONTH("1 " &amp; AE$6 &amp; " " &amp; LEFT($AV$3, 4)) + 1, 0 ), 'Raw Data'!$AN:$AN,"&gt;" &amp;DATE(LEFT($AV$3, 4), MONTH("1 " &amp; AE$6 &amp; " " &amp; LEFT($AV$3, 4)), 0 ), 'Raw Data'!$J:$J, $A155, 'Raw Data'!$O:$O,""&amp;'Raw Data'!$B$1,'Raw Data'!$D:$D,"&lt;&gt;*ithdr*",'Raw Data'!$D:$D,"&lt;&gt;*ancel*",'Raw Data'!$P:$P,"--")
+
SUMIFS('Raw Data'!$AI:$AI, 'Raw Data'!$AN:$AN,"&lt;=" &amp;DATE(LEFT($AV$3, 4), MONTH("1 " &amp; AE$6 &amp; " " &amp; LEFT($AV$3, 4)) + 1, 0 ), 'Raw Data'!$AN:$AN,"&gt;" &amp;DATE(LEFT($AV$3, 4), MONTH("1 " &amp; AE$6 &amp; " " &amp; LEFT($AV$3, 4)), 0 ), 'Raw Data'!$J:$J, $A155, 'Raw Data'!$P:$P,""&amp;'Raw Data'!$B$1,'Raw Data'!$D:$D,"&lt;&gt;*ithdr*",'Raw Data'!$D:$D,"&lt;&gt;*ancel*")</f>
        <v>0</v>
      </c>
      <c r="AF166" s="117"/>
      <c r="AG166" s="117"/>
      <c r="AH166" s="123"/>
      <c r="AI166" s="140">
        <f>SUMIFS('Raw Data'!$AI:$AI, 'Raw Data'!$AN:$AN,"&lt;=" &amp;DATE(LEFT($AV$3, 4), MONTH("1 " &amp; AI$6 &amp; " " &amp; LEFT($AV$3, 4)) + 1, 0 ), 'Raw Data'!$AN:$AN,"&gt;" &amp;DATE(LEFT($AV$3, 4), MONTH("1 " &amp; AI$6 &amp; " " &amp; LEFT($AV$3, 4)), 0 ), 'Raw Data'!$J:$J, $A155, 'Raw Data'!$O:$O,""&amp;'Raw Data'!$B$1,'Raw Data'!$D:$D,"&lt;&gt;*ithdr*",'Raw Data'!$D:$D,"&lt;&gt;*ancel*",'Raw Data'!$P:$P,"--")
+
SUMIFS('Raw Data'!$AI:$AI, 'Raw Data'!$AN:$AN,"&lt;=" &amp;DATE(LEFT($AV$3, 4), MONTH("1 " &amp; AI$6 &amp; " " &amp; LEFT($AV$3, 4)) + 1, 0 ), 'Raw Data'!$AN:$AN,"&gt;" &amp;DATE(LEFT($AV$3, 4), MONTH("1 " &amp; AI$6 &amp; " " &amp; LEFT($AV$3, 4)), 0 ), 'Raw Data'!$J:$J, $A155, 'Raw Data'!$P:$P,""&amp;'Raw Data'!$B$1,'Raw Data'!$D:$D,"&lt;&gt;*ithdr*",'Raw Data'!$D:$D,"&lt;&gt;*ancel*")</f>
        <v>0</v>
      </c>
      <c r="AJ166" s="117"/>
      <c r="AK166" s="117"/>
      <c r="AL166" s="123"/>
      <c r="AM166" s="140">
        <f>SUMIFS('Raw Data'!$AI:$AI, 'Raw Data'!$AN:$AN,"&lt;=" &amp;DATE(LEFT($AV$3, 4), MONTH("1 " &amp; AM$6 &amp; " " &amp; LEFT($AV$3, 4)) + 1, 0 ), 'Raw Data'!$AN:$AN,"&gt;" &amp;DATE(LEFT($AV$3, 4), MONTH("1 " &amp; AM$6 &amp; " " &amp; LEFT($AV$3, 4)), 0 ), 'Raw Data'!$J:$J, $A155, 'Raw Data'!$O:$O,""&amp;'Raw Data'!$B$1,'Raw Data'!$D:$D,"&lt;&gt;*ithdr*",'Raw Data'!$D:$D,"&lt;&gt;*ancel*",'Raw Data'!$P:$P,"--")
+
SUMIFS('Raw Data'!$AI:$AI, 'Raw Data'!$AN:$AN,"&lt;=" &amp;DATE(LEFT($AV$3, 4), MONTH("1 " &amp; AM$6 &amp; " " &amp; LEFT($AV$3, 4)) + 1, 0 ), 'Raw Data'!$AN:$AN,"&gt;" &amp;DATE(LEFT($AV$3, 4), MONTH("1 " &amp; AM$6 &amp; " " &amp; LEFT($AV$3, 4)), 0 ), 'Raw Data'!$J:$J, $A155, 'Raw Data'!$P:$P,""&amp;'Raw Data'!$B$1,'Raw Data'!$D:$D,"&lt;&gt;*ithdr*",'Raw Data'!$D:$D,"&lt;&gt;*ancel*")</f>
        <v>0</v>
      </c>
      <c r="AN166" s="117"/>
      <c r="AO166" s="117"/>
      <c r="AP166" s="123"/>
      <c r="AQ166" s="140">
        <f>SUMIFS('Raw Data'!$AI:$AI, 'Raw Data'!$AN:$AN,"&lt;=" &amp;DATE(LEFT($AV$3, 4), MONTH("1 " &amp; AQ$6 &amp; " " &amp; LEFT($AV$3, 4)) + 1, 0 ), 'Raw Data'!$AN:$AN,"&gt;" &amp;DATE(LEFT($AV$3, 4), MONTH("1 " &amp; AQ$6 &amp; " " &amp; LEFT($AV$3, 4)), 0 ), 'Raw Data'!$J:$J, $A155, 'Raw Data'!$O:$O,""&amp;'Raw Data'!$B$1,'Raw Data'!$D:$D,"&lt;&gt;*ithdr*",'Raw Data'!$D:$D,"&lt;&gt;*ancel*",'Raw Data'!$P:$P,"--")
+
SUMIFS('Raw Data'!$AI:$AI, 'Raw Data'!$AN:$AN,"&lt;=" &amp;DATE(LEFT($AV$3, 4), MONTH("1 " &amp; AQ$6 &amp; " " &amp; LEFT($AV$3, 4)) + 1, 0 ), 'Raw Data'!$AN:$AN,"&gt;" &amp;DATE(LEFT($AV$3, 4), MONTH("1 " &amp; AQ$6 &amp; " " &amp; LEFT($AV$3, 4)), 0 ), 'Raw Data'!$J:$J, $A155, 'Raw Data'!$P:$P,""&amp;'Raw Data'!$B$1,'Raw Data'!$D:$D,"&lt;&gt;*ithdr*",'Raw Data'!$D:$D,"&lt;&gt;*ancel*")</f>
        <v>0</v>
      </c>
      <c r="AR166" s="117"/>
      <c r="AS166" s="117"/>
      <c r="AT166" s="123"/>
      <c r="AU166" s="140">
        <f>SUMIFS('Raw Data'!$AI:$AI, 'Raw Data'!$AN:$AN,"&lt;=" &amp;DATE(MID($AV$3, 15, 4), MONTH("1 " &amp; AU$6 &amp; " " &amp; MID($AV$3, 15, 4)) + 1, 0 ), 'Raw Data'!$AN:$AN,"&gt;" &amp;DATE(MID($AV$3, 15, 4), MONTH("1 " &amp; AU$6 &amp; " " &amp; MID($AV$3, 15, 4)), 0 ), 'Raw Data'!$J:$J, $A155, 'Raw Data'!$O:$O,""&amp;'Raw Data'!$B$1,'Raw Data'!$D:$D,"&lt;&gt;*ithdr*",'Raw Data'!$D:$D,"&lt;&gt;*ancel*",'Raw Data'!$P:$P,"--")
+
SUMIFS('Raw Data'!$AI:$AI, 'Raw Data'!$AN:$AN,"&lt;=" &amp;DATE(MID($AV$3, 15, 4), MONTH("1 " &amp; AU$6 &amp; " " &amp; MID($AV$3, 15, 4)) + 1, 0 ), 'Raw Data'!$AN:$AN,"&gt;" &amp;DATE(MID($AV$3, 15, 4), MONTH("1 " &amp; AU$6 &amp; " " &amp; MID($AV$3, 15, 4)), 0 ), 'Raw Data'!$J:$J, $A155, 'Raw Data'!$P:$P,""&amp;'Raw Data'!$B$1,'Raw Data'!$D:$D,"&lt;&gt;*ithdr*",'Raw Data'!$D:$D,"&lt;&gt;*ancel*")</f>
        <v>0</v>
      </c>
      <c r="AV166" s="117"/>
      <c r="AW166" s="117"/>
      <c r="AX166" s="123"/>
      <c r="AY166" s="140">
        <f>SUMIFS('Raw Data'!$AI:$AI, 'Raw Data'!$AN:$AN,"&lt;=" &amp;DATE(MID($AV$3, 15, 4), MONTH("1 " &amp; AY$6 &amp; " " &amp; MID($AV$3, 15, 4)) + 1, 0 ), 'Raw Data'!$AN:$AN,"&gt;" &amp;DATE(MID($AV$3, 15, 4), MONTH("1 " &amp; AY$6 &amp; " " &amp; MID($AV$3, 15, 4)), 0 ), 'Raw Data'!$J:$J, $A155, 'Raw Data'!$O:$O,""&amp;'Raw Data'!$B$1,'Raw Data'!$D:$D,"&lt;&gt;*ithdr*",'Raw Data'!$D:$D,"&lt;&gt;*ancel*",'Raw Data'!$P:$P,"--")
+
SUMIFS('Raw Data'!$AI:$AI, 'Raw Data'!$AN:$AN,"&lt;=" &amp;DATE(MID($AV$3, 15, 4), MONTH("1 " &amp; AY$6 &amp; " " &amp; MID($AV$3, 15, 4)) + 1, 0 ), 'Raw Data'!$AN:$AN,"&gt;" &amp;DATE(MID($AV$3, 15, 4), MONTH("1 " &amp; AY$6 &amp; " " &amp; MID($AV$3, 15, 4)), 0 ), 'Raw Data'!$J:$J, $A155, 'Raw Data'!$P:$P,""&amp;'Raw Data'!$B$1,'Raw Data'!$D:$D,"&lt;&gt;*ithdr*",'Raw Data'!$D:$D,"&lt;&gt;*ancel*")</f>
        <v>0</v>
      </c>
      <c r="AZ166" s="117"/>
      <c r="BA166" s="117"/>
      <c r="BB166" s="123"/>
      <c r="BC166" s="140">
        <f>SUMIFS('Raw Data'!$AI:$AI, 'Raw Data'!$AN:$AN,"&lt;=" &amp;DATE(MID($AV$3, 15, 4), MONTH("1 " &amp; BC$6 &amp; " " &amp; MID($AV$3, 15, 4)) + 1, 0 ), 'Raw Data'!$AN:$AN,"&gt;" &amp;DATE(MID($AV$3, 15, 4), MONTH("1 " &amp; BC$6 &amp; " " &amp; MID($AV$3, 15, 4)), 0 ), 'Raw Data'!$J:$J, $A155, 'Raw Data'!$O:$O,""&amp;'Raw Data'!$B$1,'Raw Data'!$D:$D,"&lt;&gt;*ithdr*",'Raw Data'!$D:$D,"&lt;&gt;*ancel*",'Raw Data'!$P:$P,"--")
+
SUMIFS('Raw Data'!$AI:$AI, 'Raw Data'!$AN:$AN,"&lt;=" &amp;DATE(MID($AV$3, 15, 4), MONTH("1 " &amp; BC$6 &amp; " " &amp; MID($AV$3, 15, 4)) + 1, 0 ), 'Raw Data'!$AN:$AN,"&gt;" &amp;DATE(MID($AV$3, 15, 4), MONTH("1 " &amp; BC$6 &amp; " " &amp; MID($AV$3, 15, 4)), 0 ), 'Raw Data'!$J:$J, $A155, 'Raw Data'!$P:$P,""&amp;'Raw Data'!$B$1,'Raw Data'!$D:$D,"&lt;&gt;*ithdr*",'Raw Data'!$D:$D,"&lt;&gt;*ancel*")</f>
        <v>0</v>
      </c>
      <c r="BD166" s="117"/>
      <c r="BE166" s="117"/>
      <c r="BF166" s="123"/>
    </row>
    <row r="167" spans="1:58" ht="12.75" customHeight="1" x14ac:dyDescent="0.2">
      <c r="A167" s="157" t="s">
        <v>735</v>
      </c>
      <c r="B167" s="117"/>
      <c r="C167" s="117"/>
      <c r="D167" s="117"/>
      <c r="E167" s="117"/>
      <c r="F167" s="117"/>
      <c r="G167" s="117"/>
      <c r="H167" s="117"/>
      <c r="I167" s="117"/>
      <c r="J167" s="123"/>
      <c r="K167" s="140">
        <f>SUMIFS('Raw Data'!$AI:$AI, 'Raw Data'!$AN:$AN,"&lt;=" &amp;DATE(LEFT($AV$3, 4), MONTH("1 " &amp; K$6 &amp; " " &amp; LEFT($AV$3, 4)) + 1, 0 ), 'Raw Data'!$AN:$AN,"&gt;" &amp;DATE(LEFT($AV$3, 4), MONTH("1 " &amp; K$6 &amp; " " &amp; LEFT($AV$3, 4)), 0 ), 'Raw Data'!$J:$J, $A155, 'Raw Data'!$H:$H, "Ear*", 'Raw Data'!$O:$O,""&amp;'Raw Data'!$B$1,'Raw Data'!$D:$D,"&lt;&gt;*ithdr*",'Raw Data'!$D:$D,"&lt;&gt;*ancel*",'Raw Data'!$P:$P,"--")
+
SUMIFS('Raw Data'!$AI:$AI, 'Raw Data'!$AN:$AN,"&lt;=" &amp;DATE(LEFT($AV$3, 4), MONTH("1 " &amp; K$6 &amp; " " &amp; LEFT($AV$3, 4)) + 1, 0 ), 'Raw Data'!$AN:$AN,"&gt;" &amp;DATE(LEFT($AV$3, 4), MONTH("1 " &amp; K$6 &amp; " " &amp; LEFT($AV$3, 4)), 0 ), 'Raw Data'!$J:$J, $A155, 'Raw Data'!$H:$H, "Ear*", 'Raw Data'!$P:$P,""&amp;'Raw Data'!$B$1,'Raw Data'!$D:$D,"&lt;&gt;*ithdr*",'Raw Data'!$D:$D,"&lt;&gt;*ancel*")</f>
        <v>0</v>
      </c>
      <c r="L167" s="117"/>
      <c r="M167" s="117"/>
      <c r="N167" s="123"/>
      <c r="O167" s="140">
        <f>SUMIFS('Raw Data'!$AI:$AI, 'Raw Data'!$AN:$AN,"&lt;=" &amp;DATE(LEFT($AV$3, 4), MONTH("1 " &amp; O$6 &amp; " " &amp; LEFT($AV$3, 4)) + 1, 0 ), 'Raw Data'!$AN:$AN,"&gt;" &amp;DATE(LEFT($AV$3, 4), MONTH("1 " &amp; O$6 &amp; " " &amp; LEFT($AV$3, 4)), 0 ), 'Raw Data'!$J:$J, $A155, 'Raw Data'!$H:$H, "Ear*", 'Raw Data'!$O:$O,""&amp;'Raw Data'!$B$1,'Raw Data'!$D:$D,"&lt;&gt;*ithdr*",'Raw Data'!$D:$D,"&lt;&gt;*ancel*",'Raw Data'!$P:$P,"--")
+
SUMIFS('Raw Data'!$AI:$AI, 'Raw Data'!$AN:$AN,"&lt;=" &amp;DATE(LEFT($AV$3, 4), MONTH("1 " &amp; O$6 &amp; " " &amp; LEFT($AV$3, 4)) + 1, 0 ), 'Raw Data'!$AN:$AN,"&gt;" &amp;DATE(LEFT($AV$3, 4), MONTH("1 " &amp; O$6 &amp; " " &amp; LEFT($AV$3, 4)), 0 ), 'Raw Data'!$J:$J, $A155, 'Raw Data'!$H:$H, "Ear*", 'Raw Data'!$P:$P,""&amp;'Raw Data'!$B$1,'Raw Data'!$D:$D,"&lt;&gt;*ithdr*",'Raw Data'!$D:$D,"&lt;&gt;*ancel*")</f>
        <v>0</v>
      </c>
      <c r="P167" s="117"/>
      <c r="Q167" s="117"/>
      <c r="R167" s="123"/>
      <c r="S167" s="140">
        <f>SUMIFS('Raw Data'!$AI:$AI, 'Raw Data'!$AN:$AN,"&lt;=" &amp;DATE(LEFT($AV$3, 4), MONTH("1 " &amp; S$6 &amp; " " &amp; LEFT($AV$3, 4)) + 1, 0 ), 'Raw Data'!$AN:$AN,"&gt;" &amp;DATE(LEFT($AV$3, 4), MONTH("1 " &amp; S$6 &amp; " " &amp; LEFT($AV$3, 4)), 0 ), 'Raw Data'!$J:$J, $A155, 'Raw Data'!$H:$H, "Ear*", 'Raw Data'!$O:$O,""&amp;'Raw Data'!$B$1,'Raw Data'!$D:$D,"&lt;&gt;*ithdr*",'Raw Data'!$D:$D,"&lt;&gt;*ancel*",'Raw Data'!$P:$P,"--")
+
SUMIFS('Raw Data'!$AI:$AI, 'Raw Data'!$AN:$AN,"&lt;=" &amp;DATE(LEFT($AV$3, 4), MONTH("1 " &amp; S$6 &amp; " " &amp; LEFT($AV$3, 4)) + 1, 0 ), 'Raw Data'!$AN:$AN,"&gt;" &amp;DATE(LEFT($AV$3, 4), MONTH("1 " &amp; S$6 &amp; " " &amp; LEFT($AV$3, 4)), 0 ), 'Raw Data'!$J:$J, $A155, 'Raw Data'!$H:$H, "Ear*", 'Raw Data'!$P:$P,""&amp;'Raw Data'!$B$1,'Raw Data'!$D:$D,"&lt;&gt;*ithdr*",'Raw Data'!$D:$D,"&lt;&gt;*ancel*")</f>
        <v>0</v>
      </c>
      <c r="T167" s="117"/>
      <c r="U167" s="117"/>
      <c r="V167" s="123"/>
      <c r="W167" s="140">
        <f>SUMIFS('Raw Data'!$AI:$AI, 'Raw Data'!$AN:$AN,"&lt;=" &amp;DATE(LEFT($AV$3, 4), MONTH("1 " &amp; W$6 &amp; " " &amp; LEFT($AV$3, 4)) + 1, 0 ), 'Raw Data'!$AN:$AN,"&gt;" &amp;DATE(LEFT($AV$3, 4), MONTH("1 " &amp; W$6 &amp; " " &amp; LEFT($AV$3, 4)), 0 ), 'Raw Data'!$J:$J, $A155, 'Raw Data'!$H:$H, "Ear*", 'Raw Data'!$O:$O,""&amp;'Raw Data'!$B$1,'Raw Data'!$D:$D,"&lt;&gt;*ithdr*",'Raw Data'!$D:$D,"&lt;&gt;*ancel*",'Raw Data'!$P:$P,"--")
+
SUMIFS('Raw Data'!$AI:$AI, 'Raw Data'!$AN:$AN,"&lt;=" &amp;DATE(LEFT($AV$3, 4), MONTH("1 " &amp; W$6 &amp; " " &amp; LEFT($AV$3, 4)) + 1, 0 ), 'Raw Data'!$AN:$AN,"&gt;" &amp;DATE(LEFT($AV$3, 4), MONTH("1 " &amp; W$6 &amp; " " &amp; LEFT($AV$3, 4)), 0 ), 'Raw Data'!$J:$J, $A155, 'Raw Data'!$H:$H, "Ear*", 'Raw Data'!$P:$P,""&amp;'Raw Data'!$B$1,'Raw Data'!$D:$D,"&lt;&gt;*ithdr*",'Raw Data'!$D:$D,"&lt;&gt;*ancel*")</f>
        <v>0</v>
      </c>
      <c r="X167" s="117"/>
      <c r="Y167" s="117"/>
      <c r="Z167" s="123"/>
      <c r="AA167" s="140">
        <f>SUMIFS('Raw Data'!$AI:$AI, 'Raw Data'!$AN:$AN,"&lt;=" &amp;DATE(LEFT($AV$3, 4), MONTH("1 " &amp; AA$6 &amp; " " &amp; LEFT($AV$3, 4)) + 1, 0 ), 'Raw Data'!$AN:$AN,"&gt;" &amp;DATE(LEFT($AV$3, 4), MONTH("1 " &amp; AA$6 &amp; " " &amp; LEFT($AV$3, 4)), 0 ), 'Raw Data'!$J:$J, $A155, 'Raw Data'!$H:$H, "Ear*", 'Raw Data'!$O:$O,""&amp;'Raw Data'!$B$1,'Raw Data'!$D:$D,"&lt;&gt;*ithdr*",'Raw Data'!$D:$D,"&lt;&gt;*ancel*",'Raw Data'!$P:$P,"--")
+
SUMIFS('Raw Data'!$AI:$AI, 'Raw Data'!$AN:$AN,"&lt;=" &amp;DATE(LEFT($AV$3, 4), MONTH("1 " &amp; AA$6 &amp; " " &amp; LEFT($AV$3, 4)) + 1, 0 ), 'Raw Data'!$AN:$AN,"&gt;" &amp;DATE(LEFT($AV$3, 4), MONTH("1 " &amp; AA$6 &amp; " " &amp; LEFT($AV$3, 4)), 0 ), 'Raw Data'!$J:$J, $A155, 'Raw Data'!$H:$H, "Ear*", 'Raw Data'!$P:$P,""&amp;'Raw Data'!$B$1,'Raw Data'!$D:$D,"&lt;&gt;*ithdr*",'Raw Data'!$D:$D,"&lt;&gt;*ancel*")</f>
        <v>0</v>
      </c>
      <c r="AB167" s="117"/>
      <c r="AC167" s="117"/>
      <c r="AD167" s="123"/>
      <c r="AE167" s="140">
        <f>SUMIFS('Raw Data'!$AI:$AI, 'Raw Data'!$AN:$AN,"&lt;=" &amp;DATE(LEFT($AV$3, 4), MONTH("1 " &amp; AE$6 &amp; " " &amp; LEFT($AV$3, 4)) + 1, 0 ), 'Raw Data'!$AN:$AN,"&gt;" &amp;DATE(LEFT($AV$3, 4), MONTH("1 " &amp; AE$6 &amp; " " &amp; LEFT($AV$3, 4)), 0 ), 'Raw Data'!$J:$J, $A155, 'Raw Data'!$H:$H, "Ear*", 'Raw Data'!$O:$O,""&amp;'Raw Data'!$B$1,'Raw Data'!$D:$D,"&lt;&gt;*ithdr*",'Raw Data'!$D:$D,"&lt;&gt;*ancel*",'Raw Data'!$P:$P,"--")
+
SUMIFS('Raw Data'!$AI:$AI, 'Raw Data'!$AN:$AN,"&lt;=" &amp;DATE(LEFT($AV$3, 4), MONTH("1 " &amp; AE$6 &amp; " " &amp; LEFT($AV$3, 4)) + 1, 0 ), 'Raw Data'!$AN:$AN,"&gt;" &amp;DATE(LEFT($AV$3, 4), MONTH("1 " &amp; AE$6 &amp; " " &amp; LEFT($AV$3, 4)), 0 ), 'Raw Data'!$J:$J, $A155, 'Raw Data'!$H:$H, "Ear*", 'Raw Data'!$P:$P,""&amp;'Raw Data'!$B$1,'Raw Data'!$D:$D,"&lt;&gt;*ithdr*",'Raw Data'!$D:$D,"&lt;&gt;*ancel*")</f>
        <v>0</v>
      </c>
      <c r="AF167" s="117"/>
      <c r="AG167" s="117"/>
      <c r="AH167" s="123"/>
      <c r="AI167" s="140">
        <f>SUMIFS('Raw Data'!$AI:$AI, 'Raw Data'!$AN:$AN,"&lt;=" &amp;DATE(LEFT($AV$3, 4), MONTH("1 " &amp; AI$6 &amp; " " &amp; LEFT($AV$3, 4)) + 1, 0 ), 'Raw Data'!$AN:$AN,"&gt;" &amp;DATE(LEFT($AV$3, 4), MONTH("1 " &amp; AI$6 &amp; " " &amp; LEFT($AV$3, 4)), 0 ), 'Raw Data'!$J:$J, $A155, 'Raw Data'!$H:$H, "Ear*", 'Raw Data'!$O:$O,""&amp;'Raw Data'!$B$1,'Raw Data'!$D:$D,"&lt;&gt;*ithdr*",'Raw Data'!$D:$D,"&lt;&gt;*ancel*",'Raw Data'!$P:$P,"--")
+
SUMIFS('Raw Data'!$AI:$AI, 'Raw Data'!$AN:$AN,"&lt;=" &amp;DATE(LEFT($AV$3, 4), MONTH("1 " &amp; AI$6 &amp; " " &amp; LEFT($AV$3, 4)) + 1, 0 ), 'Raw Data'!$AN:$AN,"&gt;" &amp;DATE(LEFT($AV$3, 4), MONTH("1 " &amp; AI$6 &amp; " " &amp; LEFT($AV$3, 4)), 0 ), 'Raw Data'!$J:$J, $A155, 'Raw Data'!$H:$H, "Ear*", 'Raw Data'!$P:$P,""&amp;'Raw Data'!$B$1,'Raw Data'!$D:$D,"&lt;&gt;*ithdr*",'Raw Data'!$D:$D,"&lt;&gt;*ancel*")</f>
        <v>0</v>
      </c>
      <c r="AJ167" s="117"/>
      <c r="AK167" s="117"/>
      <c r="AL167" s="123"/>
      <c r="AM167" s="140">
        <f>SUMIFS('Raw Data'!$AI:$AI, 'Raw Data'!$AN:$AN,"&lt;=" &amp;DATE(LEFT($AV$3, 4), MONTH("1 " &amp; AM$6 &amp; " " &amp; LEFT($AV$3, 4)) + 1, 0 ), 'Raw Data'!$AN:$AN,"&gt;" &amp;DATE(LEFT($AV$3, 4), MONTH("1 " &amp; AM$6 &amp; " " &amp; LEFT($AV$3, 4)), 0 ), 'Raw Data'!$J:$J, $A155, 'Raw Data'!$H:$H, "Ear*", 'Raw Data'!$O:$O,""&amp;'Raw Data'!$B$1,'Raw Data'!$D:$D,"&lt;&gt;*ithdr*",'Raw Data'!$D:$D,"&lt;&gt;*ancel*",'Raw Data'!$P:$P,"--")
+
SUMIFS('Raw Data'!$AI:$AI, 'Raw Data'!$AN:$AN,"&lt;=" &amp;DATE(LEFT($AV$3, 4), MONTH("1 " &amp; AM$6 &amp; " " &amp; LEFT($AV$3, 4)) + 1, 0 ), 'Raw Data'!$AN:$AN,"&gt;" &amp;DATE(LEFT($AV$3, 4), MONTH("1 " &amp; AM$6 &amp; " " &amp; LEFT($AV$3, 4)), 0 ), 'Raw Data'!$J:$J, $A155, 'Raw Data'!$H:$H, "Ear*", 'Raw Data'!$P:$P,""&amp;'Raw Data'!$B$1,'Raw Data'!$D:$D,"&lt;&gt;*ithdr*",'Raw Data'!$D:$D,"&lt;&gt;*ancel*")</f>
        <v>0</v>
      </c>
      <c r="AN167" s="117"/>
      <c r="AO167" s="117"/>
      <c r="AP167" s="123"/>
      <c r="AQ167" s="140">
        <f>SUMIFS('Raw Data'!$AI:$AI, 'Raw Data'!$AN:$AN,"&lt;=" &amp;DATE(LEFT($AV$3, 4), MONTH("1 " &amp; AQ$6 &amp; " " &amp; LEFT($AV$3, 4)) + 1, 0 ), 'Raw Data'!$AN:$AN,"&gt;" &amp;DATE(LEFT($AV$3, 4), MONTH("1 " &amp; AQ$6 &amp; " " &amp; LEFT($AV$3, 4)), 0 ), 'Raw Data'!$J:$J, $A155, 'Raw Data'!$H:$H, "Ear*", 'Raw Data'!$O:$O,""&amp;'Raw Data'!$B$1,'Raw Data'!$D:$D,"&lt;&gt;*ithdr*",'Raw Data'!$D:$D,"&lt;&gt;*ancel*",'Raw Data'!$P:$P,"--")
+
SUMIFS('Raw Data'!$AI:$AI, 'Raw Data'!$AN:$AN,"&lt;=" &amp;DATE(LEFT($AV$3, 4), MONTH("1 " &amp; AQ$6 &amp; " " &amp; LEFT($AV$3, 4)) + 1, 0 ), 'Raw Data'!$AN:$AN,"&gt;" &amp;DATE(LEFT($AV$3, 4), MONTH("1 " &amp; AQ$6 &amp; " " &amp; LEFT($AV$3, 4)), 0 ), 'Raw Data'!$J:$J, $A155, 'Raw Data'!$H:$H, "Ear*", 'Raw Data'!$P:$P,""&amp;'Raw Data'!$B$1,'Raw Data'!$D:$D,"&lt;&gt;*ithdr*",'Raw Data'!$D:$D,"&lt;&gt;*ancel*")</f>
        <v>0</v>
      </c>
      <c r="AR167" s="117"/>
      <c r="AS167" s="117"/>
      <c r="AT167" s="123"/>
      <c r="AU167" s="140">
        <f>SUMIFS('Raw Data'!$AI:$AI, 'Raw Data'!$AN:$AN,"&lt;=" &amp;DATE(MID($AV$3, 15, 4), MONTH("1 " &amp; AU$6 &amp; " " &amp; MID($AV$3, 15, 4)) + 1, 0 ), 'Raw Data'!$AN:$AN,"&gt;" &amp;DATE(MID($AV$3, 15, 4), MONTH("1 " &amp; AU$6 &amp; " " &amp; MID($AV$3, 15, 4)), 0 ), 'Raw Data'!$J:$J, $A155, 'Raw Data'!$H:$H, "Ear*", 'Raw Data'!$O:$O,""&amp;'Raw Data'!$B$1,'Raw Data'!$D:$D,"&lt;&gt;*ithdr*",'Raw Data'!$D:$D,"&lt;&gt;*ancel*",'Raw Data'!$P:$P,"--")
+
SUMIFS('Raw Data'!$AI:$AI, 'Raw Data'!$AN:$AN,"&lt;=" &amp;DATE(MID($AV$3, 15, 4), MONTH("1 " &amp; AU$6 &amp; " " &amp; MID($AV$3, 15, 4)) + 1, 0 ), 'Raw Data'!$AN:$AN,"&gt;" &amp;DATE(MID($AV$3, 15, 4), MONTH("1 " &amp; AU$6 &amp; " " &amp; MID($AV$3, 15, 4)), 0 ), 'Raw Data'!$J:$J, $A155, 'Raw Data'!$H:$H, "Ear*", 'Raw Data'!$P:$P,""&amp;'Raw Data'!$B$1,'Raw Data'!$D:$D,"&lt;&gt;*ithdr*",'Raw Data'!$D:$D,"&lt;&gt;*ancel*")</f>
        <v>0</v>
      </c>
      <c r="AV167" s="117"/>
      <c r="AW167" s="117"/>
      <c r="AX167" s="123"/>
      <c r="AY167" s="140">
        <f>SUMIFS('Raw Data'!$AI:$AI, 'Raw Data'!$AN:$AN,"&lt;=" &amp;DATE(MID($AV$3, 15, 4), MONTH("1 " &amp; AY$6 &amp; " " &amp; MID($AV$3, 15, 4)) + 1, 0 ), 'Raw Data'!$AN:$AN,"&gt;" &amp;DATE(MID($AV$3, 15, 4), MONTH("1 " &amp; AY$6 &amp; " " &amp; MID($AV$3, 15, 4)), 0 ), 'Raw Data'!$J:$J, $A155, 'Raw Data'!$H:$H, "Ear*", 'Raw Data'!$O:$O,""&amp;'Raw Data'!$B$1,'Raw Data'!$D:$D,"&lt;&gt;*ithdr*",'Raw Data'!$D:$D,"&lt;&gt;*ancel*",'Raw Data'!$P:$P,"--")
+
SUMIFS('Raw Data'!$AI:$AI, 'Raw Data'!$AN:$AN,"&lt;=" &amp;DATE(MID($AV$3, 15, 4), MONTH("1 " &amp; AY$6 &amp; " " &amp; MID($AV$3, 15, 4)) + 1, 0 ), 'Raw Data'!$AN:$AN,"&gt;" &amp;DATE(MID($AV$3, 15, 4), MONTH("1 " &amp; AY$6 &amp; " " &amp; MID($AV$3, 15, 4)), 0 ), 'Raw Data'!$J:$J, $A155, 'Raw Data'!$H:$H, "Ear*", 'Raw Data'!$P:$P,""&amp;'Raw Data'!$B$1,'Raw Data'!$D:$D,"&lt;&gt;*ithdr*",'Raw Data'!$D:$D,"&lt;&gt;*ancel*")</f>
        <v>0</v>
      </c>
      <c r="AZ167" s="117"/>
      <c r="BA167" s="117"/>
      <c r="BB167" s="123"/>
      <c r="BC167" s="140">
        <f>SUMIFS('Raw Data'!$AI:$AI, 'Raw Data'!$AN:$AN,"&lt;=" &amp;DATE(MID($AV$3, 15, 4), MONTH("1 " &amp; BC$6 &amp; " " &amp; MID($AV$3, 15, 4)) + 1, 0 ), 'Raw Data'!$AN:$AN,"&gt;" &amp;DATE(MID($AV$3, 15, 4), MONTH("1 " &amp; BC$6 &amp; " " &amp; MID($AV$3, 15, 4)), 0 ), 'Raw Data'!$J:$J, $A155, 'Raw Data'!$H:$H, "Ear*", 'Raw Data'!$O:$O,""&amp;'Raw Data'!$B$1,'Raw Data'!$D:$D,"&lt;&gt;*ithdr*",'Raw Data'!$D:$D,"&lt;&gt;*ancel*",'Raw Data'!$P:$P,"--")
+
SUMIFS('Raw Data'!$AI:$AI, 'Raw Data'!$AN:$AN,"&lt;=" &amp;DATE(MID($AV$3, 15, 4), MONTH("1 " &amp; BC$6 &amp; " " &amp; MID($AV$3, 15, 4)) + 1, 0 ), 'Raw Data'!$AN:$AN,"&gt;" &amp;DATE(MID($AV$3, 15, 4), MONTH("1 " &amp; BC$6 &amp; " " &amp; MID($AV$3, 15, 4)), 0 ), 'Raw Data'!$J:$J, $A155, 'Raw Data'!$H:$H, "Ear*", 'Raw Data'!$P:$P,""&amp;'Raw Data'!$B$1,'Raw Data'!$D:$D,"&lt;&gt;*ithdr*",'Raw Data'!$D:$D,"&lt;&gt;*ancel*")</f>
        <v>0</v>
      </c>
      <c r="BD167" s="117"/>
      <c r="BE167" s="117"/>
      <c r="BF167" s="123"/>
    </row>
    <row r="168" spans="1:58" ht="12.75" customHeight="1" x14ac:dyDescent="0.2">
      <c r="A168" s="157" t="s">
        <v>736</v>
      </c>
      <c r="B168" s="117"/>
      <c r="C168" s="117"/>
      <c r="D168" s="117"/>
      <c r="E168" s="117"/>
      <c r="F168" s="117"/>
      <c r="G168" s="117"/>
      <c r="H168" s="117"/>
      <c r="I168" s="117"/>
      <c r="J168" s="123"/>
      <c r="K168" s="140">
        <f>SUMIFS('Raw Data'!$AI:$AI, 'Raw Data'!$AN:$AN,"&lt;=" &amp;DATE(LEFT($AV$3, 4), MONTH("1 " &amp; K$6 &amp; " " &amp; LEFT($AV$3, 4)) + 1, 0 ), 'Raw Data'!$AN:$AN,"&gt;" &amp;DATE(LEFT($AV$3, 4), MONTH("1 " &amp; K$6 &amp; " " &amp; LEFT($AV$3, 4)), 0 ), 'Raw Data'!$J:$J, $A155, 'Raw Data'!$H:$H, "Non*", 'Raw Data'!$O:$O,""&amp;'Raw Data'!$B$1,'Raw Data'!$D:$D,"&lt;&gt;*ithdr*",'Raw Data'!$D:$D,"&lt;&gt;*ancel*",'Raw Data'!$P:$P,"--")
+
SUMIFS('Raw Data'!$AI:$AI, 'Raw Data'!$AN:$AN,"&lt;=" &amp;DATE(LEFT($AV$3, 4), MONTH("1 " &amp; K$6 &amp; " " &amp; LEFT($AV$3, 4)) + 1, 0 ), 'Raw Data'!$AN:$AN,"&gt;" &amp;DATE(LEFT($AV$3, 4), MONTH("1 " &amp; K$6 &amp; " " &amp; LEFT($AV$3, 4)), 0 ), 'Raw Data'!$J:$J, $A155, 'Raw Data'!$H:$H, "Non*", 'Raw Data'!$P:$P,""&amp;'Raw Data'!$B$1,'Raw Data'!$D:$D,"&lt;&gt;*ithdr*",'Raw Data'!$D:$D,"&lt;&gt;*ancel*")</f>
        <v>0</v>
      </c>
      <c r="L168" s="117"/>
      <c r="M168" s="117"/>
      <c r="N168" s="123"/>
      <c r="O168" s="140">
        <f>SUMIFS('Raw Data'!$AI:$AI, 'Raw Data'!$AN:$AN,"&lt;=" &amp;DATE(LEFT($AV$3, 4), MONTH("1 " &amp; O$6 &amp; " " &amp; LEFT($AV$3, 4)) + 1, 0 ), 'Raw Data'!$AN:$AN,"&gt;" &amp;DATE(LEFT($AV$3, 4), MONTH("1 " &amp; O$6 &amp; " " &amp; LEFT($AV$3, 4)), 0 ), 'Raw Data'!$J:$J, $A155, 'Raw Data'!$H:$H, "Non*", 'Raw Data'!$O:$O,""&amp;'Raw Data'!$B$1,'Raw Data'!$D:$D,"&lt;&gt;*ithdr*",'Raw Data'!$D:$D,"&lt;&gt;*ancel*",'Raw Data'!$P:$P,"--")
+
SUMIFS('Raw Data'!$AI:$AI, 'Raw Data'!$AN:$AN,"&lt;=" &amp;DATE(LEFT($AV$3, 4), MONTH("1 " &amp; O$6 &amp; " " &amp; LEFT($AV$3, 4)) + 1, 0 ), 'Raw Data'!$AN:$AN,"&gt;" &amp;DATE(LEFT($AV$3, 4), MONTH("1 " &amp; O$6 &amp; " " &amp; LEFT($AV$3, 4)), 0 ), 'Raw Data'!$J:$J, $A155, 'Raw Data'!$H:$H, "Non*", 'Raw Data'!$P:$P,""&amp;'Raw Data'!$B$1,'Raw Data'!$D:$D,"&lt;&gt;*ithdr*",'Raw Data'!$D:$D,"&lt;&gt;*ancel*")</f>
        <v>0</v>
      </c>
      <c r="P168" s="117"/>
      <c r="Q168" s="117"/>
      <c r="R168" s="123"/>
      <c r="S168" s="140">
        <f>SUMIFS('Raw Data'!$AI:$AI, 'Raw Data'!$AN:$AN,"&lt;=" &amp;DATE(LEFT($AV$3, 4), MONTH("1 " &amp; S$6 &amp; " " &amp; LEFT($AV$3, 4)) + 1, 0 ), 'Raw Data'!$AN:$AN,"&gt;" &amp;DATE(LEFT($AV$3, 4), MONTH("1 " &amp; S$6 &amp; " " &amp; LEFT($AV$3, 4)), 0 ), 'Raw Data'!$J:$J, $A155, 'Raw Data'!$H:$H, "Non*", 'Raw Data'!$O:$O,""&amp;'Raw Data'!$B$1,'Raw Data'!$D:$D,"&lt;&gt;*ithdr*",'Raw Data'!$D:$D,"&lt;&gt;*ancel*",'Raw Data'!$P:$P,"--")
+
SUMIFS('Raw Data'!$AI:$AI, 'Raw Data'!$AN:$AN,"&lt;=" &amp;DATE(LEFT($AV$3, 4), MONTH("1 " &amp; S$6 &amp; " " &amp; LEFT($AV$3, 4)) + 1, 0 ), 'Raw Data'!$AN:$AN,"&gt;" &amp;DATE(LEFT($AV$3, 4), MONTH("1 " &amp; S$6 &amp; " " &amp; LEFT($AV$3, 4)), 0 ), 'Raw Data'!$J:$J, $A155, 'Raw Data'!$H:$H, "Non*", 'Raw Data'!$P:$P,""&amp;'Raw Data'!$B$1,'Raw Data'!$D:$D,"&lt;&gt;*ithdr*",'Raw Data'!$D:$D,"&lt;&gt;*ancel*")</f>
        <v>0</v>
      </c>
      <c r="T168" s="117"/>
      <c r="U168" s="117"/>
      <c r="V168" s="123"/>
      <c r="W168" s="140">
        <f>SUMIFS('Raw Data'!$AI:$AI, 'Raw Data'!$AN:$AN,"&lt;=" &amp;DATE(LEFT($AV$3, 4), MONTH("1 " &amp; W$6 &amp; " " &amp; LEFT($AV$3, 4)) + 1, 0 ), 'Raw Data'!$AN:$AN,"&gt;" &amp;DATE(LEFT($AV$3, 4), MONTH("1 " &amp; W$6 &amp; " " &amp; LEFT($AV$3, 4)), 0 ), 'Raw Data'!$J:$J, $A155, 'Raw Data'!$H:$H, "Non*", 'Raw Data'!$O:$O,""&amp;'Raw Data'!$B$1,'Raw Data'!$D:$D,"&lt;&gt;*ithdr*",'Raw Data'!$D:$D,"&lt;&gt;*ancel*",'Raw Data'!$P:$P,"--")
+
SUMIFS('Raw Data'!$AI:$AI, 'Raw Data'!$AN:$AN,"&lt;=" &amp;DATE(LEFT($AV$3, 4), MONTH("1 " &amp; W$6 &amp; " " &amp; LEFT($AV$3, 4)) + 1, 0 ), 'Raw Data'!$AN:$AN,"&gt;" &amp;DATE(LEFT($AV$3, 4), MONTH("1 " &amp; W$6 &amp; " " &amp; LEFT($AV$3, 4)), 0 ), 'Raw Data'!$J:$J, $A155, 'Raw Data'!$H:$H, "Non*", 'Raw Data'!$P:$P,""&amp;'Raw Data'!$B$1,'Raw Data'!$D:$D,"&lt;&gt;*ithdr*",'Raw Data'!$D:$D,"&lt;&gt;*ancel*")</f>
        <v>0</v>
      </c>
      <c r="X168" s="117"/>
      <c r="Y168" s="117"/>
      <c r="Z168" s="123"/>
      <c r="AA168" s="140">
        <f>SUMIFS('Raw Data'!$AI:$AI, 'Raw Data'!$AN:$AN,"&lt;=" &amp;DATE(LEFT($AV$3, 4), MONTH("1 " &amp; AA$6 &amp; " " &amp; LEFT($AV$3, 4)) + 1, 0 ), 'Raw Data'!$AN:$AN,"&gt;" &amp;DATE(LEFT($AV$3, 4), MONTH("1 " &amp; AA$6 &amp; " " &amp; LEFT($AV$3, 4)), 0 ), 'Raw Data'!$J:$J, $A155, 'Raw Data'!$H:$H, "Non*", 'Raw Data'!$O:$O,""&amp;'Raw Data'!$B$1,'Raw Data'!$D:$D,"&lt;&gt;*ithdr*",'Raw Data'!$D:$D,"&lt;&gt;*ancel*",'Raw Data'!$P:$P,"--")
+
SUMIFS('Raw Data'!$AI:$AI, 'Raw Data'!$AN:$AN,"&lt;=" &amp;DATE(LEFT($AV$3, 4), MONTH("1 " &amp; AA$6 &amp; " " &amp; LEFT($AV$3, 4)) + 1, 0 ), 'Raw Data'!$AN:$AN,"&gt;" &amp;DATE(LEFT($AV$3, 4), MONTH("1 " &amp; AA$6 &amp; " " &amp; LEFT($AV$3, 4)), 0 ), 'Raw Data'!$J:$J, $A155, 'Raw Data'!$H:$H, "Non*", 'Raw Data'!$P:$P,""&amp;'Raw Data'!$B$1,'Raw Data'!$D:$D,"&lt;&gt;*ithdr*",'Raw Data'!$D:$D,"&lt;&gt;*ancel*")</f>
        <v>0</v>
      </c>
      <c r="AB168" s="117"/>
      <c r="AC168" s="117"/>
      <c r="AD168" s="123"/>
      <c r="AE168" s="140">
        <f>SUMIFS('Raw Data'!$AI:$AI, 'Raw Data'!$AN:$AN,"&lt;=" &amp;DATE(LEFT($AV$3, 4), MONTH("1 " &amp; AE$6 &amp; " " &amp; LEFT($AV$3, 4)) + 1, 0 ), 'Raw Data'!$AN:$AN,"&gt;" &amp;DATE(LEFT($AV$3, 4), MONTH("1 " &amp; AE$6 &amp; " " &amp; LEFT($AV$3, 4)), 0 ), 'Raw Data'!$J:$J, $A155, 'Raw Data'!$H:$H, "Non*", 'Raw Data'!$O:$O,""&amp;'Raw Data'!$B$1,'Raw Data'!$D:$D,"&lt;&gt;*ithdr*",'Raw Data'!$D:$D,"&lt;&gt;*ancel*",'Raw Data'!$P:$P,"--")
+
SUMIFS('Raw Data'!$AI:$AI, 'Raw Data'!$AN:$AN,"&lt;=" &amp;DATE(LEFT($AV$3, 4), MONTH("1 " &amp; AE$6 &amp; " " &amp; LEFT($AV$3, 4)) + 1, 0 ), 'Raw Data'!$AN:$AN,"&gt;" &amp;DATE(LEFT($AV$3, 4), MONTH("1 " &amp; AE$6 &amp; " " &amp; LEFT($AV$3, 4)), 0 ), 'Raw Data'!$J:$J, $A155, 'Raw Data'!$H:$H, "Non*", 'Raw Data'!$P:$P,""&amp;'Raw Data'!$B$1,'Raw Data'!$D:$D,"&lt;&gt;*ithdr*",'Raw Data'!$D:$D,"&lt;&gt;*ancel*")</f>
        <v>0</v>
      </c>
      <c r="AF168" s="117"/>
      <c r="AG168" s="117"/>
      <c r="AH168" s="123"/>
      <c r="AI168" s="140">
        <f>SUMIFS('Raw Data'!$AI:$AI, 'Raw Data'!$AN:$AN,"&lt;=" &amp;DATE(LEFT($AV$3, 4), MONTH("1 " &amp; AI$6 &amp; " " &amp; LEFT($AV$3, 4)) + 1, 0 ), 'Raw Data'!$AN:$AN,"&gt;" &amp;DATE(LEFT($AV$3, 4), MONTH("1 " &amp; AI$6 &amp; " " &amp; LEFT($AV$3, 4)), 0 ), 'Raw Data'!$J:$J, $A155, 'Raw Data'!$H:$H, "Non*", 'Raw Data'!$O:$O,""&amp;'Raw Data'!$B$1,'Raw Data'!$D:$D,"&lt;&gt;*ithdr*",'Raw Data'!$D:$D,"&lt;&gt;*ancel*",'Raw Data'!$P:$P,"--")
+
SUMIFS('Raw Data'!$AI:$AI, 'Raw Data'!$AN:$AN,"&lt;=" &amp;DATE(LEFT($AV$3, 4), MONTH("1 " &amp; AI$6 &amp; " " &amp; LEFT($AV$3, 4)) + 1, 0 ), 'Raw Data'!$AN:$AN,"&gt;" &amp;DATE(LEFT($AV$3, 4), MONTH("1 " &amp; AI$6 &amp; " " &amp; LEFT($AV$3, 4)), 0 ), 'Raw Data'!$J:$J, $A155, 'Raw Data'!$H:$H, "Non*", 'Raw Data'!$P:$P,""&amp;'Raw Data'!$B$1,'Raw Data'!$D:$D,"&lt;&gt;*ithdr*",'Raw Data'!$D:$D,"&lt;&gt;*ancel*")</f>
        <v>0</v>
      </c>
      <c r="AJ168" s="117"/>
      <c r="AK168" s="117"/>
      <c r="AL168" s="123"/>
      <c r="AM168" s="140">
        <f>SUMIFS('Raw Data'!$AI:$AI, 'Raw Data'!$AN:$AN,"&lt;=" &amp;DATE(LEFT($AV$3, 4), MONTH("1 " &amp; AM$6 &amp; " " &amp; LEFT($AV$3, 4)) + 1, 0 ), 'Raw Data'!$AN:$AN,"&gt;" &amp;DATE(LEFT($AV$3, 4), MONTH("1 " &amp; AM$6 &amp; " " &amp; LEFT($AV$3, 4)), 0 ), 'Raw Data'!$J:$J, $A155, 'Raw Data'!$H:$H, "Non*", 'Raw Data'!$O:$O,""&amp;'Raw Data'!$B$1,'Raw Data'!$D:$D,"&lt;&gt;*ithdr*",'Raw Data'!$D:$D,"&lt;&gt;*ancel*",'Raw Data'!$P:$P,"--")
+
SUMIFS('Raw Data'!$AI:$AI, 'Raw Data'!$AN:$AN,"&lt;=" &amp;DATE(LEFT($AV$3, 4), MONTH("1 " &amp; AM$6 &amp; " " &amp; LEFT($AV$3, 4)) + 1, 0 ), 'Raw Data'!$AN:$AN,"&gt;" &amp;DATE(LEFT($AV$3, 4), MONTH("1 " &amp; AM$6 &amp; " " &amp; LEFT($AV$3, 4)), 0 ), 'Raw Data'!$J:$J, $A155, 'Raw Data'!$H:$H, "Non*", 'Raw Data'!$P:$P,""&amp;'Raw Data'!$B$1,'Raw Data'!$D:$D,"&lt;&gt;*ithdr*",'Raw Data'!$D:$D,"&lt;&gt;*ancel*")</f>
        <v>0</v>
      </c>
      <c r="AN168" s="117"/>
      <c r="AO168" s="117"/>
      <c r="AP168" s="123"/>
      <c r="AQ168" s="140">
        <f>SUMIFS('Raw Data'!$AI:$AI, 'Raw Data'!$AN:$AN,"&lt;=" &amp;DATE(LEFT($AV$3, 4), MONTH("1 " &amp; AQ$6 &amp; " " &amp; LEFT($AV$3, 4)) + 1, 0 ), 'Raw Data'!$AN:$AN,"&gt;" &amp;DATE(LEFT($AV$3, 4), MONTH("1 " &amp; AQ$6 &amp; " " &amp; LEFT($AV$3, 4)), 0 ), 'Raw Data'!$J:$J, $A155, 'Raw Data'!$H:$H, "Non*", 'Raw Data'!$O:$O,""&amp;'Raw Data'!$B$1,'Raw Data'!$D:$D,"&lt;&gt;*ithdr*",'Raw Data'!$D:$D,"&lt;&gt;*ancel*",'Raw Data'!$P:$P,"--")
+
SUMIFS('Raw Data'!$AI:$AI, 'Raw Data'!$AN:$AN,"&lt;=" &amp;DATE(LEFT($AV$3, 4), MONTH("1 " &amp; AQ$6 &amp; " " &amp; LEFT($AV$3, 4)) + 1, 0 ), 'Raw Data'!$AN:$AN,"&gt;" &amp;DATE(LEFT($AV$3, 4), MONTH("1 " &amp; AQ$6 &amp; " " &amp; LEFT($AV$3, 4)), 0 ), 'Raw Data'!$J:$J, $A155, 'Raw Data'!$H:$H, "Non*", 'Raw Data'!$P:$P,""&amp;'Raw Data'!$B$1,'Raw Data'!$D:$D,"&lt;&gt;*ithdr*",'Raw Data'!$D:$D,"&lt;&gt;*ancel*")</f>
        <v>0</v>
      </c>
      <c r="AR168" s="117"/>
      <c r="AS168" s="117"/>
      <c r="AT168" s="123"/>
      <c r="AU168" s="140">
        <f>SUMIFS('Raw Data'!$AI:$AI, 'Raw Data'!$AN:$AN,"&lt;=" &amp;DATE(MID($AV$3, 15, 4), MONTH("1 " &amp; AU$6 &amp; " " &amp; MID($AV$3, 15, 4)) + 1, 0 ), 'Raw Data'!$AN:$AN,"&gt;" &amp;DATE(MID($AV$3, 15, 4), MONTH("1 " &amp; AU$6 &amp; " " &amp; MID($AV$3, 15, 4)), 0 ), 'Raw Data'!$J:$J, $A155, 'Raw Data'!$H:$H, "Non*", 'Raw Data'!$O:$O,""&amp;'Raw Data'!$B$1,'Raw Data'!$D:$D,"&lt;&gt;*ithdr*",'Raw Data'!$D:$D,"&lt;&gt;*ancel*",'Raw Data'!$P:$P,"--")
+
SUMIFS('Raw Data'!$AI:$AI, 'Raw Data'!$AN:$AN,"&lt;=" &amp;DATE(MID($AV$3, 15, 4), MONTH("1 " &amp; AU$6 &amp; " " &amp; MID($AV$3, 15, 4)) + 1, 0 ), 'Raw Data'!$AN:$AN,"&gt;" &amp;DATE(MID($AV$3, 15, 4), MONTH("1 " &amp; AU$6 &amp; " " &amp; MID($AV$3, 15, 4)), 0 ), 'Raw Data'!$J:$J, $A155, 'Raw Data'!$H:$H, "Non*", 'Raw Data'!$P:$P,""&amp;'Raw Data'!$B$1,'Raw Data'!$D:$D,"&lt;&gt;*ithdr*",'Raw Data'!$D:$D,"&lt;&gt;*ancel*")</f>
        <v>0</v>
      </c>
      <c r="AV168" s="117"/>
      <c r="AW168" s="117"/>
      <c r="AX168" s="123"/>
      <c r="AY168" s="140">
        <f>SUMIFS('Raw Data'!$AI:$AI, 'Raw Data'!$AN:$AN,"&lt;=" &amp;DATE(MID($AV$3, 15, 4), MONTH("1 " &amp; AY$6 &amp; " " &amp; MID($AV$3, 15, 4)) + 1, 0 ), 'Raw Data'!$AN:$AN,"&gt;" &amp;DATE(MID($AV$3, 15, 4), MONTH("1 " &amp; AY$6 &amp; " " &amp; MID($AV$3, 15, 4)), 0 ), 'Raw Data'!$J:$J, $A155, 'Raw Data'!$H:$H, "Non*", 'Raw Data'!$O:$O,""&amp;'Raw Data'!$B$1,'Raw Data'!$D:$D,"&lt;&gt;*ithdr*",'Raw Data'!$D:$D,"&lt;&gt;*ancel*",'Raw Data'!$P:$P,"--")
+
SUMIFS('Raw Data'!$AI:$AI, 'Raw Data'!$AN:$AN,"&lt;=" &amp;DATE(MID($AV$3, 15, 4), MONTH("1 " &amp; AY$6 &amp; " " &amp; MID($AV$3, 15, 4)) + 1, 0 ), 'Raw Data'!$AN:$AN,"&gt;" &amp;DATE(MID($AV$3, 15, 4), MONTH("1 " &amp; AY$6 &amp; " " &amp; MID($AV$3, 15, 4)), 0 ), 'Raw Data'!$J:$J, $A155, 'Raw Data'!$H:$H, "Non*", 'Raw Data'!$P:$P,""&amp;'Raw Data'!$B$1,'Raw Data'!$D:$D,"&lt;&gt;*ithdr*",'Raw Data'!$D:$D,"&lt;&gt;*ancel*")</f>
        <v>0</v>
      </c>
      <c r="AZ168" s="117"/>
      <c r="BA168" s="117"/>
      <c r="BB168" s="123"/>
      <c r="BC168" s="140">
        <f>SUMIFS('Raw Data'!$AI:$AI, 'Raw Data'!$AN:$AN,"&lt;=" &amp;DATE(MID($AV$3, 15, 4), MONTH("1 " &amp; BC$6 &amp; " " &amp; MID($AV$3, 15, 4)) + 1, 0 ), 'Raw Data'!$AN:$AN,"&gt;" &amp;DATE(MID($AV$3, 15, 4), MONTH("1 " &amp; BC$6 &amp; " " &amp; MID($AV$3, 15, 4)), 0 ), 'Raw Data'!$J:$J, $A155, 'Raw Data'!$H:$H, "Non*", 'Raw Data'!$O:$O,""&amp;'Raw Data'!$B$1,'Raw Data'!$D:$D,"&lt;&gt;*ithdr*",'Raw Data'!$D:$D,"&lt;&gt;*ancel*",'Raw Data'!$P:$P,"--")
+
SUMIFS('Raw Data'!$AI:$AI, 'Raw Data'!$AN:$AN,"&lt;=" &amp;DATE(MID($AV$3, 15, 4), MONTH("1 " &amp; BC$6 &amp; " " &amp; MID($AV$3, 15, 4)) + 1, 0 ), 'Raw Data'!$AN:$AN,"&gt;" &amp;DATE(MID($AV$3, 15, 4), MONTH("1 " &amp; BC$6 &amp; " " &amp; MID($AV$3, 15, 4)), 0 ), 'Raw Data'!$J:$J, $A155, 'Raw Data'!$H:$H, "Non*", 'Raw Data'!$P:$P,""&amp;'Raw Data'!$B$1,'Raw Data'!$D:$D,"&lt;&gt;*ithdr*",'Raw Data'!$D:$D,"&lt;&gt;*ancel*")</f>
        <v>0</v>
      </c>
      <c r="BD168" s="117"/>
      <c r="BE168" s="117"/>
      <c r="BF168" s="123"/>
    </row>
    <row r="169" spans="1:58" ht="12.75" customHeight="1" x14ac:dyDescent="0.2">
      <c r="A169" s="120" t="s">
        <v>737</v>
      </c>
      <c r="B169" s="117"/>
      <c r="C169" s="117"/>
      <c r="D169" s="117"/>
      <c r="E169" s="117"/>
      <c r="F169" s="117"/>
      <c r="G169" s="117"/>
      <c r="H169" s="117"/>
      <c r="I169" s="117"/>
      <c r="J169" s="123"/>
      <c r="K169" s="156">
        <f>COUNTIFS( 'Raw Data'!$AM:$AM,"&lt;=" &amp;DATE(LEFT($AV$3, 4), MONTH("1 " &amp; K$6 &amp; " " &amp; LEFT($AV$3, 4)) + 1, 0 ), 'Raw Data'!$AM:$AM,"&gt;" &amp;DATE(LEFT($AV$3, 4), MONTH("1 " &amp; K$6 &amp; " " &amp; LEFT($AV$3, 4)), 0 ), 'Raw Data'!$J:$J, $A155, 'Raw Data'!$O:$O,""&amp;'Raw Data'!$B$1,'Raw Data'!$D:$D,"&lt;&gt;*ithdr*",'Raw Data'!$D:$D,"&lt;&gt;*ancel*",'Raw Data'!$P:$P,"--")
+
COUNTIFS( 'Raw Data'!$AM:$AM,"&lt;=" &amp;DATE(LEFT($AV$3, 4), MONTH("1 " &amp; K$6 &amp; " " &amp; LEFT($AV$3, 4)) + 1, 0 ), 'Raw Data'!$AM:$AM,"&gt;" &amp;DATE(LEFT($AV$3, 4), MONTH("1 " &amp; K$6 &amp; " " &amp; LEFT($AV$3, 4)), 0 ), 'Raw Data'!$J:$J, $A155, 'Raw Data'!$P:$P,""&amp;'Raw Data'!$B$1,'Raw Data'!$D:$D,"&lt;&gt;*ithdr*",'Raw Data'!$D:$D,"&lt;&gt;*ancel*")</f>
        <v>0</v>
      </c>
      <c r="L169" s="117"/>
      <c r="M169" s="117"/>
      <c r="N169" s="123"/>
      <c r="O169" s="156">
        <f>COUNTIFS( 'Raw Data'!$AM:$AM,"&lt;=" &amp;DATE(LEFT($AV$3, 4), MONTH("1 " &amp; O$6 &amp; " " &amp; LEFT($AV$3, 4)) + 1, 0 ), 'Raw Data'!$AM:$AM,"&gt;" &amp;DATE(LEFT($AV$3, 4), MONTH("1 " &amp; O$6 &amp; " " &amp; LEFT($AV$3, 4)), 0 ), 'Raw Data'!$J:$J, $A155, 'Raw Data'!$O:$O,""&amp;'Raw Data'!$B$1,'Raw Data'!$D:$D,"&lt;&gt;*ithdr*",'Raw Data'!$D:$D,"&lt;&gt;*ancel*",'Raw Data'!$P:$P,"--")
+
COUNTIFS( 'Raw Data'!$AM:$AM,"&lt;=" &amp;DATE(LEFT($AV$3, 4), MONTH("1 " &amp; O$6 &amp; " " &amp; LEFT($AV$3, 4)) + 1, 0 ), 'Raw Data'!$AM:$AM,"&gt;" &amp;DATE(LEFT($AV$3, 4), MONTH("1 " &amp; O$6 &amp; " " &amp; LEFT($AV$3, 4)), 0 ), 'Raw Data'!$J:$J, $A155, 'Raw Data'!$P:$P,""&amp;'Raw Data'!$B$1,'Raw Data'!$D:$D,"&lt;&gt;*ithdr*",'Raw Data'!$D:$D,"&lt;&gt;*ancel*")</f>
        <v>0</v>
      </c>
      <c r="P169" s="117"/>
      <c r="Q169" s="117"/>
      <c r="R169" s="123"/>
      <c r="S169" s="156">
        <f>COUNTIFS( 'Raw Data'!$AM:$AM,"&lt;=" &amp;DATE(LEFT($AV$3, 4), MONTH("1 " &amp; S$6 &amp; " " &amp; LEFT($AV$3, 4)) + 1, 0 ), 'Raw Data'!$AM:$AM,"&gt;" &amp;DATE(LEFT($AV$3, 4), MONTH("1 " &amp; S$6 &amp; " " &amp; LEFT($AV$3, 4)), 0 ), 'Raw Data'!$J:$J, $A155, 'Raw Data'!$O:$O,""&amp;'Raw Data'!$B$1,'Raw Data'!$D:$D,"&lt;&gt;*ithdr*",'Raw Data'!$D:$D,"&lt;&gt;*ancel*",'Raw Data'!$P:$P,"--")
+
COUNTIFS( 'Raw Data'!$AM:$AM,"&lt;=" &amp;DATE(LEFT($AV$3, 4), MONTH("1 " &amp; S$6 &amp; " " &amp; LEFT($AV$3, 4)) + 1, 0 ), 'Raw Data'!$AM:$AM,"&gt;" &amp;DATE(LEFT($AV$3, 4), MONTH("1 " &amp; S$6 &amp; " " &amp; LEFT($AV$3, 4)), 0 ), 'Raw Data'!$J:$J, $A155, 'Raw Data'!$P:$P,""&amp;'Raw Data'!$B$1,'Raw Data'!$D:$D,"&lt;&gt;*ithdr*",'Raw Data'!$D:$D,"&lt;&gt;*ancel*")</f>
        <v>0</v>
      </c>
      <c r="T169" s="117"/>
      <c r="U169" s="117"/>
      <c r="V169" s="123"/>
      <c r="W169" s="156">
        <f>COUNTIFS( 'Raw Data'!$AM:$AM,"&lt;=" &amp;DATE(LEFT($AV$3, 4), MONTH("1 " &amp; W$6 &amp; " " &amp; LEFT($AV$3, 4)) + 1, 0 ), 'Raw Data'!$AM:$AM,"&gt;" &amp;DATE(LEFT($AV$3, 4), MONTH("1 " &amp; W$6 &amp; " " &amp; LEFT($AV$3, 4)), 0 ), 'Raw Data'!$J:$J, $A155, 'Raw Data'!$O:$O,""&amp;'Raw Data'!$B$1,'Raw Data'!$D:$D,"&lt;&gt;*ithdr*",'Raw Data'!$D:$D,"&lt;&gt;*ancel*",'Raw Data'!$P:$P,"--")
+
COUNTIFS( 'Raw Data'!$AM:$AM,"&lt;=" &amp;DATE(LEFT($AV$3, 4), MONTH("1 " &amp; W$6 &amp; " " &amp; LEFT($AV$3, 4)) + 1, 0 ), 'Raw Data'!$AM:$AM,"&gt;" &amp;DATE(LEFT($AV$3, 4), MONTH("1 " &amp; W$6 &amp; " " &amp; LEFT($AV$3, 4)), 0 ), 'Raw Data'!$J:$J, $A155, 'Raw Data'!$P:$P,""&amp;'Raw Data'!$B$1,'Raw Data'!$D:$D,"&lt;&gt;*ithdr*",'Raw Data'!$D:$D,"&lt;&gt;*ancel*")</f>
        <v>0</v>
      </c>
      <c r="X169" s="117"/>
      <c r="Y169" s="117"/>
      <c r="Z169" s="123"/>
      <c r="AA169" s="156">
        <f>COUNTIFS( 'Raw Data'!$AM:$AM,"&lt;=" &amp;DATE(LEFT($AV$3, 4), MONTH("1 " &amp; AA$6 &amp; " " &amp; LEFT($AV$3, 4)) + 1, 0 ), 'Raw Data'!$AM:$AM,"&gt;" &amp;DATE(LEFT($AV$3, 4), MONTH("1 " &amp; AA$6 &amp; " " &amp; LEFT($AV$3, 4)), 0 ), 'Raw Data'!$J:$J, $A155, 'Raw Data'!$O:$O,""&amp;'Raw Data'!$B$1,'Raw Data'!$D:$D,"&lt;&gt;*ithdr*",'Raw Data'!$D:$D,"&lt;&gt;*ancel*",'Raw Data'!$P:$P,"--")
+
COUNTIFS( 'Raw Data'!$AM:$AM,"&lt;=" &amp;DATE(LEFT($AV$3, 4), MONTH("1 " &amp; AA$6 &amp; " " &amp; LEFT($AV$3, 4)) + 1, 0 ), 'Raw Data'!$AM:$AM,"&gt;" &amp;DATE(LEFT($AV$3, 4), MONTH("1 " &amp; AA$6 &amp; " " &amp; LEFT($AV$3, 4)), 0 ), 'Raw Data'!$J:$J, $A155, 'Raw Data'!$P:$P,""&amp;'Raw Data'!$B$1,'Raw Data'!$D:$D,"&lt;&gt;*ithdr*",'Raw Data'!$D:$D,"&lt;&gt;*ancel*")</f>
        <v>0</v>
      </c>
      <c r="AB169" s="117"/>
      <c r="AC169" s="117"/>
      <c r="AD169" s="123"/>
      <c r="AE169" s="156">
        <f>COUNTIFS( 'Raw Data'!$AM:$AM,"&lt;=" &amp;DATE(LEFT($AV$3, 4), MONTH("1 " &amp; AE$6 &amp; " " &amp; LEFT($AV$3, 4)) + 1, 0 ), 'Raw Data'!$AM:$AM,"&gt;" &amp;DATE(LEFT($AV$3, 4), MONTH("1 " &amp; AE$6 &amp; " " &amp; LEFT($AV$3, 4)), 0 ), 'Raw Data'!$J:$J, $A155, 'Raw Data'!$O:$O,""&amp;'Raw Data'!$B$1,'Raw Data'!$D:$D,"&lt;&gt;*ithdr*",'Raw Data'!$D:$D,"&lt;&gt;*ancel*",'Raw Data'!$P:$P,"--")
+
COUNTIFS( 'Raw Data'!$AM:$AM,"&lt;=" &amp;DATE(LEFT($AV$3, 4), MONTH("1 " &amp; AE$6 &amp; " " &amp; LEFT($AV$3, 4)) + 1, 0 ), 'Raw Data'!$AM:$AM,"&gt;" &amp;DATE(LEFT($AV$3, 4), MONTH("1 " &amp; AE$6 &amp; " " &amp; LEFT($AV$3, 4)), 0 ), 'Raw Data'!$J:$J, $A155, 'Raw Data'!$P:$P,""&amp;'Raw Data'!$B$1,'Raw Data'!$D:$D,"&lt;&gt;*ithdr*",'Raw Data'!$D:$D,"&lt;&gt;*ancel*")</f>
        <v>0</v>
      </c>
      <c r="AF169" s="117"/>
      <c r="AG169" s="117"/>
      <c r="AH169" s="123"/>
      <c r="AI169" s="156">
        <f>COUNTIFS( 'Raw Data'!$AM:$AM,"&lt;=" &amp;DATE(LEFT($AV$3, 4), MONTH("1 " &amp; AI$6 &amp; " " &amp; LEFT($AV$3, 4)) + 1, 0 ), 'Raw Data'!$AM:$AM,"&gt;" &amp;DATE(LEFT($AV$3, 4), MONTH("1 " &amp; AI$6 &amp; " " &amp; LEFT($AV$3, 4)), 0 ), 'Raw Data'!$J:$J, $A155, 'Raw Data'!$O:$O,""&amp;'Raw Data'!$B$1,'Raw Data'!$D:$D,"&lt;&gt;*ithdr*",'Raw Data'!$D:$D,"&lt;&gt;*ancel*",'Raw Data'!$P:$P,"--")
+
COUNTIFS( 'Raw Data'!$AM:$AM,"&lt;=" &amp;DATE(LEFT($AV$3, 4), MONTH("1 " &amp; AI$6 &amp; " " &amp; LEFT($AV$3, 4)) + 1, 0 ), 'Raw Data'!$AM:$AM,"&gt;" &amp;DATE(LEFT($AV$3, 4), MONTH("1 " &amp; AI$6 &amp; " " &amp; LEFT($AV$3, 4)), 0 ), 'Raw Data'!$J:$J, $A155, 'Raw Data'!$P:$P,""&amp;'Raw Data'!$B$1,'Raw Data'!$D:$D,"&lt;&gt;*ithdr*",'Raw Data'!$D:$D,"&lt;&gt;*ancel*")</f>
        <v>0</v>
      </c>
      <c r="AJ169" s="117"/>
      <c r="AK169" s="117"/>
      <c r="AL169" s="123"/>
      <c r="AM169" s="156">
        <f>COUNTIFS( 'Raw Data'!$AM:$AM,"&lt;=" &amp;DATE(LEFT($AV$3, 4), MONTH("1 " &amp; AM$6 &amp; " " &amp; LEFT($AV$3, 4)) + 1, 0 ), 'Raw Data'!$AM:$AM,"&gt;" &amp;DATE(LEFT($AV$3, 4), MONTH("1 " &amp; AM$6 &amp; " " &amp; LEFT($AV$3, 4)), 0 ), 'Raw Data'!$J:$J, $A155, 'Raw Data'!$O:$O,""&amp;'Raw Data'!$B$1,'Raw Data'!$D:$D,"&lt;&gt;*ithdr*",'Raw Data'!$D:$D,"&lt;&gt;*ancel*",'Raw Data'!$P:$P,"--")
+
COUNTIFS( 'Raw Data'!$AM:$AM,"&lt;=" &amp;DATE(LEFT($AV$3, 4), MONTH("1 " &amp; AM$6 &amp; " " &amp; LEFT($AV$3, 4)) + 1, 0 ), 'Raw Data'!$AM:$AM,"&gt;" &amp;DATE(LEFT($AV$3, 4), MONTH("1 " &amp; AM$6 &amp; " " &amp; LEFT($AV$3, 4)), 0 ), 'Raw Data'!$J:$J, $A155, 'Raw Data'!$P:$P,""&amp;'Raw Data'!$B$1,'Raw Data'!$D:$D,"&lt;&gt;*ithdr*",'Raw Data'!$D:$D,"&lt;&gt;*ancel*")</f>
        <v>0</v>
      </c>
      <c r="AN169" s="117"/>
      <c r="AO169" s="117"/>
      <c r="AP169" s="123"/>
      <c r="AQ169" s="156">
        <f>COUNTIFS( 'Raw Data'!$AM:$AM,"&lt;=" &amp;DATE(LEFT($AV$3, 4), MONTH("1 " &amp; AQ$6 &amp; " " &amp; LEFT($AV$3, 4)) + 1, 0 ), 'Raw Data'!$AM:$AM,"&gt;" &amp;DATE(LEFT($AV$3, 4), MONTH("1 " &amp; AQ$6 &amp; " " &amp; LEFT($AV$3, 4)), 0 ), 'Raw Data'!$J:$J, $A155, 'Raw Data'!$O:$O,""&amp;'Raw Data'!$B$1,'Raw Data'!$D:$D,"&lt;&gt;*ithdr*",'Raw Data'!$D:$D,"&lt;&gt;*ancel*",'Raw Data'!$P:$P,"--")
+
COUNTIFS( 'Raw Data'!$AM:$AM,"&lt;=" &amp;DATE(LEFT($AV$3, 4), MONTH("1 " &amp; AQ$6 &amp; " " &amp; LEFT($AV$3, 4)) + 1, 0 ), 'Raw Data'!$AM:$AM,"&gt;" &amp;DATE(LEFT($AV$3, 4), MONTH("1 " &amp; AQ$6 &amp; " " &amp; LEFT($AV$3, 4)), 0 ), 'Raw Data'!$J:$J, $A155, 'Raw Data'!$P:$P,""&amp;'Raw Data'!$B$1,'Raw Data'!$D:$D,"&lt;&gt;*ithdr*",'Raw Data'!$D:$D,"&lt;&gt;*ancel*")</f>
        <v>0</v>
      </c>
      <c r="AR169" s="117"/>
      <c r="AS169" s="117"/>
      <c r="AT169" s="123"/>
      <c r="AU169" s="156">
        <f>COUNTIFS( 'Raw Data'!$AM:$AM,"&lt;=" &amp;DATE(MID($AV$3, 15, 4), MONTH("1 " &amp; AU$6 &amp; " " &amp; MID($AV$3, 15, 4)) + 1, 0 ), 'Raw Data'!$AN:$AN,"&gt;" &amp;DATE(MID($AV$3, 15, 4), MONTH("1 " &amp; AU$6 &amp; " " &amp; MID($AV$3, 15, 4)), 0 ), 'Raw Data'!$J:$J, $A155, 'Raw Data'!$O:$O,""&amp;'Raw Data'!$B$1,'Raw Data'!$D:$D,"&lt;&gt;*ithdr*",'Raw Data'!$D:$D,"&lt;&gt;*ancel*",'Raw Data'!$P:$P,"--")
+
COUNTIFS( 'Raw Data'!$AM:$AM,"&lt;=" &amp;DATE(MID($AV$3, 15, 4), MONTH("1 " &amp; AU$6 &amp; " " &amp; MID($AV$3, 15, 4)) + 1, 0 ), 'Raw Data'!$AN:$AN,"&gt;" &amp;DATE(MID($AV$3, 15, 4), MONTH("1 " &amp; AU$6 &amp; " " &amp; MID($AV$3, 15, 4)), 0 ), 'Raw Data'!$J:$J, $A155, 'Raw Data'!$P:$P,""&amp;'Raw Data'!$B$1,'Raw Data'!$D:$D,"&lt;&gt;*ithdr*",'Raw Data'!$D:$D,"&lt;&gt;*ancel*")</f>
        <v>0</v>
      </c>
      <c r="AV169" s="117"/>
      <c r="AW169" s="117"/>
      <c r="AX169" s="123"/>
      <c r="AY169" s="156">
        <f>COUNTIFS( 'Raw Data'!$AM:$AM,"&lt;=" &amp;DATE(MID($AV$3, 15, 4), MONTH("1 " &amp; AY$6 &amp; " " &amp; MID($AV$3, 15, 4)) + 1, 0 ), 'Raw Data'!$AN:$AN,"&gt;" &amp;DATE(MID($AV$3, 15, 4), MONTH("1 " &amp; AY$6 &amp; " " &amp; MID($AV$3, 15, 4)), 0 ), 'Raw Data'!$J:$J, $A155, 'Raw Data'!$O:$O,""&amp;'Raw Data'!$B$1,'Raw Data'!$D:$D,"&lt;&gt;*ithdr*",'Raw Data'!$D:$D,"&lt;&gt;*ancel*",'Raw Data'!$P:$P,"--")
+
COUNTIFS( 'Raw Data'!$AM:$AM,"&lt;=" &amp;DATE(MID($AV$3, 15, 4), MONTH("1 " &amp; AY$6 &amp; " " &amp; MID($AV$3, 15, 4)) + 1, 0 ), 'Raw Data'!$AN:$AN,"&gt;" &amp;DATE(MID($AV$3, 15, 4), MONTH("1 " &amp; AY$6 &amp; " " &amp; MID($AV$3, 15, 4)), 0 ), 'Raw Data'!$J:$J, $A155, 'Raw Data'!$P:$P,""&amp;'Raw Data'!$B$1,'Raw Data'!$D:$D,"&lt;&gt;*ithdr*",'Raw Data'!$D:$D,"&lt;&gt;*ancel*")</f>
        <v>0</v>
      </c>
      <c r="AZ169" s="117"/>
      <c r="BA169" s="117"/>
      <c r="BB169" s="123"/>
      <c r="BC169" s="156">
        <f>COUNTIFS( 'Raw Data'!$AM:$AM,"&lt;=" &amp;DATE(MID($AV$3, 15, 4), MONTH("1 " &amp; BC$6 &amp; " " &amp; MID($AV$3, 15, 4)) + 1, 0 ), 'Raw Data'!$AN:$AN,"&gt;" &amp;DATE(MID($AV$3, 15, 4), MONTH("1 " &amp; BC$6 &amp; " " &amp; MID($AV$3, 15, 4)), 0 ), 'Raw Data'!$J:$J, $A155, 'Raw Data'!$O:$O,""&amp;'Raw Data'!$B$1,'Raw Data'!$D:$D,"&lt;&gt;*ithdr*",'Raw Data'!$D:$D,"&lt;&gt;*ancel*",'Raw Data'!$P:$P,"--")
+
COUNTIFS( 'Raw Data'!$AM:$AM,"&lt;=" &amp;DATE(MID($AV$3, 15, 4), MONTH("1 " &amp; BC$6 &amp; " " &amp; MID($AV$3, 15, 4)) + 1, 0 ), 'Raw Data'!$AN:$AN,"&gt;" &amp;DATE(MID($AV$3, 15, 4), MONTH("1 " &amp; BC$6 &amp; " " &amp; MID($AV$3, 15, 4)), 0 ), 'Raw Data'!$J:$J, $A155, 'Raw Data'!$P:$P,""&amp;'Raw Data'!$B$1,'Raw Data'!$D:$D,"&lt;&gt;*ithdr*",'Raw Data'!$D:$D,"&lt;&gt;*ancel*")</f>
        <v>0</v>
      </c>
      <c r="BD169" s="117"/>
      <c r="BE169" s="117"/>
      <c r="BF169" s="123"/>
    </row>
    <row r="170" spans="1:58" ht="12.75" customHeight="1" x14ac:dyDescent="0.2">
      <c r="A170" s="157" t="s">
        <v>738</v>
      </c>
      <c r="B170" s="117"/>
      <c r="C170" s="117"/>
      <c r="D170" s="117"/>
      <c r="E170" s="117"/>
      <c r="F170" s="117"/>
      <c r="G170" s="117"/>
      <c r="H170" s="117"/>
      <c r="I170" s="117"/>
      <c r="J170" s="123"/>
      <c r="K170" s="156">
        <f>COUNTIFS('Raw Data'!$AM:$AM,"&lt;=" &amp;DATE(LEFT($AV$3, 4), MONTH("1 " &amp; K$6 &amp; " " &amp; LEFT($AV$3, 4)) + 1, 0 ), 'Raw Data'!$AM:$AM,"&gt;" &amp;DATE(LEFT($AV$3, 4), MONTH("1 " &amp; K$6 &amp; " " &amp; LEFT($AV$3, 4)), 0 ), 'Raw Data'!$J:$J, $A155, 'Raw Data'!$H:$H, "Ear*", 'Raw Data'!$O:$O,""&amp;'Raw Data'!$B$1,'Raw Data'!$D:$D,"&lt;&gt;*ithdr*",'Raw Data'!$D:$D,"&lt;&gt;*ancel*",'Raw Data'!$P:$P,"--")
+
COUNTIFS( 'Raw Data'!$AM:$AM,"&lt;=" &amp;DATE(LEFT($AV$3, 4), MONTH("1 " &amp; K$6 &amp; " " &amp; LEFT($AV$3, 4)) + 1, 0 ), 'Raw Data'!$AM:$AM,"&gt;" &amp;DATE(LEFT($AV$3, 4), MONTH("1 " &amp; K$6 &amp; " " &amp; LEFT($AV$3, 4)), 0 ), 'Raw Data'!$J:$J, $A155, 'Raw Data'!$H:$H, "Ear*", 'Raw Data'!$P:$P,""&amp;'Raw Data'!$B$1,'Raw Data'!$D:$D,"&lt;&gt;*ithdr*",'Raw Data'!$D:$D,"&lt;&gt;*ancel*")</f>
        <v>0</v>
      </c>
      <c r="L170" s="117"/>
      <c r="M170" s="117"/>
      <c r="N170" s="123"/>
      <c r="O170" s="156">
        <f>COUNTIFS('Raw Data'!$AM:$AM,"&lt;=" &amp;DATE(LEFT($AV$3, 4), MONTH("1 " &amp; O$6 &amp; " " &amp; LEFT($AV$3, 4)) + 1, 0 ), 'Raw Data'!$AM:$AM,"&gt;" &amp;DATE(LEFT($AV$3, 4), MONTH("1 " &amp; O$6 &amp; " " &amp; LEFT($AV$3, 4)), 0 ), 'Raw Data'!$J:$J, $A155, 'Raw Data'!$H:$H, "Ear*", 'Raw Data'!$O:$O,""&amp;'Raw Data'!$B$1,'Raw Data'!$D:$D,"&lt;&gt;*ithdr*",'Raw Data'!$D:$D,"&lt;&gt;*ancel*",'Raw Data'!$P:$P,"--")
+
COUNTIFS( 'Raw Data'!$AM:$AM,"&lt;=" &amp;DATE(LEFT($AV$3, 4), MONTH("1 " &amp; O$6 &amp; " " &amp; LEFT($AV$3, 4)) + 1, 0 ), 'Raw Data'!$AM:$AM,"&gt;" &amp;DATE(LEFT($AV$3, 4), MONTH("1 " &amp; O$6 &amp; " " &amp; LEFT($AV$3, 4)), 0 ), 'Raw Data'!$J:$J, $A155, 'Raw Data'!$H:$H, "Ear*", 'Raw Data'!$P:$P,""&amp;'Raw Data'!$B$1,'Raw Data'!$D:$D,"&lt;&gt;*ithdr*",'Raw Data'!$D:$D,"&lt;&gt;*ancel*")</f>
        <v>0</v>
      </c>
      <c r="P170" s="117"/>
      <c r="Q170" s="117"/>
      <c r="R170" s="123"/>
      <c r="S170" s="156">
        <f>COUNTIFS('Raw Data'!$AM:$AM,"&lt;=" &amp;DATE(LEFT($AV$3, 4), MONTH("1 " &amp; S$6 &amp; " " &amp; LEFT($AV$3, 4)) + 1, 0 ), 'Raw Data'!$AM:$AM,"&gt;" &amp;DATE(LEFT($AV$3, 4), MONTH("1 " &amp; S$6 &amp; " " &amp; LEFT($AV$3, 4)), 0 ), 'Raw Data'!$J:$J, $A155, 'Raw Data'!$H:$H, "Ear*", 'Raw Data'!$O:$O,""&amp;'Raw Data'!$B$1,'Raw Data'!$D:$D,"&lt;&gt;*ithdr*",'Raw Data'!$D:$D,"&lt;&gt;*ancel*",'Raw Data'!$P:$P,"--")
+
COUNTIFS( 'Raw Data'!$AM:$AM,"&lt;=" &amp;DATE(LEFT($AV$3, 4), MONTH("1 " &amp; S$6 &amp; " " &amp; LEFT($AV$3, 4)) + 1, 0 ), 'Raw Data'!$AM:$AM,"&gt;" &amp;DATE(LEFT($AV$3, 4), MONTH("1 " &amp; S$6 &amp; " " &amp; LEFT($AV$3, 4)), 0 ), 'Raw Data'!$J:$J, $A155, 'Raw Data'!$H:$H, "Ear*", 'Raw Data'!$P:$P,""&amp;'Raw Data'!$B$1,'Raw Data'!$D:$D,"&lt;&gt;*ithdr*",'Raw Data'!$D:$D,"&lt;&gt;*ancel*")</f>
        <v>0</v>
      </c>
      <c r="T170" s="117"/>
      <c r="U170" s="117"/>
      <c r="V170" s="123"/>
      <c r="W170" s="156">
        <f>COUNTIFS('Raw Data'!$AM:$AM,"&lt;=" &amp;DATE(LEFT($AV$3, 4), MONTH("1 " &amp; W$6 &amp; " " &amp; LEFT($AV$3, 4)) + 1, 0 ), 'Raw Data'!$AM:$AM,"&gt;" &amp;DATE(LEFT($AV$3, 4), MONTH("1 " &amp; W$6 &amp; " " &amp; LEFT($AV$3, 4)), 0 ), 'Raw Data'!$J:$J, $A155, 'Raw Data'!$H:$H, "Ear*", 'Raw Data'!$O:$O,""&amp;'Raw Data'!$B$1,'Raw Data'!$D:$D,"&lt;&gt;*ithdr*",'Raw Data'!$D:$D,"&lt;&gt;*ancel*",'Raw Data'!$P:$P,"--")
+
COUNTIFS( 'Raw Data'!$AM:$AM,"&lt;=" &amp;DATE(LEFT($AV$3, 4), MONTH("1 " &amp; W$6 &amp; " " &amp; LEFT($AV$3, 4)) + 1, 0 ), 'Raw Data'!$AM:$AM,"&gt;" &amp;DATE(LEFT($AV$3, 4), MONTH("1 " &amp; W$6 &amp; " " &amp; LEFT($AV$3, 4)), 0 ), 'Raw Data'!$J:$J, $A155, 'Raw Data'!$H:$H, "Ear*", 'Raw Data'!$P:$P,""&amp;'Raw Data'!$B$1,'Raw Data'!$D:$D,"&lt;&gt;*ithdr*",'Raw Data'!$D:$D,"&lt;&gt;*ancel*")</f>
        <v>0</v>
      </c>
      <c r="X170" s="117"/>
      <c r="Y170" s="117"/>
      <c r="Z170" s="123"/>
      <c r="AA170" s="156">
        <f>COUNTIFS('Raw Data'!$AM:$AM,"&lt;=" &amp;DATE(LEFT($AV$3, 4), MONTH("1 " &amp; AA$6 &amp; " " &amp; LEFT($AV$3, 4)) + 1, 0 ), 'Raw Data'!$AM:$AM,"&gt;" &amp;DATE(LEFT($AV$3, 4), MONTH("1 " &amp; AA$6 &amp; " " &amp; LEFT($AV$3, 4)), 0 ), 'Raw Data'!$J:$J, $A155, 'Raw Data'!$H:$H, "Ear*", 'Raw Data'!$O:$O,""&amp;'Raw Data'!$B$1,'Raw Data'!$D:$D,"&lt;&gt;*ithdr*",'Raw Data'!$D:$D,"&lt;&gt;*ancel*",'Raw Data'!$P:$P,"--")
+
COUNTIFS( 'Raw Data'!$AM:$AM,"&lt;=" &amp;DATE(LEFT($AV$3, 4), MONTH("1 " &amp; AA$6 &amp; " " &amp; LEFT($AV$3, 4)) + 1, 0 ), 'Raw Data'!$AM:$AM,"&gt;" &amp;DATE(LEFT($AV$3, 4), MONTH("1 " &amp; AA$6 &amp; " " &amp; LEFT($AV$3, 4)), 0 ), 'Raw Data'!$J:$J, $A155, 'Raw Data'!$H:$H, "Ear*", 'Raw Data'!$P:$P,""&amp;'Raw Data'!$B$1,'Raw Data'!$D:$D,"&lt;&gt;*ithdr*",'Raw Data'!$D:$D,"&lt;&gt;*ancel*")</f>
        <v>0</v>
      </c>
      <c r="AB170" s="117"/>
      <c r="AC170" s="117"/>
      <c r="AD170" s="123"/>
      <c r="AE170" s="156">
        <f>COUNTIFS('Raw Data'!$AM:$AM,"&lt;=" &amp;DATE(LEFT($AV$3, 4), MONTH("1 " &amp; AE$6 &amp; " " &amp; LEFT($AV$3, 4)) + 1, 0 ), 'Raw Data'!$AM:$AM,"&gt;" &amp;DATE(LEFT($AV$3, 4), MONTH("1 " &amp; AE$6 &amp; " " &amp; LEFT($AV$3, 4)), 0 ), 'Raw Data'!$J:$J, $A155, 'Raw Data'!$H:$H, "Ear*", 'Raw Data'!$O:$O,""&amp;'Raw Data'!$B$1,'Raw Data'!$D:$D,"&lt;&gt;*ithdr*",'Raw Data'!$D:$D,"&lt;&gt;*ancel*",'Raw Data'!$P:$P,"--")
+
COUNTIFS( 'Raw Data'!$AM:$AM,"&lt;=" &amp;DATE(LEFT($AV$3, 4), MONTH("1 " &amp; AE$6 &amp; " " &amp; LEFT($AV$3, 4)) + 1, 0 ), 'Raw Data'!$AM:$AM,"&gt;" &amp;DATE(LEFT($AV$3, 4), MONTH("1 " &amp; AE$6 &amp; " " &amp; LEFT($AV$3, 4)), 0 ), 'Raw Data'!$J:$J, $A155, 'Raw Data'!$H:$H, "Ear*", 'Raw Data'!$P:$P,""&amp;'Raw Data'!$B$1,'Raw Data'!$D:$D,"&lt;&gt;*ithdr*",'Raw Data'!$D:$D,"&lt;&gt;*ancel*")</f>
        <v>0</v>
      </c>
      <c r="AF170" s="117"/>
      <c r="AG170" s="117"/>
      <c r="AH170" s="123"/>
      <c r="AI170" s="156">
        <f>COUNTIFS('Raw Data'!$AM:$AM,"&lt;=" &amp;DATE(LEFT($AV$3, 4), MONTH("1 " &amp; AI$6 &amp; " " &amp; LEFT($AV$3, 4)) + 1, 0 ), 'Raw Data'!$AM:$AM,"&gt;" &amp;DATE(LEFT($AV$3, 4), MONTH("1 " &amp; AI$6 &amp; " " &amp; LEFT($AV$3, 4)), 0 ), 'Raw Data'!$J:$J, $A155, 'Raw Data'!$H:$H, "Ear*", 'Raw Data'!$O:$O,""&amp;'Raw Data'!$B$1,'Raw Data'!$D:$D,"&lt;&gt;*ithdr*",'Raw Data'!$D:$D,"&lt;&gt;*ancel*",'Raw Data'!$P:$P,"--")
+
COUNTIFS( 'Raw Data'!$AM:$AM,"&lt;=" &amp;DATE(LEFT($AV$3, 4), MONTH("1 " &amp; AI$6 &amp; " " &amp; LEFT($AV$3, 4)) + 1, 0 ), 'Raw Data'!$AM:$AM,"&gt;" &amp;DATE(LEFT($AV$3, 4), MONTH("1 " &amp; AI$6 &amp; " " &amp; LEFT($AV$3, 4)), 0 ), 'Raw Data'!$J:$J, $A155, 'Raw Data'!$H:$H, "Ear*", 'Raw Data'!$P:$P,""&amp;'Raw Data'!$B$1,'Raw Data'!$D:$D,"&lt;&gt;*ithdr*",'Raw Data'!$D:$D,"&lt;&gt;*ancel*")</f>
        <v>0</v>
      </c>
      <c r="AJ170" s="117"/>
      <c r="AK170" s="117"/>
      <c r="AL170" s="123"/>
      <c r="AM170" s="156">
        <f>COUNTIFS('Raw Data'!$AM:$AM,"&lt;=" &amp;DATE(LEFT($AV$3, 4), MONTH("1 " &amp; AM$6 &amp; " " &amp; LEFT($AV$3, 4)) + 1, 0 ), 'Raw Data'!$AM:$AM,"&gt;" &amp;DATE(LEFT($AV$3, 4), MONTH("1 " &amp; AM$6 &amp; " " &amp; LEFT($AV$3, 4)), 0 ), 'Raw Data'!$J:$J, $A155, 'Raw Data'!$H:$H, "Ear*", 'Raw Data'!$O:$O,""&amp;'Raw Data'!$B$1,'Raw Data'!$D:$D,"&lt;&gt;*ithdr*",'Raw Data'!$D:$D,"&lt;&gt;*ancel*",'Raw Data'!$P:$P,"--")
+
COUNTIFS( 'Raw Data'!$AM:$AM,"&lt;=" &amp;DATE(LEFT($AV$3, 4), MONTH("1 " &amp; AM$6 &amp; " " &amp; LEFT($AV$3, 4)) + 1, 0 ), 'Raw Data'!$AM:$AM,"&gt;" &amp;DATE(LEFT($AV$3, 4), MONTH("1 " &amp; AM$6 &amp; " " &amp; LEFT($AV$3, 4)), 0 ), 'Raw Data'!$J:$J, $A155, 'Raw Data'!$H:$H, "Ear*", 'Raw Data'!$P:$P,""&amp;'Raw Data'!$B$1,'Raw Data'!$D:$D,"&lt;&gt;*ithdr*",'Raw Data'!$D:$D,"&lt;&gt;*ancel*")</f>
        <v>0</v>
      </c>
      <c r="AN170" s="117"/>
      <c r="AO170" s="117"/>
      <c r="AP170" s="123"/>
      <c r="AQ170" s="156">
        <f>COUNTIFS('Raw Data'!$AM:$AM,"&lt;=" &amp;DATE(LEFT($AV$3, 4), MONTH("1 " &amp; AQ$6 &amp; " " &amp; LEFT($AV$3, 4)) + 1, 0 ), 'Raw Data'!$AM:$AM,"&gt;" &amp;DATE(LEFT($AV$3, 4), MONTH("1 " &amp; AQ$6 &amp; " " &amp; LEFT($AV$3, 4)), 0 ), 'Raw Data'!$J:$J, $A155, 'Raw Data'!$H:$H, "Ear*", 'Raw Data'!$O:$O,""&amp;'Raw Data'!$B$1,'Raw Data'!$D:$D,"&lt;&gt;*ithdr*",'Raw Data'!$D:$D,"&lt;&gt;*ancel*",'Raw Data'!$P:$P,"--")
+
COUNTIFS( 'Raw Data'!$AM:$AM,"&lt;=" &amp;DATE(LEFT($AV$3, 4), MONTH("1 " &amp; AQ$6 &amp; " " &amp; LEFT($AV$3, 4)) + 1, 0 ), 'Raw Data'!$AM:$AM,"&gt;" &amp;DATE(LEFT($AV$3, 4), MONTH("1 " &amp; AQ$6 &amp; " " &amp; LEFT($AV$3, 4)), 0 ), 'Raw Data'!$J:$J, $A155, 'Raw Data'!$H:$H, "Ear*", 'Raw Data'!$P:$P,""&amp;'Raw Data'!$B$1,'Raw Data'!$D:$D,"&lt;&gt;*ithdr*",'Raw Data'!$D:$D,"&lt;&gt;*ancel*")</f>
        <v>0</v>
      </c>
      <c r="AR170" s="117"/>
      <c r="AS170" s="117"/>
      <c r="AT170" s="123"/>
      <c r="AU170" s="156">
        <f>COUNTIFS('Raw Data'!$AM:$AM,"&lt;=" &amp;DATE(MID($AV$3, 15, 4), MONTH("1 " &amp; AU$6 &amp; " " &amp; MID($AV$3, 15, 4)) + 1, 0 ), 'Raw Data'!$AN:$AN,"&gt;" &amp;DATE(MID($AV$3, 15, 4), MONTH("1 " &amp; AU$6 &amp; " " &amp; MID($AV$3, 15, 4)), 0 ), 'Raw Data'!$J:$J, $A155, 'Raw Data'!$H:$H, "Ear*", 'Raw Data'!$O:$O,""&amp;'Raw Data'!$B$1,'Raw Data'!$D:$D,"&lt;&gt;*ithdr*",'Raw Data'!$D:$D,"&lt;&gt;*ancel*",'Raw Data'!$P:$P,"--")
+
COUNTIFS( 'Raw Data'!$AM:$AM,"&lt;=" &amp;DATE(MID($AV$3, 15, 4), MONTH("1 " &amp; AU$6 &amp; " " &amp; MID($AV$3, 15, 4)) + 1, 0 ), 'Raw Data'!$AN:$AN,"&gt;" &amp;DATE(MID($AV$3, 15, 4), MONTH("1 " &amp; AU$6 &amp; " " &amp; MID($AV$3, 15, 4)), 0 ), 'Raw Data'!$J:$J, $A155, 'Raw Data'!$H:$H, "Ear*", 'Raw Data'!$P:$P,""&amp;'Raw Data'!$B$1,'Raw Data'!$D:$D,"&lt;&gt;*ithdr*",'Raw Data'!$D:$D,"&lt;&gt;*ancel*")</f>
        <v>0</v>
      </c>
      <c r="AV170" s="117"/>
      <c r="AW170" s="117"/>
      <c r="AX170" s="123"/>
      <c r="AY170" s="156">
        <f>COUNTIFS('Raw Data'!$AM:$AM,"&lt;=" &amp;DATE(MID($AV$3, 15, 4), MONTH("1 " &amp; AY$6 &amp; " " &amp; MID($AV$3, 15, 4)) + 1, 0 ), 'Raw Data'!$AN:$AN,"&gt;" &amp;DATE(MID($AV$3, 15, 4), MONTH("1 " &amp; AY$6 &amp; " " &amp; MID($AV$3, 15, 4)), 0 ), 'Raw Data'!$J:$J, $A155, 'Raw Data'!$H:$H, "Ear*", 'Raw Data'!$O:$O,""&amp;'Raw Data'!$B$1,'Raw Data'!$D:$D,"&lt;&gt;*ithdr*",'Raw Data'!$D:$D,"&lt;&gt;*ancel*",'Raw Data'!$P:$P,"--")
+
COUNTIFS( 'Raw Data'!$AM:$AM,"&lt;=" &amp;DATE(MID($AV$3, 15, 4), MONTH("1 " &amp; AY$6 &amp; " " &amp; MID($AV$3, 15, 4)) + 1, 0 ), 'Raw Data'!$AN:$AN,"&gt;" &amp;DATE(MID($AV$3, 15, 4), MONTH("1 " &amp; AY$6 &amp; " " &amp; MID($AV$3, 15, 4)), 0 ), 'Raw Data'!$J:$J, $A155, 'Raw Data'!$H:$H, "Ear*", 'Raw Data'!$P:$P,""&amp;'Raw Data'!$B$1,'Raw Data'!$D:$D,"&lt;&gt;*ithdr*",'Raw Data'!$D:$D,"&lt;&gt;*ancel*")</f>
        <v>0</v>
      </c>
      <c r="AZ170" s="117"/>
      <c r="BA170" s="117"/>
      <c r="BB170" s="123"/>
      <c r="BC170" s="156">
        <f>COUNTIFS('Raw Data'!$AM:$AM,"&lt;=" &amp;DATE(MID($AV$3, 15, 4), MONTH("1 " &amp; BC$6 &amp; " " &amp; MID($AV$3, 15, 4)) + 1, 0 ), 'Raw Data'!$AN:$AN,"&gt;" &amp;DATE(MID($AV$3, 15, 4), MONTH("1 " &amp; BC$6 &amp; " " &amp; MID($AV$3, 15, 4)), 0 ), 'Raw Data'!$J:$J, $A155, 'Raw Data'!$H:$H, "Ear*", 'Raw Data'!$O:$O,""&amp;'Raw Data'!$B$1,'Raw Data'!$D:$D,"&lt;&gt;*ithdr*",'Raw Data'!$D:$D,"&lt;&gt;*ancel*",'Raw Data'!$P:$P,"--")
+
COUNTIFS( 'Raw Data'!$AM:$AM,"&lt;=" &amp;DATE(MID($AV$3, 15, 4), MONTH("1 " &amp; BC$6 &amp; " " &amp; MID($AV$3, 15, 4)) + 1, 0 ), 'Raw Data'!$AN:$AN,"&gt;" &amp;DATE(MID($AV$3, 15, 4), MONTH("1 " &amp; BC$6 &amp; " " &amp; MID($AV$3, 15, 4)), 0 ), 'Raw Data'!$J:$J, $A155, 'Raw Data'!$H:$H, "Ear*", 'Raw Data'!$P:$P,""&amp;'Raw Data'!$B$1,'Raw Data'!$D:$D,"&lt;&gt;*ithdr*",'Raw Data'!$D:$D,"&lt;&gt;*ancel*")</f>
        <v>0</v>
      </c>
      <c r="BD170" s="117"/>
      <c r="BE170" s="117"/>
      <c r="BF170" s="123"/>
    </row>
    <row r="171" spans="1:58" ht="12.75" customHeight="1" x14ac:dyDescent="0.2">
      <c r="A171" s="157" t="s">
        <v>739</v>
      </c>
      <c r="B171" s="117"/>
      <c r="C171" s="117"/>
      <c r="D171" s="117"/>
      <c r="E171" s="117"/>
      <c r="F171" s="117"/>
      <c r="G171" s="117"/>
      <c r="H171" s="117"/>
      <c r="I171" s="117"/>
      <c r="J171" s="123"/>
      <c r="K171" s="156">
        <f>COUNTIFS('Raw Data'!$AM:$AM,"&lt;=" &amp;DATE(LEFT($AV$3, 4), MONTH("1 " &amp; K$6 &amp; " " &amp; LEFT($AV$3, 4)) + 1, 0 ), 'Raw Data'!$AM:$AM,"&gt;" &amp;DATE(LEFT($AV$3, 4), MONTH("1 " &amp; K$6 &amp; " " &amp; LEFT($AV$3, 4)), 0 ), 'Raw Data'!$J:$J, $A155, 'Raw Data'!$H:$H, "Non*", 'Raw Data'!$O:$O,""&amp;'Raw Data'!$B$1,'Raw Data'!$D:$D,"&lt;&gt;*ithdr*",'Raw Data'!$D:$D,"&lt;&gt;*ancel*",'Raw Data'!$P:$P,"--")
+
COUNTIFS( 'Raw Data'!$AM:$AM,"&lt;=" &amp;DATE(LEFT($AV$3, 4), MONTH("1 " &amp; K$6 &amp; " " &amp; LEFT($AV$3, 4)) + 1, 0 ), 'Raw Data'!$AM:$AM,"&gt;" &amp;DATE(LEFT($AV$3, 4), MONTH("1 " &amp; K$6 &amp; " " &amp; LEFT($AV$3, 4)), 0 ), 'Raw Data'!$J:$J, $A155, 'Raw Data'!$H:$H, "Non*", 'Raw Data'!$P:$P,""&amp;'Raw Data'!$B$1,'Raw Data'!$D:$D,"&lt;&gt;*ithdr*",'Raw Data'!$D:$D,"&lt;&gt;*ancel*")</f>
        <v>0</v>
      </c>
      <c r="L171" s="117"/>
      <c r="M171" s="117"/>
      <c r="N171" s="123"/>
      <c r="O171" s="156">
        <f>COUNTIFS('Raw Data'!$AM:$AM,"&lt;=" &amp;DATE(LEFT($AV$3, 4), MONTH("1 " &amp; O$6 &amp; " " &amp; LEFT($AV$3, 4)) + 1, 0 ), 'Raw Data'!$AM:$AM,"&gt;" &amp;DATE(LEFT($AV$3, 4), MONTH("1 " &amp; O$6 &amp; " " &amp; LEFT($AV$3, 4)), 0 ), 'Raw Data'!$J:$J, $A155, 'Raw Data'!$H:$H, "Non*", 'Raw Data'!$O:$O,""&amp;'Raw Data'!$B$1,'Raw Data'!$D:$D,"&lt;&gt;*ithdr*",'Raw Data'!$D:$D,"&lt;&gt;*ancel*",'Raw Data'!$P:$P,"--")
+
COUNTIFS( 'Raw Data'!$AM:$AM,"&lt;=" &amp;DATE(LEFT($AV$3, 4), MONTH("1 " &amp; O$6 &amp; " " &amp; LEFT($AV$3, 4)) + 1, 0 ), 'Raw Data'!$AM:$AM,"&gt;" &amp;DATE(LEFT($AV$3, 4), MONTH("1 " &amp; O$6 &amp; " " &amp; LEFT($AV$3, 4)), 0 ), 'Raw Data'!$J:$J, $A155, 'Raw Data'!$H:$H, "Non*", 'Raw Data'!$P:$P,""&amp;'Raw Data'!$B$1,'Raw Data'!$D:$D,"&lt;&gt;*ithdr*",'Raw Data'!$D:$D,"&lt;&gt;*ancel*")</f>
        <v>0</v>
      </c>
      <c r="P171" s="117"/>
      <c r="Q171" s="117"/>
      <c r="R171" s="123"/>
      <c r="S171" s="156">
        <f>COUNTIFS('Raw Data'!$AM:$AM,"&lt;=" &amp;DATE(LEFT($AV$3, 4), MONTH("1 " &amp; S$6 &amp; " " &amp; LEFT($AV$3, 4)) + 1, 0 ), 'Raw Data'!$AM:$AM,"&gt;" &amp;DATE(LEFT($AV$3, 4), MONTH("1 " &amp; S$6 &amp; " " &amp; LEFT($AV$3, 4)), 0 ), 'Raw Data'!$J:$J, $A155, 'Raw Data'!$H:$H, "Non*", 'Raw Data'!$O:$O,""&amp;'Raw Data'!$B$1,'Raw Data'!$D:$D,"&lt;&gt;*ithdr*",'Raw Data'!$D:$D,"&lt;&gt;*ancel*",'Raw Data'!$P:$P,"--")
+
COUNTIFS( 'Raw Data'!$AM:$AM,"&lt;=" &amp;DATE(LEFT($AV$3, 4), MONTH("1 " &amp; S$6 &amp; " " &amp; LEFT($AV$3, 4)) + 1, 0 ), 'Raw Data'!$AM:$AM,"&gt;" &amp;DATE(LEFT($AV$3, 4), MONTH("1 " &amp; S$6 &amp; " " &amp; LEFT($AV$3, 4)), 0 ), 'Raw Data'!$J:$J, $A155, 'Raw Data'!$H:$H, "Non*", 'Raw Data'!$P:$P,""&amp;'Raw Data'!$B$1,'Raw Data'!$D:$D,"&lt;&gt;*ithdr*",'Raw Data'!$D:$D,"&lt;&gt;*ancel*")</f>
        <v>0</v>
      </c>
      <c r="T171" s="117"/>
      <c r="U171" s="117"/>
      <c r="V171" s="123"/>
      <c r="W171" s="156">
        <f>COUNTIFS('Raw Data'!$AM:$AM,"&lt;=" &amp;DATE(LEFT($AV$3, 4), MONTH("1 " &amp; W$6 &amp; " " &amp; LEFT($AV$3, 4)) + 1, 0 ), 'Raw Data'!$AM:$AM,"&gt;" &amp;DATE(LEFT($AV$3, 4), MONTH("1 " &amp; W$6 &amp; " " &amp; LEFT($AV$3, 4)), 0 ), 'Raw Data'!$J:$J, $A155, 'Raw Data'!$H:$H, "Non*", 'Raw Data'!$O:$O,""&amp;'Raw Data'!$B$1,'Raw Data'!$D:$D,"&lt;&gt;*ithdr*",'Raw Data'!$D:$D,"&lt;&gt;*ancel*",'Raw Data'!$P:$P,"--")
+
COUNTIFS( 'Raw Data'!$AM:$AM,"&lt;=" &amp;DATE(LEFT($AV$3, 4), MONTH("1 " &amp; W$6 &amp; " " &amp; LEFT($AV$3, 4)) + 1, 0 ), 'Raw Data'!$AM:$AM,"&gt;" &amp;DATE(LEFT($AV$3, 4), MONTH("1 " &amp; W$6 &amp; " " &amp; LEFT($AV$3, 4)), 0 ), 'Raw Data'!$J:$J, $A155, 'Raw Data'!$H:$H, "Non*", 'Raw Data'!$P:$P,""&amp;'Raw Data'!$B$1,'Raw Data'!$D:$D,"&lt;&gt;*ithdr*",'Raw Data'!$D:$D,"&lt;&gt;*ancel*")</f>
        <v>0</v>
      </c>
      <c r="X171" s="117"/>
      <c r="Y171" s="117"/>
      <c r="Z171" s="123"/>
      <c r="AA171" s="156">
        <f>COUNTIFS('Raw Data'!$AM:$AM,"&lt;=" &amp;DATE(LEFT($AV$3, 4), MONTH("1 " &amp; AA$6 &amp; " " &amp; LEFT($AV$3, 4)) + 1, 0 ), 'Raw Data'!$AM:$AM,"&gt;" &amp;DATE(LEFT($AV$3, 4), MONTH("1 " &amp; AA$6 &amp; " " &amp; LEFT($AV$3, 4)), 0 ), 'Raw Data'!$J:$J, $A155, 'Raw Data'!$H:$H, "Non*", 'Raw Data'!$O:$O,""&amp;'Raw Data'!$B$1,'Raw Data'!$D:$D,"&lt;&gt;*ithdr*",'Raw Data'!$D:$D,"&lt;&gt;*ancel*",'Raw Data'!$P:$P,"--")
+
COUNTIFS( 'Raw Data'!$AM:$AM,"&lt;=" &amp;DATE(LEFT($AV$3, 4), MONTH("1 " &amp; AA$6 &amp; " " &amp; LEFT($AV$3, 4)) + 1, 0 ), 'Raw Data'!$AM:$AM,"&gt;" &amp;DATE(LEFT($AV$3, 4), MONTH("1 " &amp; AA$6 &amp; " " &amp; LEFT($AV$3, 4)), 0 ), 'Raw Data'!$J:$J, $A155, 'Raw Data'!$H:$H, "Non*", 'Raw Data'!$P:$P,""&amp;'Raw Data'!$B$1,'Raw Data'!$D:$D,"&lt;&gt;*ithdr*",'Raw Data'!$D:$D,"&lt;&gt;*ancel*")</f>
        <v>0</v>
      </c>
      <c r="AB171" s="117"/>
      <c r="AC171" s="117"/>
      <c r="AD171" s="123"/>
      <c r="AE171" s="156">
        <f>COUNTIFS('Raw Data'!$AM:$AM,"&lt;=" &amp;DATE(LEFT($AV$3, 4), MONTH("1 " &amp; AE$6 &amp; " " &amp; LEFT($AV$3, 4)) + 1, 0 ), 'Raw Data'!$AM:$AM,"&gt;" &amp;DATE(LEFT($AV$3, 4), MONTH("1 " &amp; AE$6 &amp; " " &amp; LEFT($AV$3, 4)), 0 ), 'Raw Data'!$J:$J, $A155, 'Raw Data'!$H:$H, "Non*", 'Raw Data'!$O:$O,""&amp;'Raw Data'!$B$1,'Raw Data'!$D:$D,"&lt;&gt;*ithdr*",'Raw Data'!$D:$D,"&lt;&gt;*ancel*",'Raw Data'!$P:$P,"--")
+
COUNTIFS( 'Raw Data'!$AM:$AM,"&lt;=" &amp;DATE(LEFT($AV$3, 4), MONTH("1 " &amp; AE$6 &amp; " " &amp; LEFT($AV$3, 4)) + 1, 0 ), 'Raw Data'!$AM:$AM,"&gt;" &amp;DATE(LEFT($AV$3, 4), MONTH("1 " &amp; AE$6 &amp; " " &amp; LEFT($AV$3, 4)), 0 ), 'Raw Data'!$J:$J, $A155, 'Raw Data'!$H:$H, "Non*", 'Raw Data'!$P:$P,""&amp;'Raw Data'!$B$1,'Raw Data'!$D:$D,"&lt;&gt;*ithdr*",'Raw Data'!$D:$D,"&lt;&gt;*ancel*")</f>
        <v>0</v>
      </c>
      <c r="AF171" s="117"/>
      <c r="AG171" s="117"/>
      <c r="AH171" s="123"/>
      <c r="AI171" s="156">
        <f>COUNTIFS('Raw Data'!$AM:$AM,"&lt;=" &amp;DATE(LEFT($AV$3, 4), MONTH("1 " &amp; AI$6 &amp; " " &amp; LEFT($AV$3, 4)) + 1, 0 ), 'Raw Data'!$AM:$AM,"&gt;" &amp;DATE(LEFT($AV$3, 4), MONTH("1 " &amp; AI$6 &amp; " " &amp; LEFT($AV$3, 4)), 0 ), 'Raw Data'!$J:$J, $A155, 'Raw Data'!$H:$H, "Non*", 'Raw Data'!$O:$O,""&amp;'Raw Data'!$B$1,'Raw Data'!$D:$D,"&lt;&gt;*ithdr*",'Raw Data'!$D:$D,"&lt;&gt;*ancel*",'Raw Data'!$P:$P,"--")
+
COUNTIFS( 'Raw Data'!$AM:$AM,"&lt;=" &amp;DATE(LEFT($AV$3, 4), MONTH("1 " &amp; AI$6 &amp; " " &amp; LEFT($AV$3, 4)) + 1, 0 ), 'Raw Data'!$AM:$AM,"&gt;" &amp;DATE(LEFT($AV$3, 4), MONTH("1 " &amp; AI$6 &amp; " " &amp; LEFT($AV$3, 4)), 0 ), 'Raw Data'!$J:$J, $A155, 'Raw Data'!$H:$H, "Non*", 'Raw Data'!$P:$P,""&amp;'Raw Data'!$B$1,'Raw Data'!$D:$D,"&lt;&gt;*ithdr*",'Raw Data'!$D:$D,"&lt;&gt;*ancel*")</f>
        <v>0</v>
      </c>
      <c r="AJ171" s="117"/>
      <c r="AK171" s="117"/>
      <c r="AL171" s="123"/>
      <c r="AM171" s="156">
        <f>COUNTIFS('Raw Data'!$AM:$AM,"&lt;=" &amp;DATE(LEFT($AV$3, 4), MONTH("1 " &amp; AM$6 &amp; " " &amp; LEFT($AV$3, 4)) + 1, 0 ), 'Raw Data'!$AM:$AM,"&gt;" &amp;DATE(LEFT($AV$3, 4), MONTH("1 " &amp; AM$6 &amp; " " &amp; LEFT($AV$3, 4)), 0 ), 'Raw Data'!$J:$J, $A155, 'Raw Data'!$H:$H, "Non*", 'Raw Data'!$O:$O,""&amp;'Raw Data'!$B$1,'Raw Data'!$D:$D,"&lt;&gt;*ithdr*",'Raw Data'!$D:$D,"&lt;&gt;*ancel*",'Raw Data'!$P:$P,"--")
+
COUNTIFS( 'Raw Data'!$AM:$AM,"&lt;=" &amp;DATE(LEFT($AV$3, 4), MONTH("1 " &amp; AM$6 &amp; " " &amp; LEFT($AV$3, 4)) + 1, 0 ), 'Raw Data'!$AM:$AM,"&gt;" &amp;DATE(LEFT($AV$3, 4), MONTH("1 " &amp; AM$6 &amp; " " &amp; LEFT($AV$3, 4)), 0 ), 'Raw Data'!$J:$J, $A155, 'Raw Data'!$H:$H, "Non*", 'Raw Data'!$P:$P,""&amp;'Raw Data'!$B$1,'Raw Data'!$D:$D,"&lt;&gt;*ithdr*",'Raw Data'!$D:$D,"&lt;&gt;*ancel*")</f>
        <v>0</v>
      </c>
      <c r="AN171" s="117"/>
      <c r="AO171" s="117"/>
      <c r="AP171" s="123"/>
      <c r="AQ171" s="156">
        <f>COUNTIFS('Raw Data'!$AM:$AM,"&lt;=" &amp;DATE(LEFT($AV$3, 4), MONTH("1 " &amp; AQ$6 &amp; " " &amp; LEFT($AV$3, 4)) + 1, 0 ), 'Raw Data'!$AM:$AM,"&gt;" &amp;DATE(LEFT($AV$3, 4), MONTH("1 " &amp; AQ$6 &amp; " " &amp; LEFT($AV$3, 4)), 0 ), 'Raw Data'!$J:$J, $A155, 'Raw Data'!$H:$H, "Non*", 'Raw Data'!$O:$O,""&amp;'Raw Data'!$B$1,'Raw Data'!$D:$D,"&lt;&gt;*ithdr*",'Raw Data'!$D:$D,"&lt;&gt;*ancel*",'Raw Data'!$P:$P,"--")
+
COUNTIFS( 'Raw Data'!$AM:$AM,"&lt;=" &amp;DATE(LEFT($AV$3, 4), MONTH("1 " &amp; AQ$6 &amp; " " &amp; LEFT($AV$3, 4)) + 1, 0 ), 'Raw Data'!$AM:$AM,"&gt;" &amp;DATE(LEFT($AV$3, 4), MONTH("1 " &amp; AQ$6 &amp; " " &amp; LEFT($AV$3, 4)), 0 ), 'Raw Data'!$J:$J, $A155, 'Raw Data'!$H:$H, "Non*", 'Raw Data'!$P:$P,""&amp;'Raw Data'!$B$1,'Raw Data'!$D:$D,"&lt;&gt;*ithdr*",'Raw Data'!$D:$D,"&lt;&gt;*ancel*")</f>
        <v>0</v>
      </c>
      <c r="AR171" s="117"/>
      <c r="AS171" s="117"/>
      <c r="AT171" s="123"/>
      <c r="AU171" s="156">
        <f>COUNTIFS('Raw Data'!$AM:$AM,"&lt;=" &amp;DATE(MID($AV$3, 15, 4), MONTH("1 " &amp; AU$6 &amp; " " &amp; MID($AV$3, 15, 4)) + 1, 0 ), 'Raw Data'!$AN:$AN,"&gt;" &amp;DATE(MID($AV$3, 15, 4), MONTH("1 " &amp; AU$6 &amp; " " &amp; MID($AV$3, 15, 4)), 0 ), 'Raw Data'!$J:$J, $A155, 'Raw Data'!$H:$H, "Non*", 'Raw Data'!$O:$O,""&amp;'Raw Data'!$B$1,'Raw Data'!$D:$D,"&lt;&gt;*ithdr*",'Raw Data'!$D:$D,"&lt;&gt;*ancel*",'Raw Data'!$P:$P,"--")
+
COUNTIFS( 'Raw Data'!$AM:$AM,"&lt;=" &amp;DATE(MID($AV$3, 15, 4), MONTH("1 " &amp; AU$6 &amp; " " &amp; MID($AV$3, 15, 4)) + 1, 0 ), 'Raw Data'!$AN:$AN,"&gt;" &amp;DATE(MID($AV$3, 15, 4), MONTH("1 " &amp; AU$6 &amp; " " &amp; MID($AV$3, 15, 4)), 0 ), 'Raw Data'!$J:$J, $A155, 'Raw Data'!$H:$H, "Non*", 'Raw Data'!$P:$P,""&amp;'Raw Data'!$B$1,'Raw Data'!$D:$D,"&lt;&gt;*ithdr*",'Raw Data'!$D:$D,"&lt;&gt;*ancel*")</f>
        <v>0</v>
      </c>
      <c r="AV171" s="117"/>
      <c r="AW171" s="117"/>
      <c r="AX171" s="123"/>
      <c r="AY171" s="156">
        <f>COUNTIFS('Raw Data'!$AM:$AM,"&lt;=" &amp;DATE(MID($AV$3, 15, 4), MONTH("1 " &amp; AY$6 &amp; " " &amp; MID($AV$3, 15, 4)) + 1, 0 ), 'Raw Data'!$AN:$AN,"&gt;" &amp;DATE(MID($AV$3, 15, 4), MONTH("1 " &amp; AY$6 &amp; " " &amp; MID($AV$3, 15, 4)), 0 ), 'Raw Data'!$J:$J, $A155, 'Raw Data'!$H:$H, "Non*", 'Raw Data'!$O:$O,""&amp;'Raw Data'!$B$1,'Raw Data'!$D:$D,"&lt;&gt;*ithdr*",'Raw Data'!$D:$D,"&lt;&gt;*ancel*",'Raw Data'!$P:$P,"--")
+
COUNTIFS( 'Raw Data'!$AM:$AM,"&lt;=" &amp;DATE(MID($AV$3, 15, 4), MONTH("1 " &amp; AY$6 &amp; " " &amp; MID($AV$3, 15, 4)) + 1, 0 ), 'Raw Data'!$AN:$AN,"&gt;" &amp;DATE(MID($AV$3, 15, 4), MONTH("1 " &amp; AY$6 &amp; " " &amp; MID($AV$3, 15, 4)), 0 ), 'Raw Data'!$J:$J, $A155, 'Raw Data'!$H:$H, "Non*", 'Raw Data'!$P:$P,""&amp;'Raw Data'!$B$1,'Raw Data'!$D:$D,"&lt;&gt;*ithdr*",'Raw Data'!$D:$D,"&lt;&gt;*ancel*")</f>
        <v>0</v>
      </c>
      <c r="AZ171" s="117"/>
      <c r="BA171" s="117"/>
      <c r="BB171" s="123"/>
      <c r="BC171" s="156">
        <f>COUNTIFS('Raw Data'!$AM:$AM,"&lt;=" &amp;DATE(MID($AV$3, 15, 4), MONTH("1 " &amp; BC$6 &amp; " " &amp; MID($AV$3, 15, 4)) + 1, 0 ), 'Raw Data'!$AN:$AN,"&gt;" &amp;DATE(MID($AV$3, 15, 4), MONTH("1 " &amp; BC$6 &amp; " " &amp; MID($AV$3, 15, 4)), 0 ), 'Raw Data'!$J:$J, $A155, 'Raw Data'!$H:$H, "Non*", 'Raw Data'!$O:$O,""&amp;'Raw Data'!$B$1,'Raw Data'!$D:$D,"&lt;&gt;*ithdr*",'Raw Data'!$D:$D,"&lt;&gt;*ancel*",'Raw Data'!$P:$P,"--")
+
COUNTIFS( 'Raw Data'!$AM:$AM,"&lt;=" &amp;DATE(MID($AV$3, 15, 4), MONTH("1 " &amp; BC$6 &amp; " " &amp; MID($AV$3, 15, 4)) + 1, 0 ), 'Raw Data'!$AN:$AN,"&gt;" &amp;DATE(MID($AV$3, 15, 4), MONTH("1 " &amp; BC$6 &amp; " " &amp; MID($AV$3, 15, 4)), 0 ), 'Raw Data'!$J:$J, $A155, 'Raw Data'!$H:$H, "Non*", 'Raw Data'!$P:$P,""&amp;'Raw Data'!$B$1,'Raw Data'!$D:$D,"&lt;&gt;*ithdr*",'Raw Data'!$D:$D,"&lt;&gt;*ancel*")</f>
        <v>0</v>
      </c>
      <c r="BD171" s="117"/>
      <c r="BE171" s="117"/>
      <c r="BF171" s="123"/>
    </row>
    <row r="172" spans="1:58" ht="12.75" customHeight="1" x14ac:dyDescent="0.2">
      <c r="A172" s="120" t="s">
        <v>740</v>
      </c>
      <c r="B172" s="117"/>
      <c r="C172" s="117"/>
      <c r="D172" s="117"/>
      <c r="E172" s="117"/>
      <c r="F172" s="117"/>
      <c r="G172" s="117"/>
      <c r="H172" s="117"/>
      <c r="I172" s="117"/>
      <c r="J172" s="123"/>
      <c r="K172" s="156">
        <f>COUNTIFS( 'Raw Data'!$AM:$AM,"&lt;=" &amp;DATE(LEFT($AV$3, 4), MONTH("1 " &amp; K$6 &amp; " " &amp; LEFT($AV$3, 4)) + 1, 0 ), 'Raw Data'!$AM:$AM,"&gt;" &amp;DATE(LEFT($AV$3, 4), MONTH("1 " &amp; K$6 &amp; " " &amp; LEFT($AV$3, 4)), 0 ), 'Raw Data'!$J:$J, $A155, 'Raw Data'!$O:$O,""&amp;'Raw Data'!$B$1,'Raw Data'!$D:$D,"&lt;&gt;*ithdr*",'Raw Data'!$D:$D,"&lt;&gt;*ancel*",'Raw Data'!$P:$P,"--",'Raw Data'!$AW:$AW,"*arl*")
+
COUNTIFS( 'Raw Data'!$AM:$AM,"&lt;=" &amp;DATE(LEFT($AV$3, 4), MONTH("1 " &amp; K$6 &amp; " " &amp; LEFT($AV$3, 4)) + 1, 0 ), 'Raw Data'!$AM:$AM,"&gt;" &amp;DATE(LEFT($AV$3, 4), MONTH("1 " &amp; K$6 &amp; " " &amp; LEFT($AV$3, 4)), 0 ), 'Raw Data'!$J:$J, $A155, 'Raw Data'!$P:$P,""&amp;'Raw Data'!$B$1,'Raw Data'!$D:$D,"&lt;&gt;*ithdr*",'Raw Data'!$D:$D,"&lt;&gt;*ancel*",'Raw Data'!$AW:$AW,"*arl*")</f>
        <v>0</v>
      </c>
      <c r="L172" s="117"/>
      <c r="M172" s="117"/>
      <c r="N172" s="123"/>
      <c r="O172" s="156">
        <f>COUNTIFS( 'Raw Data'!$AM:$AM,"&lt;=" &amp;DATE(LEFT($AV$3, 4), MONTH("1 " &amp; O$6 &amp; " " &amp; LEFT($AV$3, 4)) + 1, 0 ), 'Raw Data'!$AM:$AM,"&gt;" &amp;DATE(LEFT($AV$3, 4), MONTH("1 " &amp; O$6 &amp; " " &amp; LEFT($AV$3, 4)), 0 ), 'Raw Data'!$J:$J, $A155, 'Raw Data'!$O:$O,""&amp;'Raw Data'!$B$1,'Raw Data'!$D:$D,"&lt;&gt;*ithdr*",'Raw Data'!$D:$D,"&lt;&gt;*ancel*",'Raw Data'!$P:$P,"--",'Raw Data'!$AW:$AW,"*arl*")
+
COUNTIFS( 'Raw Data'!$AM:$AM,"&lt;=" &amp;DATE(LEFT($AV$3, 4), MONTH("1 " &amp; O$6 &amp; " " &amp; LEFT($AV$3, 4)) + 1, 0 ), 'Raw Data'!$AM:$AM,"&gt;" &amp;DATE(LEFT($AV$3, 4), MONTH("1 " &amp; O$6 &amp; " " &amp; LEFT($AV$3, 4)), 0 ), 'Raw Data'!$J:$J, $A155, 'Raw Data'!$P:$P,""&amp;'Raw Data'!$B$1,'Raw Data'!$D:$D,"&lt;&gt;*ithdr*",'Raw Data'!$D:$D,"&lt;&gt;*ancel*",'Raw Data'!$AW:$AW,"*arl*")</f>
        <v>0</v>
      </c>
      <c r="P172" s="117"/>
      <c r="Q172" s="117"/>
      <c r="R172" s="123"/>
      <c r="S172" s="156">
        <f>COUNTIFS( 'Raw Data'!$AM:$AM,"&lt;=" &amp;DATE(LEFT($AV$3, 4), MONTH("1 " &amp; S$6 &amp; " " &amp; LEFT($AV$3, 4)) + 1, 0 ), 'Raw Data'!$AM:$AM,"&gt;" &amp;DATE(LEFT($AV$3, 4), MONTH("1 " &amp; S$6 &amp; " " &amp; LEFT($AV$3, 4)), 0 ), 'Raw Data'!$J:$J, $A155, 'Raw Data'!$O:$O,""&amp;'Raw Data'!$B$1,'Raw Data'!$D:$D,"&lt;&gt;*ithdr*",'Raw Data'!$D:$D,"&lt;&gt;*ancel*",'Raw Data'!$P:$P,"--",'Raw Data'!$AW:$AW,"*arl*")
+
COUNTIFS( 'Raw Data'!$AM:$AM,"&lt;=" &amp;DATE(LEFT($AV$3, 4), MONTH("1 " &amp; S$6 &amp; " " &amp; LEFT($AV$3, 4)) + 1, 0 ), 'Raw Data'!$AM:$AM,"&gt;" &amp;DATE(LEFT($AV$3, 4), MONTH("1 " &amp; S$6 &amp; " " &amp; LEFT($AV$3, 4)), 0 ), 'Raw Data'!$J:$J, $A155, 'Raw Data'!$P:$P,""&amp;'Raw Data'!$B$1,'Raw Data'!$D:$D,"&lt;&gt;*ithdr*",'Raw Data'!$D:$D,"&lt;&gt;*ancel*",'Raw Data'!$AW:$AW,"*arl*")</f>
        <v>0</v>
      </c>
      <c r="T172" s="117"/>
      <c r="U172" s="117"/>
      <c r="V172" s="123"/>
      <c r="W172" s="156">
        <f>COUNTIFS( 'Raw Data'!$AM:$AM,"&lt;=" &amp;DATE(LEFT($AV$3, 4), MONTH("1 " &amp; W$6 &amp; " " &amp; LEFT($AV$3, 4)) + 1, 0 ), 'Raw Data'!$AM:$AM,"&gt;" &amp;DATE(LEFT($AV$3, 4), MONTH("1 " &amp; W$6 &amp; " " &amp; LEFT($AV$3, 4)), 0 ), 'Raw Data'!$J:$J, $A155, 'Raw Data'!$O:$O,""&amp;'Raw Data'!$B$1,'Raw Data'!$D:$D,"&lt;&gt;*ithdr*",'Raw Data'!$D:$D,"&lt;&gt;*ancel*",'Raw Data'!$P:$P,"--",'Raw Data'!$AW:$AW,"*arl*")
+
COUNTIFS( 'Raw Data'!$AM:$AM,"&lt;=" &amp;DATE(LEFT($AV$3, 4), MONTH("1 " &amp; W$6 &amp; " " &amp; LEFT($AV$3, 4)) + 1, 0 ), 'Raw Data'!$AM:$AM,"&gt;" &amp;DATE(LEFT($AV$3, 4), MONTH("1 " &amp; W$6 &amp; " " &amp; LEFT($AV$3, 4)), 0 ), 'Raw Data'!$J:$J, $A155, 'Raw Data'!$P:$P,""&amp;'Raw Data'!$B$1,'Raw Data'!$D:$D,"&lt;&gt;*ithdr*",'Raw Data'!$D:$D,"&lt;&gt;*ancel*",'Raw Data'!$AW:$AW,"*arl*")</f>
        <v>0</v>
      </c>
      <c r="X172" s="117"/>
      <c r="Y172" s="117"/>
      <c r="Z172" s="123"/>
      <c r="AA172" s="156">
        <f>COUNTIFS( 'Raw Data'!$AM:$AM,"&lt;=" &amp;DATE(LEFT($AV$3, 4), MONTH("1 " &amp; AA$6 &amp; " " &amp; LEFT($AV$3, 4)) + 1, 0 ), 'Raw Data'!$AM:$AM,"&gt;" &amp;DATE(LEFT($AV$3, 4), MONTH("1 " &amp; AA$6 &amp; " " &amp; LEFT($AV$3, 4)), 0 ), 'Raw Data'!$J:$J, $A155, 'Raw Data'!$O:$O,""&amp;'Raw Data'!$B$1,'Raw Data'!$D:$D,"&lt;&gt;*ithdr*",'Raw Data'!$D:$D,"&lt;&gt;*ancel*",'Raw Data'!$P:$P,"--",'Raw Data'!$AW:$AW,"*arl*")
+
COUNTIFS( 'Raw Data'!$AM:$AM,"&lt;=" &amp;DATE(LEFT($AV$3, 4), MONTH("1 " &amp; AA$6 &amp; " " &amp; LEFT($AV$3, 4)) + 1, 0 ), 'Raw Data'!$AM:$AM,"&gt;" &amp;DATE(LEFT($AV$3, 4), MONTH("1 " &amp; AA$6 &amp; " " &amp; LEFT($AV$3, 4)), 0 ), 'Raw Data'!$J:$J, $A155, 'Raw Data'!$P:$P,""&amp;'Raw Data'!$B$1,'Raw Data'!$D:$D,"&lt;&gt;*ithdr*",'Raw Data'!$D:$D,"&lt;&gt;*ancel*",'Raw Data'!$AW:$AW,"*arl*")</f>
        <v>0</v>
      </c>
      <c r="AB172" s="117"/>
      <c r="AC172" s="117"/>
      <c r="AD172" s="123"/>
      <c r="AE172" s="156">
        <f>COUNTIFS( 'Raw Data'!$AM:$AM,"&lt;=" &amp;DATE(LEFT($AV$3, 4), MONTH("1 " &amp; AE$6 &amp; " " &amp; LEFT($AV$3, 4)) + 1, 0 ), 'Raw Data'!$AM:$AM,"&gt;" &amp;DATE(LEFT($AV$3, 4), MONTH("1 " &amp; AE$6 &amp; " " &amp; LEFT($AV$3, 4)), 0 ), 'Raw Data'!$J:$J, $A155, 'Raw Data'!$O:$O,""&amp;'Raw Data'!$B$1,'Raw Data'!$D:$D,"&lt;&gt;*ithdr*",'Raw Data'!$D:$D,"&lt;&gt;*ancel*",'Raw Data'!$P:$P,"--",'Raw Data'!$AW:$AW,"*arl*")
+
COUNTIFS( 'Raw Data'!$AM:$AM,"&lt;=" &amp;DATE(LEFT($AV$3, 4), MONTH("1 " &amp; AE$6 &amp; " " &amp; LEFT($AV$3, 4)) + 1, 0 ), 'Raw Data'!$AM:$AM,"&gt;" &amp;DATE(LEFT($AV$3, 4), MONTH("1 " &amp; AE$6 &amp; " " &amp; LEFT($AV$3, 4)), 0 ), 'Raw Data'!$J:$J, $A155, 'Raw Data'!$P:$P,""&amp;'Raw Data'!$B$1,'Raw Data'!$D:$D,"&lt;&gt;*ithdr*",'Raw Data'!$D:$D,"&lt;&gt;*ancel*",'Raw Data'!$AW:$AW,"*arl*")</f>
        <v>0</v>
      </c>
      <c r="AF172" s="117"/>
      <c r="AG172" s="117"/>
      <c r="AH172" s="123"/>
      <c r="AI172" s="156">
        <f>COUNTIFS( 'Raw Data'!$AM:$AM,"&lt;=" &amp;DATE(LEFT($AV$3, 4), MONTH("1 " &amp; AI$6 &amp; " " &amp; LEFT($AV$3, 4)) + 1, 0 ), 'Raw Data'!$AM:$AM,"&gt;" &amp;DATE(LEFT($AV$3, 4), MONTH("1 " &amp; AI$6 &amp; " " &amp; LEFT($AV$3, 4)), 0 ), 'Raw Data'!$J:$J, $A155, 'Raw Data'!$O:$O,""&amp;'Raw Data'!$B$1,'Raw Data'!$D:$D,"&lt;&gt;*ithdr*",'Raw Data'!$D:$D,"&lt;&gt;*ancel*",'Raw Data'!$P:$P,"--",'Raw Data'!$AW:$AW,"*arl*")
+
COUNTIFS( 'Raw Data'!$AM:$AM,"&lt;=" &amp;DATE(LEFT($AV$3, 4), MONTH("1 " &amp; AI$6 &amp; " " &amp; LEFT($AV$3, 4)) + 1, 0 ), 'Raw Data'!$AM:$AM,"&gt;" &amp;DATE(LEFT($AV$3, 4), MONTH("1 " &amp; AI$6 &amp; " " &amp; LEFT($AV$3, 4)), 0 ), 'Raw Data'!$J:$J, $A155, 'Raw Data'!$P:$P,""&amp;'Raw Data'!$B$1,'Raw Data'!$D:$D,"&lt;&gt;*ithdr*",'Raw Data'!$D:$D,"&lt;&gt;*ancel*",'Raw Data'!$AW:$AW,"*arl*")</f>
        <v>0</v>
      </c>
      <c r="AJ172" s="117"/>
      <c r="AK172" s="117"/>
      <c r="AL172" s="123"/>
      <c r="AM172" s="156">
        <f>COUNTIFS( 'Raw Data'!$AM:$AM,"&lt;=" &amp;DATE(LEFT($AV$3, 4), MONTH("1 " &amp; AM$6 &amp; " " &amp; LEFT($AV$3, 4)) + 1, 0 ), 'Raw Data'!$AM:$AM,"&gt;" &amp;DATE(LEFT($AV$3, 4), MONTH("1 " &amp; AM$6 &amp; " " &amp; LEFT($AV$3, 4)), 0 ), 'Raw Data'!$J:$J, $A155, 'Raw Data'!$O:$O,""&amp;'Raw Data'!$B$1,'Raw Data'!$D:$D,"&lt;&gt;*ithdr*",'Raw Data'!$D:$D,"&lt;&gt;*ancel*",'Raw Data'!$P:$P,"--",'Raw Data'!$AW:$AW,"*arl*")
+
COUNTIFS( 'Raw Data'!$AM:$AM,"&lt;=" &amp;DATE(LEFT($AV$3, 4), MONTH("1 " &amp; AM$6 &amp; " " &amp; LEFT($AV$3, 4)) + 1, 0 ), 'Raw Data'!$AM:$AM,"&gt;" &amp;DATE(LEFT($AV$3, 4), MONTH("1 " &amp; AM$6 &amp; " " &amp; LEFT($AV$3, 4)), 0 ), 'Raw Data'!$J:$J, $A155, 'Raw Data'!$P:$P,""&amp;'Raw Data'!$B$1,'Raw Data'!$D:$D,"&lt;&gt;*ithdr*",'Raw Data'!$D:$D,"&lt;&gt;*ancel*",'Raw Data'!$AW:$AW,"*arl*")</f>
        <v>0</v>
      </c>
      <c r="AN172" s="117"/>
      <c r="AO172" s="117"/>
      <c r="AP172" s="123"/>
      <c r="AQ172" s="156">
        <f>COUNTIFS( 'Raw Data'!$AM:$AM,"&lt;=" &amp;DATE(LEFT($AV$3, 4), MONTH("1 " &amp; AQ$6 &amp; " " &amp; LEFT($AV$3, 4)) + 1, 0 ), 'Raw Data'!$AM:$AM,"&gt;" &amp;DATE(LEFT($AV$3, 4), MONTH("1 " &amp; AQ$6 &amp; " " &amp; LEFT($AV$3, 4)), 0 ), 'Raw Data'!$J:$J, $A155, 'Raw Data'!$O:$O,""&amp;'Raw Data'!$B$1,'Raw Data'!$D:$D,"&lt;&gt;*ithdr*",'Raw Data'!$D:$D,"&lt;&gt;*ancel*",'Raw Data'!$P:$P,"--",'Raw Data'!$AW:$AW,"*arl*")
+
COUNTIFS( 'Raw Data'!$AM:$AM,"&lt;=" &amp;DATE(LEFT($AV$3, 4), MONTH("1 " &amp; AQ$6 &amp; " " &amp; LEFT($AV$3, 4)) + 1, 0 ), 'Raw Data'!$AM:$AM,"&gt;" &amp;DATE(LEFT($AV$3, 4), MONTH("1 " &amp; AQ$6 &amp; " " &amp; LEFT($AV$3, 4)), 0 ), 'Raw Data'!$J:$J, $A155, 'Raw Data'!$P:$P,""&amp;'Raw Data'!$B$1,'Raw Data'!$D:$D,"&lt;&gt;*ithdr*",'Raw Data'!$D:$D,"&lt;&gt;*ancel*",'Raw Data'!$AW:$AW,"*arl*")</f>
        <v>0</v>
      </c>
      <c r="AR172" s="117"/>
      <c r="AS172" s="117"/>
      <c r="AT172" s="123"/>
      <c r="AU172" s="156">
        <f>COUNTIFS( 'Raw Data'!$AM:$AM,"&lt;=" &amp;DATE(MID($AV$3, 15, 4), MONTH("1 " &amp; AU$6 &amp; " " &amp; MID($AV$3, 15, 4)) + 1, 0 ), 'Raw Data'!$AN:$AN,"&gt;" &amp;DATE(MID($AV$3, 15, 4), MONTH("1 " &amp; AU$6 &amp; " " &amp; MID($AV$3, 15, 4)), 0 ), 'Raw Data'!$J:$J, $A155, 'Raw Data'!$O:$O,""&amp;'Raw Data'!$B$1,'Raw Data'!$D:$D,"&lt;&gt;*ithdr*",'Raw Data'!$D:$D,"&lt;&gt;*ancel*",'Raw Data'!$P:$P,"--",'Raw Data'!$AW:$AW,"*arl*")
+
COUNTIFS( 'Raw Data'!$AM:$AM,"&lt;=" &amp;DATE(MID($AV$3, 15, 4), MONTH("1 " &amp; AU$6 &amp; " " &amp; MID($AV$3, 15, 4)) + 1, 0 ), 'Raw Data'!$AN:$AN,"&gt;" &amp;DATE(MID($AV$3, 15, 4), MONTH("1 " &amp; AU$6 &amp; " " &amp; MID($AV$3, 15, 4)), 0 ), 'Raw Data'!$J:$J, $A155, 'Raw Data'!$P:$P,""&amp;'Raw Data'!$B$1,'Raw Data'!$D:$D,"&lt;&gt;*ithdr*",'Raw Data'!$D:$D,"&lt;&gt;*ancel*",'Raw Data'!$AW:$AW,"*arl*")</f>
        <v>0</v>
      </c>
      <c r="AV172" s="117"/>
      <c r="AW172" s="117"/>
      <c r="AX172" s="123"/>
      <c r="AY172" s="156">
        <f>COUNTIFS( 'Raw Data'!$AM:$AM,"&lt;=" &amp;DATE(MID($AV$3, 15, 4), MONTH("1 " &amp; AY$6 &amp; " " &amp; MID($AV$3, 15, 4)) + 1, 0 ), 'Raw Data'!$AN:$AN,"&gt;" &amp;DATE(MID($AV$3, 15, 4), MONTH("1 " &amp; AY$6 &amp; " " &amp; MID($AV$3, 15, 4)), 0 ), 'Raw Data'!$J:$J, $A155, 'Raw Data'!$O:$O,""&amp;'Raw Data'!$B$1,'Raw Data'!$D:$D,"&lt;&gt;*ithdr*",'Raw Data'!$D:$D,"&lt;&gt;*ancel*",'Raw Data'!$P:$P,"--",'Raw Data'!$AW:$AW,"*arl*")
+
COUNTIFS( 'Raw Data'!$AM:$AM,"&lt;=" &amp;DATE(MID($AV$3, 15, 4), MONTH("1 " &amp; AY$6 &amp; " " &amp; MID($AV$3, 15, 4)) + 1, 0 ), 'Raw Data'!$AN:$AN,"&gt;" &amp;DATE(MID($AV$3, 15, 4), MONTH("1 " &amp; AY$6 &amp; " " &amp; MID($AV$3, 15, 4)), 0 ), 'Raw Data'!$J:$J, $A155, 'Raw Data'!$P:$P,""&amp;'Raw Data'!$B$1,'Raw Data'!$D:$D,"&lt;&gt;*ithdr*",'Raw Data'!$D:$D,"&lt;&gt;*ancel*",'Raw Data'!$AW:$AW,"*arl*")</f>
        <v>0</v>
      </c>
      <c r="AZ172" s="117"/>
      <c r="BA172" s="117"/>
      <c r="BB172" s="123"/>
      <c r="BC172" s="156">
        <f>COUNTIFS( 'Raw Data'!$AM:$AM,"&lt;=" &amp;DATE(MID($AV$3, 15, 4), MONTH("1 " &amp; BC$6 &amp; " " &amp; MID($AV$3, 15, 4)) + 1, 0 ), 'Raw Data'!$AN:$AN,"&gt;" &amp;DATE(MID($AV$3, 15, 4), MONTH("1 " &amp; BC$6 &amp; " " &amp; MID($AV$3, 15, 4)), 0 ), 'Raw Data'!$J:$J, $A155, 'Raw Data'!$O:$O,""&amp;'Raw Data'!$B$1,'Raw Data'!$D:$D,"&lt;&gt;*ithdr*",'Raw Data'!$D:$D,"&lt;&gt;*ancel*",'Raw Data'!$P:$P,"--",'Raw Data'!$AW:$AW,"*arl*")
+
COUNTIFS( 'Raw Data'!$AM:$AM,"&lt;=" &amp;DATE(MID($AV$3, 15, 4), MONTH("1 " &amp; BC$6 &amp; " " &amp; MID($AV$3, 15, 4)) + 1, 0 ), 'Raw Data'!$AN:$AN,"&gt;" &amp;DATE(MID($AV$3, 15, 4), MONTH("1 " &amp; BC$6 &amp; " " &amp; MID($AV$3, 15, 4)), 0 ), 'Raw Data'!$J:$J, $A155, 'Raw Data'!$P:$P,""&amp;'Raw Data'!$B$1,'Raw Data'!$D:$D,"&lt;&gt;*ithdr*",'Raw Data'!$D:$D,"&lt;&gt;*ancel*",'Raw Data'!$AW:$AW,"*arl*")</f>
        <v>0</v>
      </c>
      <c r="BD172" s="117"/>
      <c r="BE172" s="117"/>
      <c r="BF172" s="123"/>
    </row>
    <row r="173" spans="1:58" ht="12.75" customHeight="1" x14ac:dyDescent="0.2">
      <c r="A173" s="120" t="s">
        <v>742</v>
      </c>
      <c r="B173" s="117"/>
      <c r="C173" s="117"/>
      <c r="D173" s="117"/>
      <c r="E173" s="117"/>
      <c r="F173" s="117"/>
      <c r="G173" s="117"/>
      <c r="H173" s="117"/>
      <c r="I173" s="117"/>
      <c r="J173" s="123"/>
      <c r="K173" s="150" t="str">
        <f>IFERROR((K172/K169)*100, "---")</f>
        <v>---</v>
      </c>
      <c r="L173" s="117"/>
      <c r="M173" s="117"/>
      <c r="N173" s="123"/>
      <c r="O173" s="150" t="str">
        <f>IFERROR((O172/O169)*100, "---")</f>
        <v>---</v>
      </c>
      <c r="P173" s="117"/>
      <c r="Q173" s="117"/>
      <c r="R173" s="123"/>
      <c r="S173" s="150" t="str">
        <f>IFERROR((S172/S169)*100, "---")</f>
        <v>---</v>
      </c>
      <c r="T173" s="117"/>
      <c r="U173" s="117"/>
      <c r="V173" s="123"/>
      <c r="W173" s="150" t="str">
        <f>IFERROR((W172/W169)*100, "---")</f>
        <v>---</v>
      </c>
      <c r="X173" s="117"/>
      <c r="Y173" s="117"/>
      <c r="Z173" s="123"/>
      <c r="AA173" s="150" t="str">
        <f>IFERROR((AA172/AA169)*100, "---")</f>
        <v>---</v>
      </c>
      <c r="AB173" s="117"/>
      <c r="AC173" s="117"/>
      <c r="AD173" s="123"/>
      <c r="AE173" s="150" t="str">
        <f>IFERROR((AE172/AE169)*100, "---")</f>
        <v>---</v>
      </c>
      <c r="AF173" s="117"/>
      <c r="AG173" s="117"/>
      <c r="AH173" s="123"/>
      <c r="AI173" s="150" t="str">
        <f>IFERROR((AI172/AI169)*100, "---")</f>
        <v>---</v>
      </c>
      <c r="AJ173" s="117"/>
      <c r="AK173" s="117"/>
      <c r="AL173" s="123"/>
      <c r="AM173" s="150" t="str">
        <f>IFERROR((AM172/AM169)*100, "---")</f>
        <v>---</v>
      </c>
      <c r="AN173" s="117"/>
      <c r="AO173" s="117"/>
      <c r="AP173" s="123"/>
      <c r="AQ173" s="150" t="str">
        <f>IFERROR((AQ172/AQ169)*100, "---")</f>
        <v>---</v>
      </c>
      <c r="AR173" s="117"/>
      <c r="AS173" s="117"/>
      <c r="AT173" s="123"/>
      <c r="AU173" s="150" t="str">
        <f>IFERROR((AU172/AU169)*100, "---")</f>
        <v>---</v>
      </c>
      <c r="AV173" s="117"/>
      <c r="AW173" s="117"/>
      <c r="AX173" s="123"/>
      <c r="AY173" s="150" t="str">
        <f>IFERROR((AY172/AY169)*100, "---")</f>
        <v>---</v>
      </c>
      <c r="AZ173" s="117"/>
      <c r="BA173" s="117"/>
      <c r="BB173" s="123"/>
      <c r="BC173" s="150" t="str">
        <f>IFERROR((BC172/BC169)*100, "---")</f>
        <v>---</v>
      </c>
      <c r="BD173" s="117"/>
      <c r="BE173" s="117"/>
      <c r="BF173" s="123"/>
    </row>
    <row r="174" spans="1:58" ht="12.75" customHeight="1" x14ac:dyDescent="0.2">
      <c r="A174" s="120" t="s">
        <v>715</v>
      </c>
      <c r="B174" s="117"/>
      <c r="C174" s="117"/>
      <c r="D174" s="117"/>
      <c r="E174" s="117"/>
      <c r="F174" s="117"/>
      <c r="G174" s="117"/>
      <c r="H174" s="117"/>
      <c r="I174" s="117"/>
      <c r="J174" s="123"/>
      <c r="K174" s="156">
        <f>SUMIFS('Raw Data'!$R:$R, 'Raw Data'!$AN:$AN,"&lt;=" &amp;DATE(LEFT($AV$3, 4), MONTH("1 " &amp; K$6 &amp; " " &amp; LEFT($AV$3, 4)) + 1, 0 ), 'Raw Data'!$AN:$AN,"&gt;" &amp;DATE(LEFT($AV$3, 4), MONTH("1 " &amp; K$6 &amp; " " &amp; LEFT($AV$3, 4)), 0 ), 'Raw Data'!$J:$J, $A155, 'Raw Data'!$O:$O,""&amp;'Raw Data'!$B$1,'Raw Data'!$D:$D,"&lt;&gt;*ithdr*",'Raw Data'!$D:$D,"&lt;&gt;*ancel*",'Raw Data'!$P:$P,"--")
+
SUMIFS('Raw Data'!$R:$R, 'Raw Data'!$AN:$AN,"&lt;=" &amp;DATE(LEFT($AV$3, 4), MONTH("1 " &amp; K$6 &amp; " " &amp; LEFT($AV$3, 4)) + 1, 0 ), 'Raw Data'!$AN:$AN,"&gt;" &amp;DATE(LEFT($AV$3, 4), MONTH("1 " &amp; K$6 &amp; " " &amp; LEFT($AV$3, 4)), 0 ), 'Raw Data'!$J:$J, $A155, 'Raw Data'!$P:$P,""&amp;'Raw Data'!$B$1,'Raw Data'!$D:$D,"&lt;&gt;*ithdr*",'Raw Data'!$D:$D,"&lt;&gt;*ancel*")</f>
        <v>0</v>
      </c>
      <c r="L174" s="117"/>
      <c r="M174" s="117"/>
      <c r="N174" s="123"/>
      <c r="O174" s="156">
        <f>SUMIFS('Raw Data'!$R:$R, 'Raw Data'!$AN:$AN,"&lt;=" &amp;DATE(LEFT($AV$3, 4), MONTH("1 " &amp; O$6 &amp; " " &amp; LEFT($AV$3, 4)) + 1, 0 ), 'Raw Data'!$AN:$AN,"&gt;" &amp;DATE(LEFT($AV$3, 4), MONTH("1 " &amp; O$6 &amp; " " &amp; LEFT($AV$3, 4)), 0 ), 'Raw Data'!$J:$J, $A155, 'Raw Data'!$O:$O,""&amp;'Raw Data'!$B$1,'Raw Data'!$D:$D,"&lt;&gt;*ithdr*",'Raw Data'!$D:$D,"&lt;&gt;*ancel*",'Raw Data'!$P:$P,"--")
+
SUMIFS('Raw Data'!$R:$R, 'Raw Data'!$AN:$AN,"&lt;=" &amp;DATE(LEFT($AV$3, 4), MONTH("1 " &amp; O$6 &amp; " " &amp; LEFT($AV$3, 4)) + 1, 0 ), 'Raw Data'!$AN:$AN,"&gt;" &amp;DATE(LEFT($AV$3, 4), MONTH("1 " &amp; O$6 &amp; " " &amp; LEFT($AV$3, 4)), 0 ), 'Raw Data'!$J:$J, $A155, 'Raw Data'!$P:$P,""&amp;'Raw Data'!$B$1,'Raw Data'!$D:$D,"&lt;&gt;*ithdr*",'Raw Data'!$D:$D,"&lt;&gt;*ancel*")</f>
        <v>0</v>
      </c>
      <c r="P174" s="117"/>
      <c r="Q174" s="117"/>
      <c r="R174" s="123"/>
      <c r="S174" s="156">
        <f>SUMIFS('Raw Data'!$R:$R, 'Raw Data'!$AN:$AN,"&lt;=" &amp;DATE(LEFT($AV$3, 4), MONTH("1 " &amp; S$6 &amp; " " &amp; LEFT($AV$3, 4)) + 1, 0 ), 'Raw Data'!$AN:$AN,"&gt;" &amp;DATE(LEFT($AV$3, 4), MONTH("1 " &amp; S$6 &amp; " " &amp; LEFT($AV$3, 4)), 0 ), 'Raw Data'!$J:$J, $A155, 'Raw Data'!$O:$O,""&amp;'Raw Data'!$B$1,'Raw Data'!$D:$D,"&lt;&gt;*ithdr*",'Raw Data'!$D:$D,"&lt;&gt;*ancel*",'Raw Data'!$P:$P,"--")
+
SUMIFS('Raw Data'!$R:$R, 'Raw Data'!$AN:$AN,"&lt;=" &amp;DATE(LEFT($AV$3, 4), MONTH("1 " &amp; S$6 &amp; " " &amp; LEFT($AV$3, 4)) + 1, 0 ), 'Raw Data'!$AN:$AN,"&gt;" &amp;DATE(LEFT($AV$3, 4), MONTH("1 " &amp; S$6 &amp; " " &amp; LEFT($AV$3, 4)), 0 ), 'Raw Data'!$J:$J, $A155, 'Raw Data'!$P:$P,""&amp;'Raw Data'!$B$1,'Raw Data'!$D:$D,"&lt;&gt;*ithdr*",'Raw Data'!$D:$D,"&lt;&gt;*ancel*")</f>
        <v>0</v>
      </c>
      <c r="T174" s="117"/>
      <c r="U174" s="117"/>
      <c r="V174" s="123"/>
      <c r="W174" s="156">
        <f>SUMIFS('Raw Data'!$R:$R, 'Raw Data'!$AN:$AN,"&lt;=" &amp;DATE(LEFT($AV$3, 4), MONTH("1 " &amp; W$6 &amp; " " &amp; LEFT($AV$3, 4)) + 1, 0 ), 'Raw Data'!$AN:$AN,"&gt;" &amp;DATE(LEFT($AV$3, 4), MONTH("1 " &amp; W$6 &amp; " " &amp; LEFT($AV$3, 4)), 0 ), 'Raw Data'!$J:$J, $A155, 'Raw Data'!$O:$O,""&amp;'Raw Data'!$B$1,'Raw Data'!$D:$D,"&lt;&gt;*ithdr*",'Raw Data'!$D:$D,"&lt;&gt;*ancel*",'Raw Data'!$P:$P,"--")
+
SUMIFS('Raw Data'!$R:$R, 'Raw Data'!$AN:$AN,"&lt;=" &amp;DATE(LEFT($AV$3, 4), MONTH("1 " &amp; W$6 &amp; " " &amp; LEFT($AV$3, 4)) + 1, 0 ), 'Raw Data'!$AN:$AN,"&gt;" &amp;DATE(LEFT($AV$3, 4), MONTH("1 " &amp; W$6 &amp; " " &amp; LEFT($AV$3, 4)), 0 ), 'Raw Data'!$J:$J, $A155, 'Raw Data'!$P:$P,""&amp;'Raw Data'!$B$1,'Raw Data'!$D:$D,"&lt;&gt;*ithdr*",'Raw Data'!$D:$D,"&lt;&gt;*ancel*")</f>
        <v>0</v>
      </c>
      <c r="X174" s="117"/>
      <c r="Y174" s="117"/>
      <c r="Z174" s="123"/>
      <c r="AA174" s="156">
        <f>SUMIFS('Raw Data'!$R:$R, 'Raw Data'!$AN:$AN,"&lt;=" &amp;DATE(LEFT($AV$3, 4), MONTH("1 " &amp; AA$6 &amp; " " &amp; LEFT($AV$3, 4)) + 1, 0 ), 'Raw Data'!$AN:$AN,"&gt;" &amp;DATE(LEFT($AV$3, 4), MONTH("1 " &amp; AA$6 &amp; " " &amp; LEFT($AV$3, 4)), 0 ), 'Raw Data'!$J:$J, $A155, 'Raw Data'!$O:$O,""&amp;'Raw Data'!$B$1,'Raw Data'!$D:$D,"&lt;&gt;*ithdr*",'Raw Data'!$D:$D,"&lt;&gt;*ancel*",'Raw Data'!$P:$P,"--")
+
SUMIFS('Raw Data'!$R:$R, 'Raw Data'!$AN:$AN,"&lt;=" &amp;DATE(LEFT($AV$3, 4), MONTH("1 " &amp; AA$6 &amp; " " &amp; LEFT($AV$3, 4)) + 1, 0 ), 'Raw Data'!$AN:$AN,"&gt;" &amp;DATE(LEFT($AV$3, 4), MONTH("1 " &amp; AA$6 &amp; " " &amp; LEFT($AV$3, 4)), 0 ), 'Raw Data'!$J:$J, $A155, 'Raw Data'!$P:$P,""&amp;'Raw Data'!$B$1,'Raw Data'!$D:$D,"&lt;&gt;*ithdr*",'Raw Data'!$D:$D,"&lt;&gt;*ancel*")</f>
        <v>0</v>
      </c>
      <c r="AB174" s="117"/>
      <c r="AC174" s="117"/>
      <c r="AD174" s="123"/>
      <c r="AE174" s="156">
        <f>SUMIFS('Raw Data'!$R:$R, 'Raw Data'!$AN:$AN,"&lt;=" &amp;DATE(LEFT($AV$3, 4), MONTH("1 " &amp; AE$6 &amp; " " &amp; LEFT($AV$3, 4)) + 1, 0 ), 'Raw Data'!$AN:$AN,"&gt;" &amp;DATE(LEFT($AV$3, 4), MONTH("1 " &amp; AE$6 &amp; " " &amp; LEFT($AV$3, 4)), 0 ), 'Raw Data'!$J:$J, $A155, 'Raw Data'!$O:$O,""&amp;'Raw Data'!$B$1,'Raw Data'!$D:$D,"&lt;&gt;*ithdr*",'Raw Data'!$D:$D,"&lt;&gt;*ancel*",'Raw Data'!$P:$P,"--")
+
SUMIFS('Raw Data'!$R:$R, 'Raw Data'!$AN:$AN,"&lt;=" &amp;DATE(LEFT($AV$3, 4), MONTH("1 " &amp; AE$6 &amp; " " &amp; LEFT($AV$3, 4)) + 1, 0 ), 'Raw Data'!$AN:$AN,"&gt;" &amp;DATE(LEFT($AV$3, 4), MONTH("1 " &amp; AE$6 &amp; " " &amp; LEFT($AV$3, 4)), 0 ), 'Raw Data'!$J:$J, $A155, 'Raw Data'!$P:$P,""&amp;'Raw Data'!$B$1,'Raw Data'!$D:$D,"&lt;&gt;*ithdr*",'Raw Data'!$D:$D,"&lt;&gt;*ancel*")</f>
        <v>0</v>
      </c>
      <c r="AF174" s="117"/>
      <c r="AG174" s="117"/>
      <c r="AH174" s="123"/>
      <c r="AI174" s="156">
        <f>SUMIFS('Raw Data'!$R:$R, 'Raw Data'!$AN:$AN,"&lt;=" &amp;DATE(LEFT($AV$3, 4), MONTH("1 " &amp; AI$6 &amp; " " &amp; LEFT($AV$3, 4)) + 1, 0 ), 'Raw Data'!$AN:$AN,"&gt;" &amp;DATE(LEFT($AV$3, 4), MONTH("1 " &amp; AI$6 &amp; " " &amp; LEFT($AV$3, 4)), 0 ), 'Raw Data'!$J:$J, $A155, 'Raw Data'!$O:$O,""&amp;'Raw Data'!$B$1,'Raw Data'!$D:$D,"&lt;&gt;*ithdr*",'Raw Data'!$D:$D,"&lt;&gt;*ancel*",'Raw Data'!$P:$P,"--")
+
SUMIFS('Raw Data'!$R:$R, 'Raw Data'!$AN:$AN,"&lt;=" &amp;DATE(LEFT($AV$3, 4), MONTH("1 " &amp; AI$6 &amp; " " &amp; LEFT($AV$3, 4)) + 1, 0 ), 'Raw Data'!$AN:$AN,"&gt;" &amp;DATE(LEFT($AV$3, 4), MONTH("1 " &amp; AI$6 &amp; " " &amp; LEFT($AV$3, 4)), 0 ), 'Raw Data'!$J:$J, $A155, 'Raw Data'!$P:$P,""&amp;'Raw Data'!$B$1,'Raw Data'!$D:$D,"&lt;&gt;*ithdr*",'Raw Data'!$D:$D,"&lt;&gt;*ancel*")</f>
        <v>0</v>
      </c>
      <c r="AJ174" s="117"/>
      <c r="AK174" s="117"/>
      <c r="AL174" s="123"/>
      <c r="AM174" s="156">
        <f>SUMIFS('Raw Data'!$R:$R, 'Raw Data'!$AN:$AN,"&lt;=" &amp;DATE(LEFT($AV$3, 4), MONTH("1 " &amp; AM$6 &amp; " " &amp; LEFT($AV$3, 4)) + 1, 0 ), 'Raw Data'!$AN:$AN,"&gt;" &amp;DATE(LEFT($AV$3, 4), MONTH("1 " &amp; AM$6 &amp; " " &amp; LEFT($AV$3, 4)), 0 ), 'Raw Data'!$J:$J, $A155, 'Raw Data'!$O:$O,""&amp;'Raw Data'!$B$1,'Raw Data'!$D:$D,"&lt;&gt;*ithdr*",'Raw Data'!$D:$D,"&lt;&gt;*ancel*",'Raw Data'!$P:$P,"--")
+
SUMIFS('Raw Data'!$R:$R, 'Raw Data'!$AN:$AN,"&lt;=" &amp;DATE(LEFT($AV$3, 4), MONTH("1 " &amp; AM$6 &amp; " " &amp; LEFT($AV$3, 4)) + 1, 0 ), 'Raw Data'!$AN:$AN,"&gt;" &amp;DATE(LEFT($AV$3, 4), MONTH("1 " &amp; AM$6 &amp; " " &amp; LEFT($AV$3, 4)), 0 ), 'Raw Data'!$J:$J, $A155, 'Raw Data'!$P:$P,""&amp;'Raw Data'!$B$1,'Raw Data'!$D:$D,"&lt;&gt;*ithdr*",'Raw Data'!$D:$D,"&lt;&gt;*ancel*")</f>
        <v>0</v>
      </c>
      <c r="AN174" s="117"/>
      <c r="AO174" s="117"/>
      <c r="AP174" s="123"/>
      <c r="AQ174" s="156">
        <f>SUMIFS('Raw Data'!$R:$R, 'Raw Data'!$AN:$AN,"&lt;=" &amp;DATE(LEFT($AV$3, 4), MONTH("1 " &amp; AQ$6 &amp; " " &amp; LEFT($AV$3, 4)) + 1, 0 ), 'Raw Data'!$AN:$AN,"&gt;" &amp;DATE(LEFT($AV$3, 4), MONTH("1 " &amp; AQ$6 &amp; " " &amp; LEFT($AV$3, 4)), 0 ), 'Raw Data'!$J:$J, $A155, 'Raw Data'!$O:$O,""&amp;'Raw Data'!$B$1,'Raw Data'!$D:$D,"&lt;&gt;*ithdr*",'Raw Data'!$D:$D,"&lt;&gt;*ancel*",'Raw Data'!$P:$P,"--")
+
SUMIFS('Raw Data'!$R:$R, 'Raw Data'!$AN:$AN,"&lt;=" &amp;DATE(LEFT($AV$3, 4), MONTH("1 " &amp; AQ$6 &amp; " " &amp; LEFT($AV$3, 4)) + 1, 0 ), 'Raw Data'!$AN:$AN,"&gt;" &amp;DATE(LEFT($AV$3, 4), MONTH("1 " &amp; AQ$6 &amp; " " &amp; LEFT($AV$3, 4)), 0 ), 'Raw Data'!$J:$J, $A155, 'Raw Data'!$P:$P,""&amp;'Raw Data'!$B$1,'Raw Data'!$D:$D,"&lt;&gt;*ithdr*",'Raw Data'!$D:$D,"&lt;&gt;*ancel*")</f>
        <v>0</v>
      </c>
      <c r="AR174" s="117"/>
      <c r="AS174" s="117"/>
      <c r="AT174" s="123"/>
      <c r="AU174" s="156">
        <f>SUMIFS('Raw Data'!$R:$R, 'Raw Data'!$AN:$AN,"&lt;=" &amp;DATE(MID($AV$3, 15, 4), MONTH("1 " &amp; AU$6 &amp; " " &amp; MID($AV$3, 15, 4)) + 1, 0 ), 'Raw Data'!$AN:$AN,"&gt;" &amp;DATE(MID($AV$3, 15, 4), MONTH("1 " &amp; AU$6 &amp; " " &amp; MID($AV$3, 15, 4)), 0 ), 'Raw Data'!$J:$J, $A155, 'Raw Data'!$O:$O,""&amp;'Raw Data'!$B$1,'Raw Data'!$D:$D,"&lt;&gt;*ithdr*",'Raw Data'!$D:$D,"&lt;&gt;*ancel*",'Raw Data'!$P:$P,"--")
+
SUMIFS('Raw Data'!$R:$R, 'Raw Data'!$AN:$AN,"&lt;=" &amp;DATE(MID($AV$3, 15, 4), MONTH("1 " &amp; AU$6 &amp; " " &amp; MID($AV$3, 15, 4)) + 1, 0 ), 'Raw Data'!$AN:$AN,"&gt;" &amp;DATE(MID($AV$3, 15, 4), MONTH("1 " &amp; AU$6 &amp; " " &amp; MID($AV$3, 15, 4)), 0 ), 'Raw Data'!$J:$J, $A155, 'Raw Data'!$P:$P,""&amp;'Raw Data'!$B$1,'Raw Data'!$D:$D,"&lt;&gt;*ithdr*",'Raw Data'!$D:$D,"&lt;&gt;*ancel*")</f>
        <v>0</v>
      </c>
      <c r="AV174" s="117"/>
      <c r="AW174" s="117"/>
      <c r="AX174" s="123"/>
      <c r="AY174" s="156">
        <f>SUMIFS('Raw Data'!$R:$R, 'Raw Data'!$AN:$AN,"&lt;=" &amp;DATE(MID($AV$3, 15, 4), MONTH("1 " &amp; AY$6 &amp; " " &amp; MID($AV$3, 15, 4)) + 1, 0 ), 'Raw Data'!$AN:$AN,"&gt;" &amp;DATE(MID($AV$3, 15, 4), MONTH("1 " &amp; AY$6 &amp; " " &amp; MID($AV$3, 15, 4)), 0 ), 'Raw Data'!$J:$J, $A155, 'Raw Data'!$O:$O,""&amp;'Raw Data'!$B$1,'Raw Data'!$D:$D,"&lt;&gt;*ithdr*",'Raw Data'!$D:$D,"&lt;&gt;*ancel*",'Raw Data'!$P:$P,"--")
+
SUMIFS('Raw Data'!$R:$R, 'Raw Data'!$AN:$AN,"&lt;=" &amp;DATE(MID($AV$3, 15, 4), MONTH("1 " &amp; AY$6 &amp; " " &amp; MID($AV$3, 15, 4)) + 1, 0 ), 'Raw Data'!$AN:$AN,"&gt;" &amp;DATE(MID($AV$3, 15, 4), MONTH("1 " &amp; AY$6 &amp; " " &amp; MID($AV$3, 15, 4)), 0 ), 'Raw Data'!$J:$J, $A155, 'Raw Data'!$P:$P,""&amp;'Raw Data'!$B$1,'Raw Data'!$D:$D,"&lt;&gt;*ithdr*",'Raw Data'!$D:$D,"&lt;&gt;*ancel*")</f>
        <v>0</v>
      </c>
      <c r="AZ174" s="117"/>
      <c r="BA174" s="117"/>
      <c r="BB174" s="123"/>
      <c r="BC174" s="156">
        <f>SUMIFS('Raw Data'!$R:$R, 'Raw Data'!$AN:$AN,"&lt;=" &amp;DATE(MID($AV$3, 15, 4), MONTH("1 " &amp; BC$6 &amp; " " &amp; MID($AV$3, 15, 4)) + 1, 0 ), 'Raw Data'!$AN:$AN,"&gt;" &amp;DATE(MID($AV$3, 15, 4), MONTH("1 " &amp; BC$6 &amp; " " &amp; MID($AV$3, 15, 4)), 0 ), 'Raw Data'!$J:$J, $A155, 'Raw Data'!$O:$O,""&amp;'Raw Data'!$B$1,'Raw Data'!$D:$D,"&lt;&gt;*ithdr*",'Raw Data'!$D:$D,"&lt;&gt;*ancel*",'Raw Data'!$P:$P,"--")
+
SUMIFS('Raw Data'!$R:$R, 'Raw Data'!$AN:$AN,"&lt;=" &amp;DATE(MID($AV$3, 15, 4), MONTH("1 " &amp; BC$6 &amp; " " &amp; MID($AV$3, 15, 4)) + 1, 0 ), 'Raw Data'!$AN:$AN,"&gt;" &amp;DATE(MID($AV$3, 15, 4), MONTH("1 " &amp; BC$6 &amp; " " &amp; MID($AV$3, 15, 4)), 0 ), 'Raw Data'!$J:$J, $A155, 'Raw Data'!$P:$P,""&amp;'Raw Data'!$B$1,'Raw Data'!$D:$D,"&lt;&gt;*ithdr*",'Raw Data'!$D:$D,"&lt;&gt;*ancel*")</f>
        <v>0</v>
      </c>
      <c r="BD174" s="117"/>
      <c r="BE174" s="117"/>
      <c r="BF174" s="123"/>
    </row>
    <row r="175" spans="1:58" ht="12.75" customHeight="1" x14ac:dyDescent="0.2">
      <c r="A175" s="116" t="s">
        <v>131</v>
      </c>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7"/>
      <c r="AI175" s="117"/>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c r="BD175" s="117"/>
      <c r="BE175" s="117"/>
      <c r="BF175" s="118"/>
    </row>
    <row r="176" spans="1:58" ht="12.75" customHeight="1" x14ac:dyDescent="0.2">
      <c r="A176" s="120" t="s">
        <v>104</v>
      </c>
      <c r="B176" s="117"/>
      <c r="C176" s="117"/>
      <c r="D176" s="117"/>
      <c r="E176" s="117"/>
      <c r="F176" s="117"/>
      <c r="G176" s="117"/>
      <c r="H176" s="117"/>
      <c r="I176" s="117"/>
      <c r="J176" s="123"/>
      <c r="K176" s="156">
        <f>SUMIFS('Raw Data'!$S:$S, 'Raw Data'!$AN:$AN,"&lt;=" &amp;DATE(LEFT($AV$3, 4), MONTH("1 " &amp; K$6 &amp; " " &amp; LEFT($AV$3, 4)) + 1, 0 ), 'Raw Data'!$AN:$AN,"&gt;" &amp;DATE(LEFT($AV$3, 4), MONTH("1 " &amp; K$6 &amp; " " &amp; LEFT($AV$3, 4)), 0 ), 'Raw Data'!$J:$J, $A175, 'Raw Data'!$O:$O,""&amp;'Raw Data'!$B$1,'Raw Data'!$D:$D,"&lt;&gt;*ithdr*",'Raw Data'!$D:$D,"&lt;&gt;*ancel*",'Raw Data'!$P:$P,"--")
+
SUMIFS('Raw Data'!$S:$S, 'Raw Data'!$AN:$AN,"&lt;=" &amp;DATE(LEFT($AV$3, 4), MONTH("1 " &amp; K$6 &amp; " " &amp; LEFT($AV$3, 4)) + 1, 0 ), 'Raw Data'!$AN:$AN,"&gt;" &amp;DATE(LEFT($AV$3, 4), MONTH("1 " &amp; K$6 &amp; " " &amp; LEFT($AV$3, 4)), 0 ), 'Raw Data'!$J:$J, $A175, 'Raw Data'!$P:$P,""&amp;'Raw Data'!$B$1,'Raw Data'!$D:$D,"&lt;&gt;*ithdr*",'Raw Data'!$D:$D,"&lt;&gt;*ancel*")</f>
        <v>0</v>
      </c>
      <c r="L176" s="117"/>
      <c r="M176" s="117"/>
      <c r="N176" s="123"/>
      <c r="O176" s="156">
        <f>SUMIFS('Raw Data'!$S:$S, 'Raw Data'!$AN:$AN,"&lt;=" &amp;DATE(LEFT($AV$3, 4), MONTH("1 " &amp; O$6 &amp; " " &amp; LEFT($AV$3, 4)) + 1, 0 ), 'Raw Data'!$AN:$AN,"&gt;" &amp;DATE(LEFT($AV$3, 4), MONTH("1 " &amp; O$6 &amp; " " &amp; LEFT($AV$3, 4)), 0 ), 'Raw Data'!$J:$J, $A175, 'Raw Data'!$O:$O,""&amp;'Raw Data'!$B$1,'Raw Data'!$D:$D,"&lt;&gt;*ithdr*",'Raw Data'!$D:$D,"&lt;&gt;*ancel*",'Raw Data'!$P:$P,"--")
+
SUMIFS('Raw Data'!$S:$S, 'Raw Data'!$AN:$AN,"&lt;=" &amp;DATE(LEFT($AV$3, 4), MONTH("1 " &amp; O$6 &amp; " " &amp; LEFT($AV$3, 4)) + 1, 0 ), 'Raw Data'!$AN:$AN,"&gt;" &amp;DATE(LEFT($AV$3, 4), MONTH("1 " &amp; O$6 &amp; " " &amp; LEFT($AV$3, 4)), 0 ), 'Raw Data'!$J:$J, $A175, 'Raw Data'!$P:$P,""&amp;'Raw Data'!$B$1,'Raw Data'!$D:$D,"&lt;&gt;*ithdr*",'Raw Data'!$D:$D,"&lt;&gt;*ancel*")</f>
        <v>0</v>
      </c>
      <c r="P176" s="117"/>
      <c r="Q176" s="117"/>
      <c r="R176" s="123"/>
      <c r="S176" s="156">
        <f>SUMIFS('Raw Data'!$S:$S, 'Raw Data'!$AN:$AN,"&lt;=" &amp;DATE(LEFT($AV$3, 4), MONTH("1 " &amp; S$6 &amp; " " &amp; LEFT($AV$3, 4)) + 1, 0 ), 'Raw Data'!$AN:$AN,"&gt;" &amp;DATE(LEFT($AV$3, 4), MONTH("1 " &amp; S$6 &amp; " " &amp; LEFT($AV$3, 4)), 0 ), 'Raw Data'!$J:$J, $A175, 'Raw Data'!$O:$O,""&amp;'Raw Data'!$B$1,'Raw Data'!$D:$D,"&lt;&gt;*ithdr*",'Raw Data'!$D:$D,"&lt;&gt;*ancel*",'Raw Data'!$P:$P,"--")
+
SUMIFS('Raw Data'!$S:$S, 'Raw Data'!$AN:$AN,"&lt;=" &amp;DATE(LEFT($AV$3, 4), MONTH("1 " &amp; S$6 &amp; " " &amp; LEFT($AV$3, 4)) + 1, 0 ), 'Raw Data'!$AN:$AN,"&gt;" &amp;DATE(LEFT($AV$3, 4), MONTH("1 " &amp; S$6 &amp; " " &amp; LEFT($AV$3, 4)), 0 ), 'Raw Data'!$J:$J, $A175, 'Raw Data'!$P:$P,""&amp;'Raw Data'!$B$1,'Raw Data'!$D:$D,"&lt;&gt;*ithdr*",'Raw Data'!$D:$D,"&lt;&gt;*ancel*")</f>
        <v>0</v>
      </c>
      <c r="T176" s="117"/>
      <c r="U176" s="117"/>
      <c r="V176" s="123"/>
      <c r="W176" s="156">
        <f>SUMIFS('Raw Data'!$S:$S, 'Raw Data'!$AN:$AN,"&lt;=" &amp;DATE(LEFT($AV$3, 4), MONTH("1 " &amp; W$6 &amp; " " &amp; LEFT($AV$3, 4)) + 1, 0 ), 'Raw Data'!$AN:$AN,"&gt;" &amp;DATE(LEFT($AV$3, 4), MONTH("1 " &amp; W$6 &amp; " " &amp; LEFT($AV$3, 4)), 0 ), 'Raw Data'!$J:$J, $A175, 'Raw Data'!$O:$O,""&amp;'Raw Data'!$B$1,'Raw Data'!$D:$D,"&lt;&gt;*ithdr*",'Raw Data'!$D:$D,"&lt;&gt;*ancel*",'Raw Data'!$P:$P,"--")
+
SUMIFS('Raw Data'!$S:$S, 'Raw Data'!$AN:$AN,"&lt;=" &amp;DATE(LEFT($AV$3, 4), MONTH("1 " &amp; W$6 &amp; " " &amp; LEFT($AV$3, 4)) + 1, 0 ), 'Raw Data'!$AN:$AN,"&gt;" &amp;DATE(LEFT($AV$3, 4), MONTH("1 " &amp; W$6 &amp; " " &amp; LEFT($AV$3, 4)), 0 ), 'Raw Data'!$J:$J, $A175, 'Raw Data'!$P:$P,""&amp;'Raw Data'!$B$1,'Raw Data'!$D:$D,"&lt;&gt;*ithdr*",'Raw Data'!$D:$D,"&lt;&gt;*ancel*")</f>
        <v>0</v>
      </c>
      <c r="X176" s="117"/>
      <c r="Y176" s="117"/>
      <c r="Z176" s="123"/>
      <c r="AA176" s="156">
        <f>SUMIFS('Raw Data'!$S:$S, 'Raw Data'!$AN:$AN,"&lt;=" &amp;DATE(LEFT($AV$3, 4), MONTH("1 " &amp; AA$6 &amp; " " &amp; LEFT($AV$3, 4)) + 1, 0 ), 'Raw Data'!$AN:$AN,"&gt;" &amp;DATE(LEFT($AV$3, 4), MONTH("1 " &amp; AA$6 &amp; " " &amp; LEFT($AV$3, 4)), 0 ), 'Raw Data'!$J:$J, $A175, 'Raw Data'!$O:$O,""&amp;'Raw Data'!$B$1,'Raw Data'!$D:$D,"&lt;&gt;*ithdr*",'Raw Data'!$D:$D,"&lt;&gt;*ancel*",'Raw Data'!$P:$P,"--")
+
SUMIFS('Raw Data'!$S:$S, 'Raw Data'!$AN:$AN,"&lt;=" &amp;DATE(LEFT($AV$3, 4), MONTH("1 " &amp; AA$6 &amp; " " &amp; LEFT($AV$3, 4)) + 1, 0 ), 'Raw Data'!$AN:$AN,"&gt;" &amp;DATE(LEFT($AV$3, 4), MONTH("1 " &amp; AA$6 &amp; " " &amp; LEFT($AV$3, 4)), 0 ), 'Raw Data'!$J:$J, $A175, 'Raw Data'!$P:$P,""&amp;'Raw Data'!$B$1,'Raw Data'!$D:$D,"&lt;&gt;*ithdr*",'Raw Data'!$D:$D,"&lt;&gt;*ancel*")</f>
        <v>0</v>
      </c>
      <c r="AB176" s="117"/>
      <c r="AC176" s="117"/>
      <c r="AD176" s="123"/>
      <c r="AE176" s="156">
        <f>SUMIFS('Raw Data'!$S:$S, 'Raw Data'!$AN:$AN,"&lt;=" &amp;DATE(LEFT($AV$3, 4), MONTH("1 " &amp; AE$6 &amp; " " &amp; LEFT($AV$3, 4)) + 1, 0 ), 'Raw Data'!$AN:$AN,"&gt;" &amp;DATE(LEFT($AV$3, 4), MONTH("1 " &amp; AE$6 &amp; " " &amp; LEFT($AV$3, 4)), 0 ), 'Raw Data'!$J:$J, $A175, 'Raw Data'!$O:$O,""&amp;'Raw Data'!$B$1,'Raw Data'!$D:$D,"&lt;&gt;*ithdr*",'Raw Data'!$D:$D,"&lt;&gt;*ancel*",'Raw Data'!$P:$P,"--")
+
SUMIFS('Raw Data'!$S:$S, 'Raw Data'!$AN:$AN,"&lt;=" &amp;DATE(LEFT($AV$3, 4), MONTH("1 " &amp; AE$6 &amp; " " &amp; LEFT($AV$3, 4)) + 1, 0 ), 'Raw Data'!$AN:$AN,"&gt;" &amp;DATE(LEFT($AV$3, 4), MONTH("1 " &amp; AE$6 &amp; " " &amp; LEFT($AV$3, 4)), 0 ), 'Raw Data'!$J:$J, $A175, 'Raw Data'!$P:$P,""&amp;'Raw Data'!$B$1,'Raw Data'!$D:$D,"&lt;&gt;*ithdr*",'Raw Data'!$D:$D,"&lt;&gt;*ancel*")</f>
        <v>0</v>
      </c>
      <c r="AF176" s="117"/>
      <c r="AG176" s="117"/>
      <c r="AH176" s="123"/>
      <c r="AI176" s="156">
        <f>SUMIFS('Raw Data'!$S:$S, 'Raw Data'!$AN:$AN,"&lt;=" &amp;DATE(LEFT($AV$3, 4), MONTH("1 " &amp; AI$6 &amp; " " &amp; LEFT($AV$3, 4)) + 1, 0 ), 'Raw Data'!$AN:$AN,"&gt;" &amp;DATE(LEFT($AV$3, 4), MONTH("1 " &amp; AI$6 &amp; " " &amp; LEFT($AV$3, 4)), 0 ), 'Raw Data'!$J:$J, $A175, 'Raw Data'!$O:$O,""&amp;'Raw Data'!$B$1,'Raw Data'!$D:$D,"&lt;&gt;*ithdr*",'Raw Data'!$D:$D,"&lt;&gt;*ancel*",'Raw Data'!$P:$P,"--")
+
SUMIFS('Raw Data'!$S:$S, 'Raw Data'!$AN:$AN,"&lt;=" &amp;DATE(LEFT($AV$3, 4), MONTH("1 " &amp; AI$6 &amp; " " &amp; LEFT($AV$3, 4)) + 1, 0 ), 'Raw Data'!$AN:$AN,"&gt;" &amp;DATE(LEFT($AV$3, 4), MONTH("1 " &amp; AI$6 &amp; " " &amp; LEFT($AV$3, 4)), 0 ), 'Raw Data'!$J:$J, $A175, 'Raw Data'!$P:$P,""&amp;'Raw Data'!$B$1,'Raw Data'!$D:$D,"&lt;&gt;*ithdr*",'Raw Data'!$D:$D,"&lt;&gt;*ancel*")</f>
        <v>0</v>
      </c>
      <c r="AJ176" s="117"/>
      <c r="AK176" s="117"/>
      <c r="AL176" s="123"/>
      <c r="AM176" s="156">
        <f>SUMIFS('Raw Data'!$S:$S, 'Raw Data'!$AN:$AN,"&lt;=" &amp;DATE(LEFT($AV$3, 4), MONTH("1 " &amp; AM$6 &amp; " " &amp; LEFT($AV$3, 4)) + 1, 0 ), 'Raw Data'!$AN:$AN,"&gt;" &amp;DATE(LEFT($AV$3, 4), MONTH("1 " &amp; AM$6 &amp; " " &amp; LEFT($AV$3, 4)), 0 ), 'Raw Data'!$J:$J, $A175, 'Raw Data'!$O:$O,""&amp;'Raw Data'!$B$1,'Raw Data'!$D:$D,"&lt;&gt;*ithdr*",'Raw Data'!$D:$D,"&lt;&gt;*ancel*",'Raw Data'!$P:$P,"--")
+
SUMIFS('Raw Data'!$S:$S, 'Raw Data'!$AN:$AN,"&lt;=" &amp;DATE(LEFT($AV$3, 4), MONTH("1 " &amp; AM$6 &amp; " " &amp; LEFT($AV$3, 4)) + 1, 0 ), 'Raw Data'!$AN:$AN,"&gt;" &amp;DATE(LEFT($AV$3, 4), MONTH("1 " &amp; AM$6 &amp; " " &amp; LEFT($AV$3, 4)), 0 ), 'Raw Data'!$J:$J, $A175, 'Raw Data'!$P:$P,""&amp;'Raw Data'!$B$1,'Raw Data'!$D:$D,"&lt;&gt;*ithdr*",'Raw Data'!$D:$D,"&lt;&gt;*ancel*")</f>
        <v>0</v>
      </c>
      <c r="AN176" s="117"/>
      <c r="AO176" s="117"/>
      <c r="AP176" s="123"/>
      <c r="AQ176" s="156">
        <f>SUMIFS('Raw Data'!$S:$S, 'Raw Data'!$AN:$AN,"&lt;=" &amp;DATE(LEFT($AV$3, 4), MONTH("1 " &amp; AQ$6 &amp; " " &amp; LEFT($AV$3, 4)) + 1, 0 ), 'Raw Data'!$AN:$AN,"&gt;" &amp;DATE(LEFT($AV$3, 4), MONTH("1 " &amp; AQ$6 &amp; " " &amp; LEFT($AV$3, 4)), 0 ), 'Raw Data'!$J:$J, $A175, 'Raw Data'!$O:$O,""&amp;'Raw Data'!$B$1,'Raw Data'!$D:$D,"&lt;&gt;*ithdr*",'Raw Data'!$D:$D,"&lt;&gt;*ancel*",'Raw Data'!$P:$P,"--")
+
SUMIFS('Raw Data'!$S:$S, 'Raw Data'!$AN:$AN,"&lt;=" &amp;DATE(LEFT($AV$3, 4), MONTH("1 " &amp; AQ$6 &amp; " " &amp; LEFT($AV$3, 4)) + 1, 0 ), 'Raw Data'!$AN:$AN,"&gt;" &amp;DATE(LEFT($AV$3, 4), MONTH("1 " &amp; AQ$6 &amp; " " &amp; LEFT($AV$3, 4)), 0 ), 'Raw Data'!$J:$J, $A175, 'Raw Data'!$P:$P,""&amp;'Raw Data'!$B$1,'Raw Data'!$D:$D,"&lt;&gt;*ithdr*",'Raw Data'!$D:$D,"&lt;&gt;*ancel*")</f>
        <v>0</v>
      </c>
      <c r="AR176" s="117"/>
      <c r="AS176" s="117"/>
      <c r="AT176" s="123"/>
      <c r="AU176" s="156">
        <f>SUMIFS('Raw Data'!$S:$S, 'Raw Data'!$AN:$AN,"&lt;=" &amp;DATE(MID($AV$3, 15, 4), MONTH("1 " &amp; AU$6 &amp; " " &amp; MID($AV$3, 15, 4)) + 1, 0 ), 'Raw Data'!$AN:$AN,"&gt;" &amp;DATE(MID($AV$3, 15, 4), MONTH("1 " &amp; AU$6 &amp; " " &amp; MID($AV$3, 15, 4)), 0 ), 'Raw Data'!$J:$J, $A175, 'Raw Data'!$O:$O,""&amp;'Raw Data'!$B$1,'Raw Data'!$D:$D,"&lt;&gt;*ithdr*",'Raw Data'!$D:$D,"&lt;&gt;*ancel*",'Raw Data'!$P:$P,"--")
+
SUMIFS('Raw Data'!$S:$S, 'Raw Data'!$AN:$AN,"&lt;=" &amp;DATE(MID($AV$3, 15, 4), MONTH("1 " &amp; AU$6 &amp; " " &amp; MID($AV$3, 15, 4)) + 1, 0 ), 'Raw Data'!$AN:$AN,"&gt;" &amp;DATE(MID($AV$3, 15, 4), MONTH("1 " &amp; AU$6 &amp; " " &amp; MID($AV$3, 15, 4)), 0 ), 'Raw Data'!$J:$J, $A175, 'Raw Data'!$P:$P,""&amp;'Raw Data'!$B$1,'Raw Data'!$D:$D,"&lt;&gt;*ithdr*",'Raw Data'!$D:$D,"&lt;&gt;*ancel*")</f>
        <v>0</v>
      </c>
      <c r="AV176" s="117"/>
      <c r="AW176" s="117"/>
      <c r="AX176" s="123"/>
      <c r="AY176" s="156">
        <f>SUMIFS('Raw Data'!$S:$S, 'Raw Data'!$AN:$AN,"&lt;=" &amp;DATE(MID($AV$3, 15, 4), MONTH("1 " &amp; AY$6 &amp; " " &amp; MID($AV$3, 15, 4)) + 1, 0 ), 'Raw Data'!$AN:$AN,"&gt;" &amp;DATE(MID($AV$3, 15, 4), MONTH("1 " &amp; AY$6 &amp; " " &amp; MID($AV$3, 15, 4)), 0 ), 'Raw Data'!$J:$J, $A175, 'Raw Data'!$O:$O,""&amp;'Raw Data'!$B$1,'Raw Data'!$D:$D,"&lt;&gt;*ithdr*",'Raw Data'!$D:$D,"&lt;&gt;*ancel*",'Raw Data'!$P:$P,"--")
+
SUMIFS('Raw Data'!$S:$S, 'Raw Data'!$AN:$AN,"&lt;=" &amp;DATE(MID($AV$3, 15, 4), MONTH("1 " &amp; AY$6 &amp; " " &amp; MID($AV$3, 15, 4)) + 1, 0 ), 'Raw Data'!$AN:$AN,"&gt;" &amp;DATE(MID($AV$3, 15, 4), MONTH("1 " &amp; AY$6 &amp; " " &amp; MID($AV$3, 15, 4)), 0 ), 'Raw Data'!$J:$J, $A175, 'Raw Data'!$P:$P,""&amp;'Raw Data'!$B$1,'Raw Data'!$D:$D,"&lt;&gt;*ithdr*",'Raw Data'!$D:$D,"&lt;&gt;*ancel*")</f>
        <v>0</v>
      </c>
      <c r="AZ176" s="117"/>
      <c r="BA176" s="117"/>
      <c r="BB176" s="123"/>
      <c r="BC176" s="156">
        <f>SUMIFS('Raw Data'!$S:$S, 'Raw Data'!$AN:$AN,"&lt;=" &amp;DATE(MID($AV$3, 15, 4), MONTH("1 " &amp; BC$6 &amp; " " &amp; MID($AV$3, 15, 4)) + 1, 0 ), 'Raw Data'!$AN:$AN,"&gt;" &amp;DATE(MID($AV$3, 15, 4), MONTH("1 " &amp; BC$6 &amp; " " &amp; MID($AV$3, 15, 4)), 0 ), 'Raw Data'!$J:$J, $A175, 'Raw Data'!$O:$O,""&amp;'Raw Data'!$B$1,'Raw Data'!$D:$D,"&lt;&gt;*ithdr*",'Raw Data'!$D:$D,"&lt;&gt;*ancel*",'Raw Data'!$P:$P,"--")
+
SUMIFS('Raw Data'!$S:$S, 'Raw Data'!$AN:$AN,"&lt;=" &amp;DATE(MID($AV$3, 15, 4), MONTH("1 " &amp; BC$6 &amp; " " &amp; MID($AV$3, 15, 4)) + 1, 0 ), 'Raw Data'!$AN:$AN,"&gt;" &amp;DATE(MID($AV$3, 15, 4), MONTH("1 " &amp; BC$6 &amp; " " &amp; MID($AV$3, 15, 4)), 0 ), 'Raw Data'!$J:$J, $A175, 'Raw Data'!$P:$P,""&amp;'Raw Data'!$B$1,'Raw Data'!$D:$D,"&lt;&gt;*ithdr*",'Raw Data'!$D:$D,"&lt;&gt;*ancel*")</f>
        <v>0</v>
      </c>
      <c r="BD176" s="117"/>
      <c r="BE176" s="117"/>
      <c r="BF176" s="123"/>
    </row>
    <row r="177" spans="1:58" ht="12.75" customHeight="1" x14ac:dyDescent="0.2">
      <c r="A177" s="157" t="s">
        <v>108</v>
      </c>
      <c r="B177" s="117"/>
      <c r="C177" s="117"/>
      <c r="D177" s="117"/>
      <c r="E177" s="117"/>
      <c r="F177" s="117"/>
      <c r="G177" s="117"/>
      <c r="H177" s="117"/>
      <c r="I177" s="117"/>
      <c r="J177" s="123"/>
      <c r="K177" s="156">
        <f>SUMIFS('Raw Data'!$S:$S, 'Raw Data'!$AN:$AN,"&lt;=" &amp;DATE(LEFT($AV$3, 4), MONTH("1 " &amp; K$6 &amp; " " &amp; LEFT($AV$3, 4)) + 1, 0 ), 'Raw Data'!$AN:$AN,"&gt;" &amp;DATE(LEFT($AV$3, 4), MONTH("1 " &amp; K$6 &amp; " " &amp; LEFT($AV$3, 4)), 0 ), 'Raw Data'!$J:$J, $A175, 'Raw Data'!$H:$H, "Ear*", 'Raw Data'!$O:$O,""&amp;'Raw Data'!$B$1,'Raw Data'!$D:$D,"&lt;&gt;*ithdr*",'Raw Data'!$D:$D,"&lt;&gt;*ancel*",'Raw Data'!$P:$P,"--")
+
SUMIFS('Raw Data'!$S:$S, 'Raw Data'!$AN:$AN,"&lt;=" &amp;DATE(LEFT($AV$3, 4), MONTH("1 " &amp; K$6 &amp; " " &amp; LEFT($AV$3, 4)) + 1, 0 ), 'Raw Data'!$AN:$AN,"&gt;" &amp;DATE(LEFT($AV$3, 4), MONTH("1 " &amp; K$6 &amp; " " &amp; LEFT($AV$3, 4)), 0 ), 'Raw Data'!$J:$J, $A175, 'Raw Data'!$H:$H, "Ear*", 'Raw Data'!$P:$P,""&amp;'Raw Data'!$B$1,'Raw Data'!$D:$D,"&lt;&gt;*ithdr*",'Raw Data'!$D:$D,"&lt;&gt;*ancel*")</f>
        <v>0</v>
      </c>
      <c r="L177" s="117"/>
      <c r="M177" s="117"/>
      <c r="N177" s="123"/>
      <c r="O177" s="156">
        <f>SUMIFS('Raw Data'!$S:$S, 'Raw Data'!$AN:$AN,"&lt;=" &amp;DATE(LEFT($AV$3, 4), MONTH("1 " &amp; O$6 &amp; " " &amp; LEFT($AV$3, 4)) + 1, 0 ), 'Raw Data'!$AN:$AN,"&gt;" &amp;DATE(LEFT($AV$3, 4), MONTH("1 " &amp; O$6 &amp; " " &amp; LEFT($AV$3, 4)), 0 ), 'Raw Data'!$J:$J, $A175, 'Raw Data'!$H:$H, "Ear*", 'Raw Data'!$O:$O,""&amp;'Raw Data'!$B$1,'Raw Data'!$D:$D,"&lt;&gt;*ithdr*",'Raw Data'!$D:$D,"&lt;&gt;*ancel*",'Raw Data'!$P:$P,"--")
+
SUMIFS('Raw Data'!$S:$S, 'Raw Data'!$AN:$AN,"&lt;=" &amp;DATE(LEFT($AV$3, 4), MONTH("1 " &amp; O$6 &amp; " " &amp; LEFT($AV$3, 4)) + 1, 0 ), 'Raw Data'!$AN:$AN,"&gt;" &amp;DATE(LEFT($AV$3, 4), MONTH("1 " &amp; O$6 &amp; " " &amp; LEFT($AV$3, 4)), 0 ), 'Raw Data'!$J:$J, $A175, 'Raw Data'!$H:$H, "Ear*", 'Raw Data'!$P:$P,""&amp;'Raw Data'!$B$1,'Raw Data'!$D:$D,"&lt;&gt;*ithdr*",'Raw Data'!$D:$D,"&lt;&gt;*ancel*")</f>
        <v>0</v>
      </c>
      <c r="P177" s="117"/>
      <c r="Q177" s="117"/>
      <c r="R177" s="123"/>
      <c r="S177" s="156">
        <f>SUMIFS('Raw Data'!$S:$S, 'Raw Data'!$AN:$AN,"&lt;=" &amp;DATE(LEFT($AV$3, 4), MONTH("1 " &amp; S$6 &amp; " " &amp; LEFT($AV$3, 4)) + 1, 0 ), 'Raw Data'!$AN:$AN,"&gt;" &amp;DATE(LEFT($AV$3, 4), MONTH("1 " &amp; S$6 &amp; " " &amp; LEFT($AV$3, 4)), 0 ), 'Raw Data'!$J:$J, $A175, 'Raw Data'!$H:$H, "Ear*", 'Raw Data'!$O:$O,""&amp;'Raw Data'!$B$1,'Raw Data'!$D:$D,"&lt;&gt;*ithdr*",'Raw Data'!$D:$D,"&lt;&gt;*ancel*",'Raw Data'!$P:$P,"--")
+
SUMIFS('Raw Data'!$S:$S, 'Raw Data'!$AN:$AN,"&lt;=" &amp;DATE(LEFT($AV$3, 4), MONTH("1 " &amp; S$6 &amp; " " &amp; LEFT($AV$3, 4)) + 1, 0 ), 'Raw Data'!$AN:$AN,"&gt;" &amp;DATE(LEFT($AV$3, 4), MONTH("1 " &amp; S$6 &amp; " " &amp; LEFT($AV$3, 4)), 0 ), 'Raw Data'!$J:$J, $A175, 'Raw Data'!$H:$H, "Ear*", 'Raw Data'!$P:$P,""&amp;'Raw Data'!$B$1,'Raw Data'!$D:$D,"&lt;&gt;*ithdr*",'Raw Data'!$D:$D,"&lt;&gt;*ancel*")</f>
        <v>0</v>
      </c>
      <c r="T177" s="117"/>
      <c r="U177" s="117"/>
      <c r="V177" s="123"/>
      <c r="W177" s="156">
        <f>SUMIFS('Raw Data'!$S:$S, 'Raw Data'!$AN:$AN,"&lt;=" &amp;DATE(LEFT($AV$3, 4), MONTH("1 " &amp; W$6 &amp; " " &amp; LEFT($AV$3, 4)) + 1, 0 ), 'Raw Data'!$AN:$AN,"&gt;" &amp;DATE(LEFT($AV$3, 4), MONTH("1 " &amp; W$6 &amp; " " &amp; LEFT($AV$3, 4)), 0 ), 'Raw Data'!$J:$J, $A175, 'Raw Data'!$H:$H, "Ear*", 'Raw Data'!$O:$O,""&amp;'Raw Data'!$B$1,'Raw Data'!$D:$D,"&lt;&gt;*ithdr*",'Raw Data'!$D:$D,"&lt;&gt;*ancel*",'Raw Data'!$P:$P,"--")
+
SUMIFS('Raw Data'!$S:$S, 'Raw Data'!$AN:$AN,"&lt;=" &amp;DATE(LEFT($AV$3, 4), MONTH("1 " &amp; W$6 &amp; " " &amp; LEFT($AV$3, 4)) + 1, 0 ), 'Raw Data'!$AN:$AN,"&gt;" &amp;DATE(LEFT($AV$3, 4), MONTH("1 " &amp; W$6 &amp; " " &amp; LEFT($AV$3, 4)), 0 ), 'Raw Data'!$J:$J, $A175, 'Raw Data'!$H:$H, "Ear*", 'Raw Data'!$P:$P,""&amp;'Raw Data'!$B$1,'Raw Data'!$D:$D,"&lt;&gt;*ithdr*",'Raw Data'!$D:$D,"&lt;&gt;*ancel*")</f>
        <v>0</v>
      </c>
      <c r="X177" s="117"/>
      <c r="Y177" s="117"/>
      <c r="Z177" s="123"/>
      <c r="AA177" s="156">
        <f>SUMIFS('Raw Data'!$S:$S, 'Raw Data'!$AN:$AN,"&lt;=" &amp;DATE(LEFT($AV$3, 4), MONTH("1 " &amp; AA$6 &amp; " " &amp; LEFT($AV$3, 4)) + 1, 0 ), 'Raw Data'!$AN:$AN,"&gt;" &amp;DATE(LEFT($AV$3, 4), MONTH("1 " &amp; AA$6 &amp; " " &amp; LEFT($AV$3, 4)), 0 ), 'Raw Data'!$J:$J, $A175, 'Raw Data'!$H:$H, "Ear*", 'Raw Data'!$O:$O,""&amp;'Raw Data'!$B$1,'Raw Data'!$D:$D,"&lt;&gt;*ithdr*",'Raw Data'!$D:$D,"&lt;&gt;*ancel*",'Raw Data'!$P:$P,"--")
+
SUMIFS('Raw Data'!$S:$S, 'Raw Data'!$AN:$AN,"&lt;=" &amp;DATE(LEFT($AV$3, 4), MONTH("1 " &amp; AA$6 &amp; " " &amp; LEFT($AV$3, 4)) + 1, 0 ), 'Raw Data'!$AN:$AN,"&gt;" &amp;DATE(LEFT($AV$3, 4), MONTH("1 " &amp; AA$6 &amp; " " &amp; LEFT($AV$3, 4)), 0 ), 'Raw Data'!$J:$J, $A175, 'Raw Data'!$H:$H, "Ear*", 'Raw Data'!$P:$P,""&amp;'Raw Data'!$B$1,'Raw Data'!$D:$D,"&lt;&gt;*ithdr*",'Raw Data'!$D:$D,"&lt;&gt;*ancel*")</f>
        <v>0</v>
      </c>
      <c r="AB177" s="117"/>
      <c r="AC177" s="117"/>
      <c r="AD177" s="123"/>
      <c r="AE177" s="156">
        <f>SUMIFS('Raw Data'!$S:$S, 'Raw Data'!$AN:$AN,"&lt;=" &amp;DATE(LEFT($AV$3, 4), MONTH("1 " &amp; AE$6 &amp; " " &amp; LEFT($AV$3, 4)) + 1, 0 ), 'Raw Data'!$AN:$AN,"&gt;" &amp;DATE(LEFT($AV$3, 4), MONTH("1 " &amp; AE$6 &amp; " " &amp; LEFT($AV$3, 4)), 0 ), 'Raw Data'!$J:$J, $A175, 'Raw Data'!$H:$H, "Ear*", 'Raw Data'!$O:$O,""&amp;'Raw Data'!$B$1,'Raw Data'!$D:$D,"&lt;&gt;*ithdr*",'Raw Data'!$D:$D,"&lt;&gt;*ancel*",'Raw Data'!$P:$P,"--")
+
SUMIFS('Raw Data'!$S:$S, 'Raw Data'!$AN:$AN,"&lt;=" &amp;DATE(LEFT($AV$3, 4), MONTH("1 " &amp; AE$6 &amp; " " &amp; LEFT($AV$3, 4)) + 1, 0 ), 'Raw Data'!$AN:$AN,"&gt;" &amp;DATE(LEFT($AV$3, 4), MONTH("1 " &amp; AE$6 &amp; " " &amp; LEFT($AV$3, 4)), 0 ), 'Raw Data'!$J:$J, $A175, 'Raw Data'!$H:$H, "Ear*", 'Raw Data'!$P:$P,""&amp;'Raw Data'!$B$1,'Raw Data'!$D:$D,"&lt;&gt;*ithdr*",'Raw Data'!$D:$D,"&lt;&gt;*ancel*")</f>
        <v>0</v>
      </c>
      <c r="AF177" s="117"/>
      <c r="AG177" s="117"/>
      <c r="AH177" s="123"/>
      <c r="AI177" s="156">
        <f>SUMIFS('Raw Data'!$S:$S, 'Raw Data'!$AN:$AN,"&lt;=" &amp;DATE(LEFT($AV$3, 4), MONTH("1 " &amp; AI$6 &amp; " " &amp; LEFT($AV$3, 4)) + 1, 0 ), 'Raw Data'!$AN:$AN,"&gt;" &amp;DATE(LEFT($AV$3, 4), MONTH("1 " &amp; AI$6 &amp; " " &amp; LEFT($AV$3, 4)), 0 ), 'Raw Data'!$J:$J, $A175, 'Raw Data'!$H:$H, "Ear*", 'Raw Data'!$O:$O,""&amp;'Raw Data'!$B$1,'Raw Data'!$D:$D,"&lt;&gt;*ithdr*",'Raw Data'!$D:$D,"&lt;&gt;*ancel*",'Raw Data'!$P:$P,"--")
+
SUMIFS('Raw Data'!$S:$S, 'Raw Data'!$AN:$AN,"&lt;=" &amp;DATE(LEFT($AV$3, 4), MONTH("1 " &amp; AI$6 &amp; " " &amp; LEFT($AV$3, 4)) + 1, 0 ), 'Raw Data'!$AN:$AN,"&gt;" &amp;DATE(LEFT($AV$3, 4), MONTH("1 " &amp; AI$6 &amp; " " &amp; LEFT($AV$3, 4)), 0 ), 'Raw Data'!$J:$J, $A175, 'Raw Data'!$H:$H, "Ear*", 'Raw Data'!$P:$P,""&amp;'Raw Data'!$B$1,'Raw Data'!$D:$D,"&lt;&gt;*ithdr*",'Raw Data'!$D:$D,"&lt;&gt;*ancel*")</f>
        <v>0</v>
      </c>
      <c r="AJ177" s="117"/>
      <c r="AK177" s="117"/>
      <c r="AL177" s="123"/>
      <c r="AM177" s="156">
        <f>SUMIFS('Raw Data'!$S:$S, 'Raw Data'!$AN:$AN,"&lt;=" &amp;DATE(LEFT($AV$3, 4), MONTH("1 " &amp; AM$6 &amp; " " &amp; LEFT($AV$3, 4)) + 1, 0 ), 'Raw Data'!$AN:$AN,"&gt;" &amp;DATE(LEFT($AV$3, 4), MONTH("1 " &amp; AM$6 &amp; " " &amp; LEFT($AV$3, 4)), 0 ), 'Raw Data'!$J:$J, $A175, 'Raw Data'!$H:$H, "Ear*", 'Raw Data'!$O:$O,""&amp;'Raw Data'!$B$1,'Raw Data'!$D:$D,"&lt;&gt;*ithdr*",'Raw Data'!$D:$D,"&lt;&gt;*ancel*",'Raw Data'!$P:$P,"--")
+
SUMIFS('Raw Data'!$S:$S, 'Raw Data'!$AN:$AN,"&lt;=" &amp;DATE(LEFT($AV$3, 4), MONTH("1 " &amp; AM$6 &amp; " " &amp; LEFT($AV$3, 4)) + 1, 0 ), 'Raw Data'!$AN:$AN,"&gt;" &amp;DATE(LEFT($AV$3, 4), MONTH("1 " &amp; AM$6 &amp; " " &amp; LEFT($AV$3, 4)), 0 ), 'Raw Data'!$J:$J, $A175, 'Raw Data'!$H:$H, "Ear*", 'Raw Data'!$P:$P,""&amp;'Raw Data'!$B$1,'Raw Data'!$D:$D,"&lt;&gt;*ithdr*",'Raw Data'!$D:$D,"&lt;&gt;*ancel*")</f>
        <v>0</v>
      </c>
      <c r="AN177" s="117"/>
      <c r="AO177" s="117"/>
      <c r="AP177" s="123"/>
      <c r="AQ177" s="156">
        <f>SUMIFS('Raw Data'!$S:$S, 'Raw Data'!$AN:$AN,"&lt;=" &amp;DATE(LEFT($AV$3, 4), MONTH("1 " &amp; AQ$6 &amp; " " &amp; LEFT($AV$3, 4)) + 1, 0 ), 'Raw Data'!$AN:$AN,"&gt;" &amp;DATE(LEFT($AV$3, 4), MONTH("1 " &amp; AQ$6 &amp; " " &amp; LEFT($AV$3, 4)), 0 ), 'Raw Data'!$J:$J, $A175, 'Raw Data'!$H:$H, "Ear*", 'Raw Data'!$O:$O,""&amp;'Raw Data'!$B$1,'Raw Data'!$D:$D,"&lt;&gt;*ithdr*",'Raw Data'!$D:$D,"&lt;&gt;*ancel*",'Raw Data'!$P:$P,"--")
+
SUMIFS('Raw Data'!$S:$S, 'Raw Data'!$AN:$AN,"&lt;=" &amp;DATE(LEFT($AV$3, 4), MONTH("1 " &amp; AQ$6 &amp; " " &amp; LEFT($AV$3, 4)) + 1, 0 ), 'Raw Data'!$AN:$AN,"&gt;" &amp;DATE(LEFT($AV$3, 4), MONTH("1 " &amp; AQ$6 &amp; " " &amp; LEFT($AV$3, 4)), 0 ), 'Raw Data'!$J:$J, $A175, 'Raw Data'!$H:$H, "Ear*", 'Raw Data'!$P:$P,""&amp;'Raw Data'!$B$1,'Raw Data'!$D:$D,"&lt;&gt;*ithdr*",'Raw Data'!$D:$D,"&lt;&gt;*ancel*")</f>
        <v>0</v>
      </c>
      <c r="AR177" s="117"/>
      <c r="AS177" s="117"/>
      <c r="AT177" s="123"/>
      <c r="AU177" s="156">
        <f>SUMIFS('Raw Data'!$S:$S, 'Raw Data'!$AN:$AN,"&lt;=" &amp;DATE(MID($AV$3, 15, 4), MONTH("1 " &amp; AU$6 &amp; " " &amp; MID($AV$3, 15, 4)) + 1, 0 ), 'Raw Data'!$AN:$AN,"&gt;" &amp;DATE(MID($AV$3, 15, 4), MONTH("1 " &amp; AU$6 &amp; " " &amp; MID($AV$3, 15, 4)), 0 ), 'Raw Data'!$J:$J, $A175, 'Raw Data'!$H:$H, "Ear*", 'Raw Data'!$O:$O,""&amp;'Raw Data'!$B$1,'Raw Data'!$D:$D,"&lt;&gt;*ithdr*",'Raw Data'!$D:$D,"&lt;&gt;*ancel*",'Raw Data'!$P:$P,"--")
+
SUMIFS('Raw Data'!$S:$S, 'Raw Data'!$AN:$AN,"&lt;=" &amp;DATE(MID($AV$3, 15, 4), MONTH("1 " &amp; AU$6 &amp; " " &amp; MID($AV$3, 15, 4)) + 1, 0 ), 'Raw Data'!$AN:$AN,"&gt;" &amp;DATE(MID($AV$3, 15, 4), MONTH("1 " &amp; AU$6 &amp; " " &amp; MID($AV$3, 15, 4)), 0 ), 'Raw Data'!$J:$J, $A175, 'Raw Data'!$H:$H, "Ear*", 'Raw Data'!$P:$P,""&amp;'Raw Data'!$B$1,'Raw Data'!$D:$D,"&lt;&gt;*ithdr*",'Raw Data'!$D:$D,"&lt;&gt;*ancel*")</f>
        <v>0</v>
      </c>
      <c r="AV177" s="117"/>
      <c r="AW177" s="117"/>
      <c r="AX177" s="123"/>
      <c r="AY177" s="156">
        <f>SUMIFS('Raw Data'!$S:$S, 'Raw Data'!$AN:$AN,"&lt;=" &amp;DATE(MID($AV$3, 15, 4), MONTH("1 " &amp; AY$6 &amp; " " &amp; MID($AV$3, 15, 4)) + 1, 0 ), 'Raw Data'!$AN:$AN,"&gt;" &amp;DATE(MID($AV$3, 15, 4), MONTH("1 " &amp; AY$6 &amp; " " &amp; MID($AV$3, 15, 4)), 0 ), 'Raw Data'!$J:$J, $A175, 'Raw Data'!$H:$H, "Ear*", 'Raw Data'!$O:$O,""&amp;'Raw Data'!$B$1,'Raw Data'!$D:$D,"&lt;&gt;*ithdr*",'Raw Data'!$D:$D,"&lt;&gt;*ancel*",'Raw Data'!$P:$P,"--")
+
SUMIFS('Raw Data'!$S:$S, 'Raw Data'!$AN:$AN,"&lt;=" &amp;DATE(MID($AV$3, 15, 4), MONTH("1 " &amp; AY$6 &amp; " " &amp; MID($AV$3, 15, 4)) + 1, 0 ), 'Raw Data'!$AN:$AN,"&gt;" &amp;DATE(MID($AV$3, 15, 4), MONTH("1 " &amp; AY$6 &amp; " " &amp; MID($AV$3, 15, 4)), 0 ), 'Raw Data'!$J:$J, $A175, 'Raw Data'!$H:$H, "Ear*", 'Raw Data'!$P:$P,""&amp;'Raw Data'!$B$1,'Raw Data'!$D:$D,"&lt;&gt;*ithdr*",'Raw Data'!$D:$D,"&lt;&gt;*ancel*")</f>
        <v>0</v>
      </c>
      <c r="AZ177" s="117"/>
      <c r="BA177" s="117"/>
      <c r="BB177" s="123"/>
      <c r="BC177" s="156">
        <f>SUMIFS('Raw Data'!$S:$S, 'Raw Data'!$AN:$AN,"&lt;=" &amp;DATE(MID($AV$3, 15, 4), MONTH("1 " &amp; BC$6 &amp; " " &amp; MID($AV$3, 15, 4)) + 1, 0 ), 'Raw Data'!$AN:$AN,"&gt;" &amp;DATE(MID($AV$3, 15, 4), MONTH("1 " &amp; BC$6 &amp; " " &amp; MID($AV$3, 15, 4)), 0 ), 'Raw Data'!$J:$J, $A175, 'Raw Data'!$H:$H, "Ear*", 'Raw Data'!$O:$O,""&amp;'Raw Data'!$B$1,'Raw Data'!$D:$D,"&lt;&gt;*ithdr*",'Raw Data'!$D:$D,"&lt;&gt;*ancel*",'Raw Data'!$P:$P,"--")
+
SUMIFS('Raw Data'!$S:$S, 'Raw Data'!$AN:$AN,"&lt;=" &amp;DATE(MID($AV$3, 15, 4), MONTH("1 " &amp; BC$6 &amp; " " &amp; MID($AV$3, 15, 4)) + 1, 0 ), 'Raw Data'!$AN:$AN,"&gt;" &amp;DATE(MID($AV$3, 15, 4), MONTH("1 " &amp; BC$6 &amp; " " &amp; MID($AV$3, 15, 4)), 0 ), 'Raw Data'!$J:$J, $A175, 'Raw Data'!$H:$H, "Ear*", 'Raw Data'!$P:$P,""&amp;'Raw Data'!$B$1,'Raw Data'!$D:$D,"&lt;&gt;*ithdr*",'Raw Data'!$D:$D,"&lt;&gt;*ancel*")</f>
        <v>0</v>
      </c>
      <c r="BD177" s="117"/>
      <c r="BE177" s="117"/>
      <c r="BF177" s="123"/>
    </row>
    <row r="178" spans="1:58" ht="12.75" customHeight="1" x14ac:dyDescent="0.2">
      <c r="A178" s="157" t="s">
        <v>113</v>
      </c>
      <c r="B178" s="117"/>
      <c r="C178" s="117"/>
      <c r="D178" s="117"/>
      <c r="E178" s="117"/>
      <c r="F178" s="117"/>
      <c r="G178" s="117"/>
      <c r="H178" s="117"/>
      <c r="I178" s="117"/>
      <c r="J178" s="123"/>
      <c r="K178" s="156">
        <f>SUMIFS('Raw Data'!$S:$S, 'Raw Data'!$AN:$AN,"&lt;=" &amp;DATE(LEFT($AV$3, 4), MONTH("1 " &amp; K$6 &amp; " " &amp; LEFT($AV$3, 4)) + 1, 0 ), 'Raw Data'!$AN:$AN,"&gt;" &amp;DATE(LEFT($AV$3, 4), MONTH("1 " &amp; K$6 &amp; " " &amp; LEFT($AV$3, 4)), 0 ), 'Raw Data'!$J:$J, $A175, 'Raw Data'!$H:$H, "Non*", 'Raw Data'!$O:$O,""&amp;'Raw Data'!$B$1,'Raw Data'!$D:$D,"&lt;&gt;*ithdr*",'Raw Data'!$D:$D,"&lt;&gt;*ancel*",'Raw Data'!$P:$P,"--")
+
SUMIFS('Raw Data'!$S:$S, 'Raw Data'!$AN:$AN,"&lt;=" &amp;DATE(LEFT($AV$3, 4), MONTH("1 " &amp; K$6 &amp; " " &amp; LEFT($AV$3, 4)) + 1, 0 ), 'Raw Data'!$AN:$AN,"&gt;" &amp;DATE(LEFT($AV$3, 4), MONTH("1 " &amp; K$6 &amp; " " &amp; LEFT($AV$3, 4)), 0 ), 'Raw Data'!$J:$J, $A175, 'Raw Data'!$H:$H, "Non*", 'Raw Data'!$P:$P,""&amp;'Raw Data'!$B$1,'Raw Data'!$D:$D,"&lt;&gt;*ithdr*",'Raw Data'!$D:$D,"&lt;&gt;*ancel*")</f>
        <v>0</v>
      </c>
      <c r="L178" s="117"/>
      <c r="M178" s="117"/>
      <c r="N178" s="123"/>
      <c r="O178" s="156">
        <f>SUMIFS('Raw Data'!$S:$S, 'Raw Data'!$AN:$AN,"&lt;=" &amp;DATE(LEFT($AV$3, 4), MONTH("1 " &amp; O$6 &amp; " " &amp; LEFT($AV$3, 4)) + 1, 0 ), 'Raw Data'!$AN:$AN,"&gt;" &amp;DATE(LEFT($AV$3, 4), MONTH("1 " &amp; O$6 &amp; " " &amp; LEFT($AV$3, 4)), 0 ), 'Raw Data'!$J:$J, $A175, 'Raw Data'!$H:$H, "Non*", 'Raw Data'!$O:$O,""&amp;'Raw Data'!$B$1,'Raw Data'!$D:$D,"&lt;&gt;*ithdr*",'Raw Data'!$D:$D,"&lt;&gt;*ancel*",'Raw Data'!$P:$P,"--")
+
SUMIFS('Raw Data'!$S:$S, 'Raw Data'!$AN:$AN,"&lt;=" &amp;DATE(LEFT($AV$3, 4), MONTH("1 " &amp; O$6 &amp; " " &amp; LEFT($AV$3, 4)) + 1, 0 ), 'Raw Data'!$AN:$AN,"&gt;" &amp;DATE(LEFT($AV$3, 4), MONTH("1 " &amp; O$6 &amp; " " &amp; LEFT($AV$3, 4)), 0 ), 'Raw Data'!$J:$J, $A175, 'Raw Data'!$H:$H, "Non*", 'Raw Data'!$P:$P,""&amp;'Raw Data'!$B$1,'Raw Data'!$D:$D,"&lt;&gt;*ithdr*",'Raw Data'!$D:$D,"&lt;&gt;*ancel*")</f>
        <v>0</v>
      </c>
      <c r="P178" s="117"/>
      <c r="Q178" s="117"/>
      <c r="R178" s="123"/>
      <c r="S178" s="156">
        <f>SUMIFS('Raw Data'!$S:$S, 'Raw Data'!$AN:$AN,"&lt;=" &amp;DATE(LEFT($AV$3, 4), MONTH("1 " &amp; S$6 &amp; " " &amp; LEFT($AV$3, 4)) + 1, 0 ), 'Raw Data'!$AN:$AN,"&gt;" &amp;DATE(LEFT($AV$3, 4), MONTH("1 " &amp; S$6 &amp; " " &amp; LEFT($AV$3, 4)), 0 ), 'Raw Data'!$J:$J, $A175, 'Raw Data'!$H:$H, "Non*", 'Raw Data'!$O:$O,""&amp;'Raw Data'!$B$1,'Raw Data'!$D:$D,"&lt;&gt;*ithdr*",'Raw Data'!$D:$D,"&lt;&gt;*ancel*",'Raw Data'!$P:$P,"--")
+
SUMIFS('Raw Data'!$S:$S, 'Raw Data'!$AN:$AN,"&lt;=" &amp;DATE(LEFT($AV$3, 4), MONTH("1 " &amp; S$6 &amp; " " &amp; LEFT($AV$3, 4)) + 1, 0 ), 'Raw Data'!$AN:$AN,"&gt;" &amp;DATE(LEFT($AV$3, 4), MONTH("1 " &amp; S$6 &amp; " " &amp; LEFT($AV$3, 4)), 0 ), 'Raw Data'!$J:$J, $A175, 'Raw Data'!$H:$H, "Non*", 'Raw Data'!$P:$P,""&amp;'Raw Data'!$B$1,'Raw Data'!$D:$D,"&lt;&gt;*ithdr*",'Raw Data'!$D:$D,"&lt;&gt;*ancel*")</f>
        <v>0</v>
      </c>
      <c r="T178" s="117"/>
      <c r="U178" s="117"/>
      <c r="V178" s="123"/>
      <c r="W178" s="156">
        <f>SUMIFS('Raw Data'!$S:$S, 'Raw Data'!$AN:$AN,"&lt;=" &amp;DATE(LEFT($AV$3, 4), MONTH("1 " &amp; W$6 &amp; " " &amp; LEFT($AV$3, 4)) + 1, 0 ), 'Raw Data'!$AN:$AN,"&gt;" &amp;DATE(LEFT($AV$3, 4), MONTH("1 " &amp; W$6 &amp; " " &amp; LEFT($AV$3, 4)), 0 ), 'Raw Data'!$J:$J, $A175, 'Raw Data'!$H:$H, "Non*", 'Raw Data'!$O:$O,""&amp;'Raw Data'!$B$1,'Raw Data'!$D:$D,"&lt;&gt;*ithdr*",'Raw Data'!$D:$D,"&lt;&gt;*ancel*",'Raw Data'!$P:$P,"--")
+
SUMIFS('Raw Data'!$S:$S, 'Raw Data'!$AN:$AN,"&lt;=" &amp;DATE(LEFT($AV$3, 4), MONTH("1 " &amp; W$6 &amp; " " &amp; LEFT($AV$3, 4)) + 1, 0 ), 'Raw Data'!$AN:$AN,"&gt;" &amp;DATE(LEFT($AV$3, 4), MONTH("1 " &amp; W$6 &amp; " " &amp; LEFT($AV$3, 4)), 0 ), 'Raw Data'!$J:$J, $A175, 'Raw Data'!$H:$H, "Non*", 'Raw Data'!$P:$P,""&amp;'Raw Data'!$B$1,'Raw Data'!$D:$D,"&lt;&gt;*ithdr*",'Raw Data'!$D:$D,"&lt;&gt;*ancel*")</f>
        <v>0</v>
      </c>
      <c r="X178" s="117"/>
      <c r="Y178" s="117"/>
      <c r="Z178" s="123"/>
      <c r="AA178" s="156">
        <f>SUMIFS('Raw Data'!$S:$S, 'Raw Data'!$AN:$AN,"&lt;=" &amp;DATE(LEFT($AV$3, 4), MONTH("1 " &amp; AA$6 &amp; " " &amp; LEFT($AV$3, 4)) + 1, 0 ), 'Raw Data'!$AN:$AN,"&gt;" &amp;DATE(LEFT($AV$3, 4), MONTH("1 " &amp; AA$6 &amp; " " &amp; LEFT($AV$3, 4)), 0 ), 'Raw Data'!$J:$J, $A175, 'Raw Data'!$H:$H, "Non*", 'Raw Data'!$O:$O,""&amp;'Raw Data'!$B$1,'Raw Data'!$D:$D,"&lt;&gt;*ithdr*",'Raw Data'!$D:$D,"&lt;&gt;*ancel*",'Raw Data'!$P:$P,"--")
+
SUMIFS('Raw Data'!$S:$S, 'Raw Data'!$AN:$AN,"&lt;=" &amp;DATE(LEFT($AV$3, 4), MONTH("1 " &amp; AA$6 &amp; " " &amp; LEFT($AV$3, 4)) + 1, 0 ), 'Raw Data'!$AN:$AN,"&gt;" &amp;DATE(LEFT($AV$3, 4), MONTH("1 " &amp; AA$6 &amp; " " &amp; LEFT($AV$3, 4)), 0 ), 'Raw Data'!$J:$J, $A175, 'Raw Data'!$H:$H, "Non*", 'Raw Data'!$P:$P,""&amp;'Raw Data'!$B$1,'Raw Data'!$D:$D,"&lt;&gt;*ithdr*",'Raw Data'!$D:$D,"&lt;&gt;*ancel*")</f>
        <v>0</v>
      </c>
      <c r="AB178" s="117"/>
      <c r="AC178" s="117"/>
      <c r="AD178" s="123"/>
      <c r="AE178" s="156">
        <f>SUMIFS('Raw Data'!$S:$S, 'Raw Data'!$AN:$AN,"&lt;=" &amp;DATE(LEFT($AV$3, 4), MONTH("1 " &amp; AE$6 &amp; " " &amp; LEFT($AV$3, 4)) + 1, 0 ), 'Raw Data'!$AN:$AN,"&gt;" &amp;DATE(LEFT($AV$3, 4), MONTH("1 " &amp; AE$6 &amp; " " &amp; LEFT($AV$3, 4)), 0 ), 'Raw Data'!$J:$J, $A175, 'Raw Data'!$H:$H, "Non*", 'Raw Data'!$O:$O,""&amp;'Raw Data'!$B$1,'Raw Data'!$D:$D,"&lt;&gt;*ithdr*",'Raw Data'!$D:$D,"&lt;&gt;*ancel*",'Raw Data'!$P:$P,"--")
+
SUMIFS('Raw Data'!$S:$S, 'Raw Data'!$AN:$AN,"&lt;=" &amp;DATE(LEFT($AV$3, 4), MONTH("1 " &amp; AE$6 &amp; " " &amp; LEFT($AV$3, 4)) + 1, 0 ), 'Raw Data'!$AN:$AN,"&gt;" &amp;DATE(LEFT($AV$3, 4), MONTH("1 " &amp; AE$6 &amp; " " &amp; LEFT($AV$3, 4)), 0 ), 'Raw Data'!$J:$J, $A175, 'Raw Data'!$H:$H, "Non*", 'Raw Data'!$P:$P,""&amp;'Raw Data'!$B$1,'Raw Data'!$D:$D,"&lt;&gt;*ithdr*",'Raw Data'!$D:$D,"&lt;&gt;*ancel*")</f>
        <v>0</v>
      </c>
      <c r="AF178" s="117"/>
      <c r="AG178" s="117"/>
      <c r="AH178" s="123"/>
      <c r="AI178" s="156">
        <f>SUMIFS('Raw Data'!$S:$S, 'Raw Data'!$AN:$AN,"&lt;=" &amp;DATE(LEFT($AV$3, 4), MONTH("1 " &amp; AI$6 &amp; " " &amp; LEFT($AV$3, 4)) + 1, 0 ), 'Raw Data'!$AN:$AN,"&gt;" &amp;DATE(LEFT($AV$3, 4), MONTH("1 " &amp; AI$6 &amp; " " &amp; LEFT($AV$3, 4)), 0 ), 'Raw Data'!$J:$J, $A175, 'Raw Data'!$H:$H, "Non*", 'Raw Data'!$O:$O,""&amp;'Raw Data'!$B$1,'Raw Data'!$D:$D,"&lt;&gt;*ithdr*",'Raw Data'!$D:$D,"&lt;&gt;*ancel*",'Raw Data'!$P:$P,"--")
+
SUMIFS('Raw Data'!$S:$S, 'Raw Data'!$AN:$AN,"&lt;=" &amp;DATE(LEFT($AV$3, 4), MONTH("1 " &amp; AI$6 &amp; " " &amp; LEFT($AV$3, 4)) + 1, 0 ), 'Raw Data'!$AN:$AN,"&gt;" &amp;DATE(LEFT($AV$3, 4), MONTH("1 " &amp; AI$6 &amp; " " &amp; LEFT($AV$3, 4)), 0 ), 'Raw Data'!$J:$J, $A175, 'Raw Data'!$H:$H, "Non*", 'Raw Data'!$P:$P,""&amp;'Raw Data'!$B$1,'Raw Data'!$D:$D,"&lt;&gt;*ithdr*",'Raw Data'!$D:$D,"&lt;&gt;*ancel*")</f>
        <v>0</v>
      </c>
      <c r="AJ178" s="117"/>
      <c r="AK178" s="117"/>
      <c r="AL178" s="123"/>
      <c r="AM178" s="156">
        <f>SUMIFS('Raw Data'!$S:$S, 'Raw Data'!$AN:$AN,"&lt;=" &amp;DATE(LEFT($AV$3, 4), MONTH("1 " &amp; AM$6 &amp; " " &amp; LEFT($AV$3, 4)) + 1, 0 ), 'Raw Data'!$AN:$AN,"&gt;" &amp;DATE(LEFT($AV$3, 4), MONTH("1 " &amp; AM$6 &amp; " " &amp; LEFT($AV$3, 4)), 0 ), 'Raw Data'!$J:$J, $A175, 'Raw Data'!$H:$H, "Non*", 'Raw Data'!$O:$O,""&amp;'Raw Data'!$B$1,'Raw Data'!$D:$D,"&lt;&gt;*ithdr*",'Raw Data'!$D:$D,"&lt;&gt;*ancel*",'Raw Data'!$P:$P,"--")
+
SUMIFS('Raw Data'!$S:$S, 'Raw Data'!$AN:$AN,"&lt;=" &amp;DATE(LEFT($AV$3, 4), MONTH("1 " &amp; AM$6 &amp; " " &amp; LEFT($AV$3, 4)) + 1, 0 ), 'Raw Data'!$AN:$AN,"&gt;" &amp;DATE(LEFT($AV$3, 4), MONTH("1 " &amp; AM$6 &amp; " " &amp; LEFT($AV$3, 4)), 0 ), 'Raw Data'!$J:$J, $A175, 'Raw Data'!$H:$H, "Non*", 'Raw Data'!$P:$P,""&amp;'Raw Data'!$B$1,'Raw Data'!$D:$D,"&lt;&gt;*ithdr*",'Raw Data'!$D:$D,"&lt;&gt;*ancel*")</f>
        <v>0</v>
      </c>
      <c r="AN178" s="117"/>
      <c r="AO178" s="117"/>
      <c r="AP178" s="123"/>
      <c r="AQ178" s="156">
        <f>SUMIFS('Raw Data'!$S:$S, 'Raw Data'!$AN:$AN,"&lt;=" &amp;DATE(LEFT($AV$3, 4), MONTH("1 " &amp; AQ$6 &amp; " " &amp; LEFT($AV$3, 4)) + 1, 0 ), 'Raw Data'!$AN:$AN,"&gt;" &amp;DATE(LEFT($AV$3, 4), MONTH("1 " &amp; AQ$6 &amp; " " &amp; LEFT($AV$3, 4)), 0 ), 'Raw Data'!$J:$J, $A175, 'Raw Data'!$H:$H, "Non*", 'Raw Data'!$O:$O,""&amp;'Raw Data'!$B$1,'Raw Data'!$D:$D,"&lt;&gt;*ithdr*",'Raw Data'!$D:$D,"&lt;&gt;*ancel*",'Raw Data'!$P:$P,"--")
+
SUMIFS('Raw Data'!$S:$S, 'Raw Data'!$AN:$AN,"&lt;=" &amp;DATE(LEFT($AV$3, 4), MONTH("1 " &amp; AQ$6 &amp; " " &amp; LEFT($AV$3, 4)) + 1, 0 ), 'Raw Data'!$AN:$AN,"&gt;" &amp;DATE(LEFT($AV$3, 4), MONTH("1 " &amp; AQ$6 &amp; " " &amp; LEFT($AV$3, 4)), 0 ), 'Raw Data'!$J:$J, $A175, 'Raw Data'!$H:$H, "Non*", 'Raw Data'!$P:$P,""&amp;'Raw Data'!$B$1,'Raw Data'!$D:$D,"&lt;&gt;*ithdr*",'Raw Data'!$D:$D,"&lt;&gt;*ancel*")</f>
        <v>0</v>
      </c>
      <c r="AR178" s="117"/>
      <c r="AS178" s="117"/>
      <c r="AT178" s="123"/>
      <c r="AU178" s="156">
        <f>SUMIFS('Raw Data'!$S:$S, 'Raw Data'!$AN:$AN,"&lt;=" &amp;DATE(MID($AV$3, 15, 4), MONTH("1 " &amp; AU$6 &amp; " " &amp; MID($AV$3, 15, 4)) + 1, 0 ), 'Raw Data'!$AN:$AN,"&gt;" &amp;DATE(MID($AV$3, 15, 4), MONTH("1 " &amp; AU$6 &amp; " " &amp; MID($AV$3, 15, 4)), 0 ), 'Raw Data'!$J:$J, $A175, 'Raw Data'!$H:$H, "Non*", 'Raw Data'!$O:$O,""&amp;'Raw Data'!$B$1,'Raw Data'!$D:$D,"&lt;&gt;*ithdr*",'Raw Data'!$D:$D,"&lt;&gt;*ancel*",'Raw Data'!$P:$P,"--")
+
SUMIFS('Raw Data'!$S:$S, 'Raw Data'!$AN:$AN,"&lt;=" &amp;DATE(MID($AV$3, 15, 4), MONTH("1 " &amp; AU$6 &amp; " " &amp; MID($AV$3, 15, 4)) + 1, 0 ), 'Raw Data'!$AN:$AN,"&gt;" &amp;DATE(MID($AV$3, 15, 4), MONTH("1 " &amp; AU$6 &amp; " " &amp; MID($AV$3, 15, 4)), 0 ), 'Raw Data'!$J:$J, $A175, 'Raw Data'!$H:$H, "Non*", 'Raw Data'!$P:$P,""&amp;'Raw Data'!$B$1,'Raw Data'!$D:$D,"&lt;&gt;*ithdr*",'Raw Data'!$D:$D,"&lt;&gt;*ancel*")</f>
        <v>0</v>
      </c>
      <c r="AV178" s="117"/>
      <c r="AW178" s="117"/>
      <c r="AX178" s="123"/>
      <c r="AY178" s="156">
        <f>SUMIFS('Raw Data'!$S:$S, 'Raw Data'!$AN:$AN,"&lt;=" &amp;DATE(MID($AV$3, 15, 4), MONTH("1 " &amp; AY$6 &amp; " " &amp; MID($AV$3, 15, 4)) + 1, 0 ), 'Raw Data'!$AN:$AN,"&gt;" &amp;DATE(MID($AV$3, 15, 4), MONTH("1 " &amp; AY$6 &amp; " " &amp; MID($AV$3, 15, 4)), 0 ), 'Raw Data'!$J:$J, $A175, 'Raw Data'!$H:$H, "Non*", 'Raw Data'!$O:$O,""&amp;'Raw Data'!$B$1,'Raw Data'!$D:$D,"&lt;&gt;*ithdr*",'Raw Data'!$D:$D,"&lt;&gt;*ancel*",'Raw Data'!$P:$P,"--")
+
SUMIFS('Raw Data'!$S:$S, 'Raw Data'!$AN:$AN,"&lt;=" &amp;DATE(MID($AV$3, 15, 4), MONTH("1 " &amp; AY$6 &amp; " " &amp; MID($AV$3, 15, 4)) + 1, 0 ), 'Raw Data'!$AN:$AN,"&gt;" &amp;DATE(MID($AV$3, 15, 4), MONTH("1 " &amp; AY$6 &amp; " " &amp; MID($AV$3, 15, 4)), 0 ), 'Raw Data'!$J:$J, $A175, 'Raw Data'!$H:$H, "Non*", 'Raw Data'!$P:$P,""&amp;'Raw Data'!$B$1,'Raw Data'!$D:$D,"&lt;&gt;*ithdr*",'Raw Data'!$D:$D,"&lt;&gt;*ancel*")</f>
        <v>0</v>
      </c>
      <c r="AZ178" s="117"/>
      <c r="BA178" s="117"/>
      <c r="BB178" s="123"/>
      <c r="BC178" s="156">
        <f>SUMIFS('Raw Data'!$S:$S, 'Raw Data'!$AN:$AN,"&lt;=" &amp;DATE(MID($AV$3, 15, 4), MONTH("1 " &amp; BC$6 &amp; " " &amp; MID($AV$3, 15, 4)) + 1, 0 ), 'Raw Data'!$AN:$AN,"&gt;" &amp;DATE(MID($AV$3, 15, 4), MONTH("1 " &amp; BC$6 &amp; " " &amp; MID($AV$3, 15, 4)), 0 ), 'Raw Data'!$J:$J, $A175, 'Raw Data'!$H:$H, "Non*", 'Raw Data'!$O:$O,""&amp;'Raw Data'!$B$1,'Raw Data'!$D:$D,"&lt;&gt;*ithdr*",'Raw Data'!$D:$D,"&lt;&gt;*ancel*",'Raw Data'!$P:$P,"--")
+
SUMIFS('Raw Data'!$S:$S, 'Raw Data'!$AN:$AN,"&lt;=" &amp;DATE(MID($AV$3, 15, 4), MONTH("1 " &amp; BC$6 &amp; " " &amp; MID($AV$3, 15, 4)) + 1, 0 ), 'Raw Data'!$AN:$AN,"&gt;" &amp;DATE(MID($AV$3, 15, 4), MONTH("1 " &amp; BC$6 &amp; " " &amp; MID($AV$3, 15, 4)), 0 ), 'Raw Data'!$J:$J, $A175, 'Raw Data'!$H:$H, "Non*", 'Raw Data'!$P:$P,""&amp;'Raw Data'!$B$1,'Raw Data'!$D:$D,"&lt;&gt;*ithdr*",'Raw Data'!$D:$D,"&lt;&gt;*ancel*")</f>
        <v>0</v>
      </c>
      <c r="BD178" s="117"/>
      <c r="BE178" s="117"/>
      <c r="BF178" s="123"/>
    </row>
    <row r="179" spans="1:58" ht="12.75" customHeight="1" x14ac:dyDescent="0.2">
      <c r="A179" s="120" t="s">
        <v>115</v>
      </c>
      <c r="B179" s="117"/>
      <c r="C179" s="117"/>
      <c r="D179" s="117"/>
      <c r="E179" s="117"/>
      <c r="F179" s="117"/>
      <c r="G179" s="117"/>
      <c r="H179" s="117"/>
      <c r="I179" s="117"/>
      <c r="J179" s="123"/>
      <c r="K179" s="156">
        <f>SUMIFS('Raw Data'!$T:$T, 'Raw Data'!$AN:$AN,"&lt;=" &amp;DATE(LEFT($AV$3, 4), MONTH("1 " &amp; K$6 &amp; " " &amp; LEFT($AV$3, 4)) + 1, 0 ), 'Raw Data'!$AN:$AN,"&gt;" &amp;DATE(LEFT($AV$3, 4), MONTH("1 " &amp; K$6 &amp; " " &amp; LEFT($AV$3, 4)), 0 ), 'Raw Data'!$J:$J, $A175, 'Raw Data'!$O:$O,""&amp;'Raw Data'!$B$1,'Raw Data'!$D:$D,"&lt;&gt;*ithdr*",'Raw Data'!$D:$D,"&lt;&gt;*ancel*",'Raw Data'!$P:$P,"--")
+
SUMIFS('Raw Data'!$T:$T, 'Raw Data'!$AN:$AN,"&lt;=" &amp;DATE(LEFT($AV$3, 4), MONTH("1 " &amp; K$6 &amp; " " &amp; LEFT($AV$3, 4)) + 1, 0 ), 'Raw Data'!$AN:$AN,"&gt;" &amp;DATE(LEFT($AV$3, 4), MONTH("1 " &amp; K$6 &amp; " " &amp; LEFT($AV$3, 4)), 0 ), 'Raw Data'!$J:$J, $A175, 'Raw Data'!$P:$P,""&amp;'Raw Data'!$B$1,'Raw Data'!$D:$D,"&lt;&gt;*ithdr*",'Raw Data'!$D:$D,"&lt;&gt;*ancel*")</f>
        <v>0</v>
      </c>
      <c r="L179" s="117"/>
      <c r="M179" s="117"/>
      <c r="N179" s="123"/>
      <c r="O179" s="156">
        <f>SUMIFS('Raw Data'!$T:$T, 'Raw Data'!$AN:$AN,"&lt;=" &amp;DATE(LEFT($AV$3, 4), MONTH("1 " &amp; O$6 &amp; " " &amp; LEFT($AV$3, 4)) + 1, 0 ), 'Raw Data'!$AN:$AN,"&gt;" &amp;DATE(LEFT($AV$3, 4), MONTH("1 " &amp; O$6 &amp; " " &amp; LEFT($AV$3, 4)), 0 ), 'Raw Data'!$J:$J, $A175, 'Raw Data'!$O:$O,""&amp;'Raw Data'!$B$1,'Raw Data'!$D:$D,"&lt;&gt;*ithdr*",'Raw Data'!$D:$D,"&lt;&gt;*ancel*",'Raw Data'!$P:$P,"--")
+
SUMIFS('Raw Data'!$T:$T, 'Raw Data'!$AN:$AN,"&lt;=" &amp;DATE(LEFT($AV$3, 4), MONTH("1 " &amp; O$6 &amp; " " &amp; LEFT($AV$3, 4)) + 1, 0 ), 'Raw Data'!$AN:$AN,"&gt;" &amp;DATE(LEFT($AV$3, 4), MONTH("1 " &amp; O$6 &amp; " " &amp; LEFT($AV$3, 4)), 0 ), 'Raw Data'!$J:$J, $A175, 'Raw Data'!$P:$P,""&amp;'Raw Data'!$B$1,'Raw Data'!$D:$D,"&lt;&gt;*ithdr*",'Raw Data'!$D:$D,"&lt;&gt;*ancel*")</f>
        <v>0</v>
      </c>
      <c r="P179" s="117"/>
      <c r="Q179" s="117"/>
      <c r="R179" s="123"/>
      <c r="S179" s="156">
        <f>SUMIFS('Raw Data'!$T:$T, 'Raw Data'!$AN:$AN,"&lt;=" &amp;DATE(LEFT($AV$3, 4), MONTH("1 " &amp; S$6 &amp; " " &amp; LEFT($AV$3, 4)) + 1, 0 ), 'Raw Data'!$AN:$AN,"&gt;" &amp;DATE(LEFT($AV$3, 4), MONTH("1 " &amp; S$6 &amp; " " &amp; LEFT($AV$3, 4)), 0 ), 'Raw Data'!$J:$J, $A175, 'Raw Data'!$O:$O,""&amp;'Raw Data'!$B$1,'Raw Data'!$D:$D,"&lt;&gt;*ithdr*",'Raw Data'!$D:$D,"&lt;&gt;*ancel*",'Raw Data'!$P:$P,"--")
+
SUMIFS('Raw Data'!$T:$T, 'Raw Data'!$AN:$AN,"&lt;=" &amp;DATE(LEFT($AV$3, 4), MONTH("1 " &amp; S$6 &amp; " " &amp; LEFT($AV$3, 4)) + 1, 0 ), 'Raw Data'!$AN:$AN,"&gt;" &amp;DATE(LEFT($AV$3, 4), MONTH("1 " &amp; S$6 &amp; " " &amp; LEFT($AV$3, 4)), 0 ), 'Raw Data'!$J:$J, $A175, 'Raw Data'!$P:$P,""&amp;'Raw Data'!$B$1,'Raw Data'!$D:$D,"&lt;&gt;*ithdr*",'Raw Data'!$D:$D,"&lt;&gt;*ancel*")</f>
        <v>0</v>
      </c>
      <c r="T179" s="117"/>
      <c r="U179" s="117"/>
      <c r="V179" s="123"/>
      <c r="W179" s="156">
        <f>SUMIFS('Raw Data'!$T:$T, 'Raw Data'!$AN:$AN,"&lt;=" &amp;DATE(LEFT($AV$3, 4), MONTH("1 " &amp; W$6 &amp; " " &amp; LEFT($AV$3, 4)) + 1, 0 ), 'Raw Data'!$AN:$AN,"&gt;" &amp;DATE(LEFT($AV$3, 4), MONTH("1 " &amp; W$6 &amp; " " &amp; LEFT($AV$3, 4)), 0 ), 'Raw Data'!$J:$J, $A175, 'Raw Data'!$O:$O,""&amp;'Raw Data'!$B$1,'Raw Data'!$D:$D,"&lt;&gt;*ithdr*",'Raw Data'!$D:$D,"&lt;&gt;*ancel*",'Raw Data'!$P:$P,"--")
+
SUMIFS('Raw Data'!$T:$T, 'Raw Data'!$AN:$AN,"&lt;=" &amp;DATE(LEFT($AV$3, 4), MONTH("1 " &amp; W$6 &amp; " " &amp; LEFT($AV$3, 4)) + 1, 0 ), 'Raw Data'!$AN:$AN,"&gt;" &amp;DATE(LEFT($AV$3, 4), MONTH("1 " &amp; W$6 &amp; " " &amp; LEFT($AV$3, 4)), 0 ), 'Raw Data'!$J:$J, $A175, 'Raw Data'!$P:$P,""&amp;'Raw Data'!$B$1,'Raw Data'!$D:$D,"&lt;&gt;*ithdr*",'Raw Data'!$D:$D,"&lt;&gt;*ancel*")</f>
        <v>0</v>
      </c>
      <c r="X179" s="117"/>
      <c r="Y179" s="117"/>
      <c r="Z179" s="123"/>
      <c r="AA179" s="156">
        <f>SUMIFS('Raw Data'!$T:$T, 'Raw Data'!$AN:$AN,"&lt;=" &amp;DATE(LEFT($AV$3, 4), MONTH("1 " &amp; AA$6 &amp; " " &amp; LEFT($AV$3, 4)) + 1, 0 ), 'Raw Data'!$AN:$AN,"&gt;" &amp;DATE(LEFT($AV$3, 4), MONTH("1 " &amp; AA$6 &amp; " " &amp; LEFT($AV$3, 4)), 0 ), 'Raw Data'!$J:$J, $A175, 'Raw Data'!$O:$O,""&amp;'Raw Data'!$B$1,'Raw Data'!$D:$D,"&lt;&gt;*ithdr*",'Raw Data'!$D:$D,"&lt;&gt;*ancel*",'Raw Data'!$P:$P,"--")
+
SUMIFS('Raw Data'!$T:$T, 'Raw Data'!$AN:$AN,"&lt;=" &amp;DATE(LEFT($AV$3, 4), MONTH("1 " &amp; AA$6 &amp; " " &amp; LEFT($AV$3, 4)) + 1, 0 ), 'Raw Data'!$AN:$AN,"&gt;" &amp;DATE(LEFT($AV$3, 4), MONTH("1 " &amp; AA$6 &amp; " " &amp; LEFT($AV$3, 4)), 0 ), 'Raw Data'!$J:$J, $A175, 'Raw Data'!$P:$P,""&amp;'Raw Data'!$B$1,'Raw Data'!$D:$D,"&lt;&gt;*ithdr*",'Raw Data'!$D:$D,"&lt;&gt;*ancel*")</f>
        <v>0</v>
      </c>
      <c r="AB179" s="117"/>
      <c r="AC179" s="117"/>
      <c r="AD179" s="123"/>
      <c r="AE179" s="156">
        <f>SUMIFS('Raw Data'!$T:$T, 'Raw Data'!$AN:$AN,"&lt;=" &amp;DATE(LEFT($AV$3, 4), MONTH("1 " &amp; AE$6 &amp; " " &amp; LEFT($AV$3, 4)) + 1, 0 ), 'Raw Data'!$AN:$AN,"&gt;" &amp;DATE(LEFT($AV$3, 4), MONTH("1 " &amp; AE$6 &amp; " " &amp; LEFT($AV$3, 4)), 0 ), 'Raw Data'!$J:$J, $A175, 'Raw Data'!$O:$O,""&amp;'Raw Data'!$B$1,'Raw Data'!$D:$D,"&lt;&gt;*ithdr*",'Raw Data'!$D:$D,"&lt;&gt;*ancel*",'Raw Data'!$P:$P,"--")
+
SUMIFS('Raw Data'!$T:$T, 'Raw Data'!$AN:$AN,"&lt;=" &amp;DATE(LEFT($AV$3, 4), MONTH("1 " &amp; AE$6 &amp; " " &amp; LEFT($AV$3, 4)) + 1, 0 ), 'Raw Data'!$AN:$AN,"&gt;" &amp;DATE(LEFT($AV$3, 4), MONTH("1 " &amp; AE$6 &amp; " " &amp; LEFT($AV$3, 4)), 0 ), 'Raw Data'!$J:$J, $A175, 'Raw Data'!$P:$P,""&amp;'Raw Data'!$B$1,'Raw Data'!$D:$D,"&lt;&gt;*ithdr*",'Raw Data'!$D:$D,"&lt;&gt;*ancel*")</f>
        <v>0</v>
      </c>
      <c r="AF179" s="117"/>
      <c r="AG179" s="117"/>
      <c r="AH179" s="123"/>
      <c r="AI179" s="156">
        <f>SUMIFS('Raw Data'!$T:$T, 'Raw Data'!$AN:$AN,"&lt;=" &amp;DATE(LEFT($AV$3, 4), MONTH("1 " &amp; AI$6 &amp; " " &amp; LEFT($AV$3, 4)) + 1, 0 ), 'Raw Data'!$AN:$AN,"&gt;" &amp;DATE(LEFT($AV$3, 4), MONTH("1 " &amp; AI$6 &amp; " " &amp; LEFT($AV$3, 4)), 0 ), 'Raw Data'!$J:$J, $A175, 'Raw Data'!$O:$O,""&amp;'Raw Data'!$B$1,'Raw Data'!$D:$D,"&lt;&gt;*ithdr*",'Raw Data'!$D:$D,"&lt;&gt;*ancel*",'Raw Data'!$P:$P,"--")
+
SUMIFS('Raw Data'!$T:$T, 'Raw Data'!$AN:$AN,"&lt;=" &amp;DATE(LEFT($AV$3, 4), MONTH("1 " &amp; AI$6 &amp; " " &amp; LEFT($AV$3, 4)) + 1, 0 ), 'Raw Data'!$AN:$AN,"&gt;" &amp;DATE(LEFT($AV$3, 4), MONTH("1 " &amp; AI$6 &amp; " " &amp; LEFT($AV$3, 4)), 0 ), 'Raw Data'!$J:$J, $A175, 'Raw Data'!$P:$P,""&amp;'Raw Data'!$B$1,'Raw Data'!$D:$D,"&lt;&gt;*ithdr*",'Raw Data'!$D:$D,"&lt;&gt;*ancel*")</f>
        <v>0</v>
      </c>
      <c r="AJ179" s="117"/>
      <c r="AK179" s="117"/>
      <c r="AL179" s="123"/>
      <c r="AM179" s="156">
        <f>SUMIFS('Raw Data'!$T:$T, 'Raw Data'!$AN:$AN,"&lt;=" &amp;DATE(LEFT($AV$3, 4), MONTH("1 " &amp; AM$6 &amp; " " &amp; LEFT($AV$3, 4)) + 1, 0 ), 'Raw Data'!$AN:$AN,"&gt;" &amp;DATE(LEFT($AV$3, 4), MONTH("1 " &amp; AM$6 &amp; " " &amp; LEFT($AV$3, 4)), 0 ), 'Raw Data'!$J:$J, $A175, 'Raw Data'!$O:$O,""&amp;'Raw Data'!$B$1,'Raw Data'!$D:$D,"&lt;&gt;*ithdr*",'Raw Data'!$D:$D,"&lt;&gt;*ancel*",'Raw Data'!$P:$P,"--")
+
SUMIFS('Raw Data'!$T:$T, 'Raw Data'!$AN:$AN,"&lt;=" &amp;DATE(LEFT($AV$3, 4), MONTH("1 " &amp; AM$6 &amp; " " &amp; LEFT($AV$3, 4)) + 1, 0 ), 'Raw Data'!$AN:$AN,"&gt;" &amp;DATE(LEFT($AV$3, 4), MONTH("1 " &amp; AM$6 &amp; " " &amp; LEFT($AV$3, 4)), 0 ), 'Raw Data'!$J:$J, $A175, 'Raw Data'!$P:$P,""&amp;'Raw Data'!$B$1,'Raw Data'!$D:$D,"&lt;&gt;*ithdr*",'Raw Data'!$D:$D,"&lt;&gt;*ancel*")</f>
        <v>0</v>
      </c>
      <c r="AN179" s="117"/>
      <c r="AO179" s="117"/>
      <c r="AP179" s="123"/>
      <c r="AQ179" s="156">
        <f>SUMIFS('Raw Data'!$T:$T, 'Raw Data'!$AN:$AN,"&lt;=" &amp;DATE(LEFT($AV$3, 4), MONTH("1 " &amp; AQ$6 &amp; " " &amp; LEFT($AV$3, 4)) + 1, 0 ), 'Raw Data'!$AN:$AN,"&gt;" &amp;DATE(LEFT($AV$3, 4), MONTH("1 " &amp; AQ$6 &amp; " " &amp; LEFT($AV$3, 4)), 0 ), 'Raw Data'!$J:$J, $A175, 'Raw Data'!$O:$O,""&amp;'Raw Data'!$B$1,'Raw Data'!$D:$D,"&lt;&gt;*ithdr*",'Raw Data'!$D:$D,"&lt;&gt;*ancel*",'Raw Data'!$P:$P,"--")
+
SUMIFS('Raw Data'!$T:$T, 'Raw Data'!$AN:$AN,"&lt;=" &amp;DATE(LEFT($AV$3, 4), MONTH("1 " &amp; AQ$6 &amp; " " &amp; LEFT($AV$3, 4)) + 1, 0 ), 'Raw Data'!$AN:$AN,"&gt;" &amp;DATE(LEFT($AV$3, 4), MONTH("1 " &amp; AQ$6 &amp; " " &amp; LEFT($AV$3, 4)), 0 ), 'Raw Data'!$J:$J, $A175, 'Raw Data'!$P:$P,""&amp;'Raw Data'!$B$1,'Raw Data'!$D:$D,"&lt;&gt;*ithdr*",'Raw Data'!$D:$D,"&lt;&gt;*ancel*")</f>
        <v>0</v>
      </c>
      <c r="AR179" s="117"/>
      <c r="AS179" s="117"/>
      <c r="AT179" s="123"/>
      <c r="AU179" s="156">
        <f>SUMIFS('Raw Data'!$T:$T, 'Raw Data'!$AN:$AN,"&lt;=" &amp;DATE(MID($AV$3, 15, 4), MONTH("1 " &amp; AU$6 &amp; " " &amp; MID($AV$3, 15, 4)) + 1, 0 ), 'Raw Data'!$AN:$AN,"&gt;" &amp;DATE(MID($AV$3, 15, 4), MONTH("1 " &amp; AU$6 &amp; " " &amp; MID($AV$3, 15, 4)), 0 ), 'Raw Data'!$J:$J, $A175, 'Raw Data'!$O:$O,""&amp;'Raw Data'!$B$1,'Raw Data'!$D:$D,"&lt;&gt;*ithdr*",'Raw Data'!$D:$D,"&lt;&gt;*ancel*",'Raw Data'!$P:$P,"--")
+
SUMIFS('Raw Data'!$T:$T, 'Raw Data'!$AN:$AN,"&lt;=" &amp;DATE(MID($AV$3, 15, 4), MONTH("1 " &amp; AU$6 &amp; " " &amp; MID($AV$3, 15, 4)) + 1, 0 ), 'Raw Data'!$AN:$AN,"&gt;" &amp;DATE(MID($AV$3, 15, 4), MONTH("1 " &amp; AU$6 &amp; " " &amp; MID($AV$3, 15, 4)), 0 ), 'Raw Data'!$J:$J, $A175, 'Raw Data'!$P:$P,""&amp;'Raw Data'!$B$1,'Raw Data'!$D:$D,"&lt;&gt;*ithdr*",'Raw Data'!$D:$D,"&lt;&gt;*ancel*")</f>
        <v>0</v>
      </c>
      <c r="AV179" s="117"/>
      <c r="AW179" s="117"/>
      <c r="AX179" s="123"/>
      <c r="AY179" s="156">
        <f>SUMIFS('Raw Data'!$T:$T, 'Raw Data'!$AN:$AN,"&lt;=" &amp;DATE(MID($AV$3, 15, 4), MONTH("1 " &amp; AY$6 &amp; " " &amp; MID($AV$3, 15, 4)) + 1, 0 ), 'Raw Data'!$AN:$AN,"&gt;" &amp;DATE(MID($AV$3, 15, 4), MONTH("1 " &amp; AY$6 &amp; " " &amp; MID($AV$3, 15, 4)), 0 ), 'Raw Data'!$J:$J, $A175, 'Raw Data'!$O:$O,""&amp;'Raw Data'!$B$1,'Raw Data'!$D:$D,"&lt;&gt;*ithdr*",'Raw Data'!$D:$D,"&lt;&gt;*ancel*",'Raw Data'!$P:$P,"--")
+
SUMIFS('Raw Data'!$T:$T, 'Raw Data'!$AN:$AN,"&lt;=" &amp;DATE(MID($AV$3, 15, 4), MONTH("1 " &amp; AY$6 &amp; " " &amp; MID($AV$3, 15, 4)) + 1, 0 ), 'Raw Data'!$AN:$AN,"&gt;" &amp;DATE(MID($AV$3, 15, 4), MONTH("1 " &amp; AY$6 &amp; " " &amp; MID($AV$3, 15, 4)), 0 ), 'Raw Data'!$J:$J, $A175, 'Raw Data'!$P:$P,""&amp;'Raw Data'!$B$1,'Raw Data'!$D:$D,"&lt;&gt;*ithdr*",'Raw Data'!$D:$D,"&lt;&gt;*ancel*")</f>
        <v>0</v>
      </c>
      <c r="AZ179" s="117"/>
      <c r="BA179" s="117"/>
      <c r="BB179" s="123"/>
      <c r="BC179" s="156">
        <f>SUMIFS('Raw Data'!$T:$T, 'Raw Data'!$AN:$AN,"&lt;=" &amp;DATE(MID($AV$3, 15, 4), MONTH("1 " &amp; BC$6 &amp; " " &amp; MID($AV$3, 15, 4)) + 1, 0 ), 'Raw Data'!$AN:$AN,"&gt;" &amp;DATE(MID($AV$3, 15, 4), MONTH("1 " &amp; BC$6 &amp; " " &amp; MID($AV$3, 15, 4)), 0 ), 'Raw Data'!$J:$J, $A175, 'Raw Data'!$O:$O,""&amp;'Raw Data'!$B$1,'Raw Data'!$D:$D,"&lt;&gt;*ithdr*",'Raw Data'!$D:$D,"&lt;&gt;*ancel*",'Raw Data'!$P:$P,"--")
+
SUMIFS('Raw Data'!$T:$T, 'Raw Data'!$AN:$AN,"&lt;=" &amp;DATE(MID($AV$3, 15, 4), MONTH("1 " &amp; BC$6 &amp; " " &amp; MID($AV$3, 15, 4)) + 1, 0 ), 'Raw Data'!$AN:$AN,"&gt;" &amp;DATE(MID($AV$3, 15, 4), MONTH("1 " &amp; BC$6 &amp; " " &amp; MID($AV$3, 15, 4)), 0 ), 'Raw Data'!$J:$J, $A175, 'Raw Data'!$P:$P,""&amp;'Raw Data'!$B$1,'Raw Data'!$D:$D,"&lt;&gt;*ithdr*",'Raw Data'!$D:$D,"&lt;&gt;*ancel*")</f>
        <v>0</v>
      </c>
      <c r="BD179" s="117"/>
      <c r="BE179" s="117"/>
      <c r="BF179" s="123"/>
    </row>
    <row r="180" spans="1:58" ht="12.75" customHeight="1" x14ac:dyDescent="0.2">
      <c r="A180" s="157" t="s">
        <v>731</v>
      </c>
      <c r="B180" s="117"/>
      <c r="C180" s="117"/>
      <c r="D180" s="117"/>
      <c r="E180" s="117"/>
      <c r="F180" s="117"/>
      <c r="G180" s="117"/>
      <c r="H180" s="117"/>
      <c r="I180" s="117"/>
      <c r="J180" s="123"/>
      <c r="K180" s="156">
        <f>SUMIFS('Raw Data'!$T:$T, 'Raw Data'!$AN:$AN,"&lt;=" &amp;DATE(LEFT($AV$3, 4), MONTH("1 " &amp; K$6 &amp; " " &amp; LEFT($AV$3, 4)) + 1, 0 ), 'Raw Data'!$AN:$AN,"&gt;" &amp;DATE(LEFT($AV$3, 4), MONTH("1 " &amp; K$6 &amp; " " &amp; LEFT($AV$3, 4)), 0 ), 'Raw Data'!$J:$J, $A175, 'Raw Data'!$H:$H, "Ear*", 'Raw Data'!$O:$O,""&amp;'Raw Data'!$B$1,'Raw Data'!$D:$D,"&lt;&gt;*ithdr*",'Raw Data'!$D:$D,"&lt;&gt;*ancel*",'Raw Data'!$P:$P,"--")
+
SUMIFS('Raw Data'!$T:$T, 'Raw Data'!$AN:$AN,"&lt;=" &amp;DATE(LEFT($AV$3, 4), MONTH("1 " &amp; K$6 &amp; " " &amp; LEFT($AV$3, 4)) + 1, 0 ), 'Raw Data'!$AN:$AN,"&gt;" &amp;DATE(LEFT($AV$3, 4), MONTH("1 " &amp; K$6 &amp; " " &amp; LEFT($AV$3, 4)), 0 ), 'Raw Data'!$J:$J, $A175, 'Raw Data'!$H:$H, "Ear*", 'Raw Data'!$P:$P,""&amp;'Raw Data'!$B$1,'Raw Data'!$D:$D,"&lt;&gt;*ithdr*",'Raw Data'!$D:$D,"&lt;&gt;*ancel*")</f>
        <v>0</v>
      </c>
      <c r="L180" s="117"/>
      <c r="M180" s="117"/>
      <c r="N180" s="123"/>
      <c r="O180" s="156">
        <f>SUMIFS('Raw Data'!$T:$T, 'Raw Data'!$AN:$AN,"&lt;=" &amp;DATE(LEFT($AV$3, 4), MONTH("1 " &amp; O$6 &amp; " " &amp; LEFT($AV$3, 4)) + 1, 0 ), 'Raw Data'!$AN:$AN,"&gt;" &amp;DATE(LEFT($AV$3, 4), MONTH("1 " &amp; O$6 &amp; " " &amp; LEFT($AV$3, 4)), 0 ), 'Raw Data'!$J:$J, $A175, 'Raw Data'!$H:$H, "Ear*", 'Raw Data'!$O:$O,""&amp;'Raw Data'!$B$1,'Raw Data'!$D:$D,"&lt;&gt;*ithdr*",'Raw Data'!$D:$D,"&lt;&gt;*ancel*",'Raw Data'!$P:$P,"--")
+
SUMIFS('Raw Data'!$T:$T, 'Raw Data'!$AN:$AN,"&lt;=" &amp;DATE(LEFT($AV$3, 4), MONTH("1 " &amp; O$6 &amp; " " &amp; LEFT($AV$3, 4)) + 1, 0 ), 'Raw Data'!$AN:$AN,"&gt;" &amp;DATE(LEFT($AV$3, 4), MONTH("1 " &amp; O$6 &amp; " " &amp; LEFT($AV$3, 4)), 0 ), 'Raw Data'!$J:$J, $A175, 'Raw Data'!$H:$H, "Ear*", 'Raw Data'!$P:$P,""&amp;'Raw Data'!$B$1,'Raw Data'!$D:$D,"&lt;&gt;*ithdr*",'Raw Data'!$D:$D,"&lt;&gt;*ancel*")</f>
        <v>0</v>
      </c>
      <c r="P180" s="117"/>
      <c r="Q180" s="117"/>
      <c r="R180" s="123"/>
      <c r="S180" s="156">
        <f>SUMIFS('Raw Data'!$T:$T, 'Raw Data'!$AN:$AN,"&lt;=" &amp;DATE(LEFT($AV$3, 4), MONTH("1 " &amp; S$6 &amp; " " &amp; LEFT($AV$3, 4)) + 1, 0 ), 'Raw Data'!$AN:$AN,"&gt;" &amp;DATE(LEFT($AV$3, 4), MONTH("1 " &amp; S$6 &amp; " " &amp; LEFT($AV$3, 4)), 0 ), 'Raw Data'!$J:$J, $A175, 'Raw Data'!$H:$H, "Ear*", 'Raw Data'!$O:$O,""&amp;'Raw Data'!$B$1,'Raw Data'!$D:$D,"&lt;&gt;*ithdr*",'Raw Data'!$D:$D,"&lt;&gt;*ancel*",'Raw Data'!$P:$P,"--")
+
SUMIFS('Raw Data'!$T:$T, 'Raw Data'!$AN:$AN,"&lt;=" &amp;DATE(LEFT($AV$3, 4), MONTH("1 " &amp; S$6 &amp; " " &amp; LEFT($AV$3, 4)) + 1, 0 ), 'Raw Data'!$AN:$AN,"&gt;" &amp;DATE(LEFT($AV$3, 4), MONTH("1 " &amp; S$6 &amp; " " &amp; LEFT($AV$3, 4)), 0 ), 'Raw Data'!$J:$J, $A175, 'Raw Data'!$H:$H, "Ear*", 'Raw Data'!$P:$P,""&amp;'Raw Data'!$B$1,'Raw Data'!$D:$D,"&lt;&gt;*ithdr*",'Raw Data'!$D:$D,"&lt;&gt;*ancel*")</f>
        <v>0</v>
      </c>
      <c r="T180" s="117"/>
      <c r="U180" s="117"/>
      <c r="V180" s="123"/>
      <c r="W180" s="156">
        <f>SUMIFS('Raw Data'!$T:$T, 'Raw Data'!$AN:$AN,"&lt;=" &amp;DATE(LEFT($AV$3, 4), MONTH("1 " &amp; W$6 &amp; " " &amp; LEFT($AV$3, 4)) + 1, 0 ), 'Raw Data'!$AN:$AN,"&gt;" &amp;DATE(LEFT($AV$3, 4), MONTH("1 " &amp; W$6 &amp; " " &amp; LEFT($AV$3, 4)), 0 ), 'Raw Data'!$J:$J, $A175, 'Raw Data'!$H:$H, "Ear*", 'Raw Data'!$O:$O,""&amp;'Raw Data'!$B$1,'Raw Data'!$D:$D,"&lt;&gt;*ithdr*",'Raw Data'!$D:$D,"&lt;&gt;*ancel*",'Raw Data'!$P:$P,"--")
+
SUMIFS('Raw Data'!$T:$T, 'Raw Data'!$AN:$AN,"&lt;=" &amp;DATE(LEFT($AV$3, 4), MONTH("1 " &amp; W$6 &amp; " " &amp; LEFT($AV$3, 4)) + 1, 0 ), 'Raw Data'!$AN:$AN,"&gt;" &amp;DATE(LEFT($AV$3, 4), MONTH("1 " &amp; W$6 &amp; " " &amp; LEFT($AV$3, 4)), 0 ), 'Raw Data'!$J:$J, $A175, 'Raw Data'!$H:$H, "Ear*", 'Raw Data'!$P:$P,""&amp;'Raw Data'!$B$1,'Raw Data'!$D:$D,"&lt;&gt;*ithdr*",'Raw Data'!$D:$D,"&lt;&gt;*ancel*")</f>
        <v>0</v>
      </c>
      <c r="X180" s="117"/>
      <c r="Y180" s="117"/>
      <c r="Z180" s="123"/>
      <c r="AA180" s="156">
        <f>SUMIFS('Raw Data'!$T:$T, 'Raw Data'!$AN:$AN,"&lt;=" &amp;DATE(LEFT($AV$3, 4), MONTH("1 " &amp; AA$6 &amp; " " &amp; LEFT($AV$3, 4)) + 1, 0 ), 'Raw Data'!$AN:$AN,"&gt;" &amp;DATE(LEFT($AV$3, 4), MONTH("1 " &amp; AA$6 &amp; " " &amp; LEFT($AV$3, 4)), 0 ), 'Raw Data'!$J:$J, $A175, 'Raw Data'!$H:$H, "Ear*", 'Raw Data'!$O:$O,""&amp;'Raw Data'!$B$1,'Raw Data'!$D:$D,"&lt;&gt;*ithdr*",'Raw Data'!$D:$D,"&lt;&gt;*ancel*",'Raw Data'!$P:$P,"--")
+
SUMIFS('Raw Data'!$T:$T, 'Raw Data'!$AN:$AN,"&lt;=" &amp;DATE(LEFT($AV$3, 4), MONTH("1 " &amp; AA$6 &amp; " " &amp; LEFT($AV$3, 4)) + 1, 0 ), 'Raw Data'!$AN:$AN,"&gt;" &amp;DATE(LEFT($AV$3, 4), MONTH("1 " &amp; AA$6 &amp; " " &amp; LEFT($AV$3, 4)), 0 ), 'Raw Data'!$J:$J, $A175, 'Raw Data'!$H:$H, "Ear*", 'Raw Data'!$P:$P,""&amp;'Raw Data'!$B$1,'Raw Data'!$D:$D,"&lt;&gt;*ithdr*",'Raw Data'!$D:$D,"&lt;&gt;*ancel*")</f>
        <v>0</v>
      </c>
      <c r="AB180" s="117"/>
      <c r="AC180" s="117"/>
      <c r="AD180" s="123"/>
      <c r="AE180" s="156">
        <f>SUMIFS('Raw Data'!$T:$T, 'Raw Data'!$AN:$AN,"&lt;=" &amp;DATE(LEFT($AV$3, 4), MONTH("1 " &amp; AE$6 &amp; " " &amp; LEFT($AV$3, 4)) + 1, 0 ), 'Raw Data'!$AN:$AN,"&gt;" &amp;DATE(LEFT($AV$3, 4), MONTH("1 " &amp; AE$6 &amp; " " &amp; LEFT($AV$3, 4)), 0 ), 'Raw Data'!$J:$J, $A175, 'Raw Data'!$H:$H, "Ear*", 'Raw Data'!$O:$O,""&amp;'Raw Data'!$B$1,'Raw Data'!$D:$D,"&lt;&gt;*ithdr*",'Raw Data'!$D:$D,"&lt;&gt;*ancel*",'Raw Data'!$P:$P,"--")
+
SUMIFS('Raw Data'!$T:$T, 'Raw Data'!$AN:$AN,"&lt;=" &amp;DATE(LEFT($AV$3, 4), MONTH("1 " &amp; AE$6 &amp; " " &amp; LEFT($AV$3, 4)) + 1, 0 ), 'Raw Data'!$AN:$AN,"&gt;" &amp;DATE(LEFT($AV$3, 4), MONTH("1 " &amp; AE$6 &amp; " " &amp; LEFT($AV$3, 4)), 0 ), 'Raw Data'!$J:$J, $A175, 'Raw Data'!$H:$H, "Ear*", 'Raw Data'!$P:$P,""&amp;'Raw Data'!$B$1,'Raw Data'!$D:$D,"&lt;&gt;*ithdr*",'Raw Data'!$D:$D,"&lt;&gt;*ancel*")</f>
        <v>0</v>
      </c>
      <c r="AF180" s="117"/>
      <c r="AG180" s="117"/>
      <c r="AH180" s="123"/>
      <c r="AI180" s="156">
        <f>SUMIFS('Raw Data'!$T:$T, 'Raw Data'!$AN:$AN,"&lt;=" &amp;DATE(LEFT($AV$3, 4), MONTH("1 " &amp; AI$6 &amp; " " &amp; LEFT($AV$3, 4)) + 1, 0 ), 'Raw Data'!$AN:$AN,"&gt;" &amp;DATE(LEFT($AV$3, 4), MONTH("1 " &amp; AI$6 &amp; " " &amp; LEFT($AV$3, 4)), 0 ), 'Raw Data'!$J:$J, $A175, 'Raw Data'!$H:$H, "Ear*", 'Raw Data'!$O:$O,""&amp;'Raw Data'!$B$1,'Raw Data'!$D:$D,"&lt;&gt;*ithdr*",'Raw Data'!$D:$D,"&lt;&gt;*ancel*",'Raw Data'!$P:$P,"--")
+
SUMIFS('Raw Data'!$T:$T, 'Raw Data'!$AN:$AN,"&lt;=" &amp;DATE(LEFT($AV$3, 4), MONTH("1 " &amp; AI$6 &amp; " " &amp; LEFT($AV$3, 4)) + 1, 0 ), 'Raw Data'!$AN:$AN,"&gt;" &amp;DATE(LEFT($AV$3, 4), MONTH("1 " &amp; AI$6 &amp; " " &amp; LEFT($AV$3, 4)), 0 ), 'Raw Data'!$J:$J, $A175, 'Raw Data'!$H:$H, "Ear*", 'Raw Data'!$P:$P,""&amp;'Raw Data'!$B$1,'Raw Data'!$D:$D,"&lt;&gt;*ithdr*",'Raw Data'!$D:$D,"&lt;&gt;*ancel*")</f>
        <v>0</v>
      </c>
      <c r="AJ180" s="117"/>
      <c r="AK180" s="117"/>
      <c r="AL180" s="123"/>
      <c r="AM180" s="156">
        <f>SUMIFS('Raw Data'!$T:$T, 'Raw Data'!$AN:$AN,"&lt;=" &amp;DATE(LEFT($AV$3, 4), MONTH("1 " &amp; AM$6 &amp; " " &amp; LEFT($AV$3, 4)) + 1, 0 ), 'Raw Data'!$AN:$AN,"&gt;" &amp;DATE(LEFT($AV$3, 4), MONTH("1 " &amp; AM$6 &amp; " " &amp; LEFT($AV$3, 4)), 0 ), 'Raw Data'!$J:$J, $A175, 'Raw Data'!$H:$H, "Ear*", 'Raw Data'!$O:$O,""&amp;'Raw Data'!$B$1,'Raw Data'!$D:$D,"&lt;&gt;*ithdr*",'Raw Data'!$D:$D,"&lt;&gt;*ancel*",'Raw Data'!$P:$P,"--")
+
SUMIFS('Raw Data'!$T:$T, 'Raw Data'!$AN:$AN,"&lt;=" &amp;DATE(LEFT($AV$3, 4), MONTH("1 " &amp; AM$6 &amp; " " &amp; LEFT($AV$3, 4)) + 1, 0 ), 'Raw Data'!$AN:$AN,"&gt;" &amp;DATE(LEFT($AV$3, 4), MONTH("1 " &amp; AM$6 &amp; " " &amp; LEFT($AV$3, 4)), 0 ), 'Raw Data'!$J:$J, $A175, 'Raw Data'!$H:$H, "Ear*", 'Raw Data'!$P:$P,""&amp;'Raw Data'!$B$1,'Raw Data'!$D:$D,"&lt;&gt;*ithdr*",'Raw Data'!$D:$D,"&lt;&gt;*ancel*")</f>
        <v>0</v>
      </c>
      <c r="AN180" s="117"/>
      <c r="AO180" s="117"/>
      <c r="AP180" s="123"/>
      <c r="AQ180" s="156">
        <f>SUMIFS('Raw Data'!$T:$T, 'Raw Data'!$AN:$AN,"&lt;=" &amp;DATE(LEFT($AV$3, 4), MONTH("1 " &amp; AQ$6 &amp; " " &amp; LEFT($AV$3, 4)) + 1, 0 ), 'Raw Data'!$AN:$AN,"&gt;" &amp;DATE(LEFT($AV$3, 4), MONTH("1 " &amp; AQ$6 &amp; " " &amp; LEFT($AV$3, 4)), 0 ), 'Raw Data'!$J:$J, $A175, 'Raw Data'!$H:$H, "Ear*", 'Raw Data'!$O:$O,""&amp;'Raw Data'!$B$1,'Raw Data'!$D:$D,"&lt;&gt;*ithdr*",'Raw Data'!$D:$D,"&lt;&gt;*ancel*",'Raw Data'!$P:$P,"--")
+
SUMIFS('Raw Data'!$T:$T, 'Raw Data'!$AN:$AN,"&lt;=" &amp;DATE(LEFT($AV$3, 4), MONTH("1 " &amp; AQ$6 &amp; " " &amp; LEFT($AV$3, 4)) + 1, 0 ), 'Raw Data'!$AN:$AN,"&gt;" &amp;DATE(LEFT($AV$3, 4), MONTH("1 " &amp; AQ$6 &amp; " " &amp; LEFT($AV$3, 4)), 0 ), 'Raw Data'!$J:$J, $A175, 'Raw Data'!$H:$H, "Ear*", 'Raw Data'!$P:$P,""&amp;'Raw Data'!$B$1,'Raw Data'!$D:$D,"&lt;&gt;*ithdr*",'Raw Data'!$D:$D,"&lt;&gt;*ancel*")</f>
        <v>0</v>
      </c>
      <c r="AR180" s="117"/>
      <c r="AS180" s="117"/>
      <c r="AT180" s="123"/>
      <c r="AU180" s="156">
        <f>SUMIFS('Raw Data'!$T:$T, 'Raw Data'!$AN:$AN,"&lt;=" &amp;DATE(MID($AV$3, 15, 4), MONTH("1 " &amp; AU$6 &amp; " " &amp; MID($AV$3, 15, 4)) + 1, 0 ), 'Raw Data'!$AN:$AN,"&gt;" &amp;DATE(MID($AV$3, 15, 4), MONTH("1 " &amp; AU$6 &amp; " " &amp; MID($AV$3, 15, 4)), 0 ), 'Raw Data'!$J:$J, $A175, 'Raw Data'!$H:$H, "Ear*", 'Raw Data'!$O:$O,""&amp;'Raw Data'!$B$1,'Raw Data'!$D:$D,"&lt;&gt;*ithdr*",'Raw Data'!$D:$D,"&lt;&gt;*ancel*",'Raw Data'!$P:$P,"--")
+
SUMIFS('Raw Data'!$T:$T, 'Raw Data'!$AN:$AN,"&lt;=" &amp;DATE(MID($AV$3, 15, 4), MONTH("1 " &amp; AU$6 &amp; " " &amp; MID($AV$3, 15, 4)) + 1, 0 ), 'Raw Data'!$AN:$AN,"&gt;" &amp;DATE(MID($AV$3, 15, 4), MONTH("1 " &amp; AU$6 &amp; " " &amp; MID($AV$3, 15, 4)), 0 ), 'Raw Data'!$J:$J, $A175, 'Raw Data'!$H:$H, "Ear*", 'Raw Data'!$P:$P,""&amp;'Raw Data'!$B$1,'Raw Data'!$D:$D,"&lt;&gt;*ithdr*",'Raw Data'!$D:$D,"&lt;&gt;*ancel*")</f>
        <v>0</v>
      </c>
      <c r="AV180" s="117"/>
      <c r="AW180" s="117"/>
      <c r="AX180" s="123"/>
      <c r="AY180" s="156">
        <f>SUMIFS('Raw Data'!$T:$T, 'Raw Data'!$AN:$AN,"&lt;=" &amp;DATE(MID($AV$3, 15, 4), MONTH("1 " &amp; AY$6 &amp; " " &amp; MID($AV$3, 15, 4)) + 1, 0 ), 'Raw Data'!$AN:$AN,"&gt;" &amp;DATE(MID($AV$3, 15, 4), MONTH("1 " &amp; AY$6 &amp; " " &amp; MID($AV$3, 15, 4)), 0 ), 'Raw Data'!$J:$J, $A175, 'Raw Data'!$H:$H, "Ear*", 'Raw Data'!$O:$O,""&amp;'Raw Data'!$B$1,'Raw Data'!$D:$D,"&lt;&gt;*ithdr*",'Raw Data'!$D:$D,"&lt;&gt;*ancel*",'Raw Data'!$P:$P,"--")
+
SUMIFS('Raw Data'!$T:$T, 'Raw Data'!$AN:$AN,"&lt;=" &amp;DATE(MID($AV$3, 15, 4), MONTH("1 " &amp; AY$6 &amp; " " &amp; MID($AV$3, 15, 4)) + 1, 0 ), 'Raw Data'!$AN:$AN,"&gt;" &amp;DATE(MID($AV$3, 15, 4), MONTH("1 " &amp; AY$6 &amp; " " &amp; MID($AV$3, 15, 4)), 0 ), 'Raw Data'!$J:$J, $A175, 'Raw Data'!$H:$H, "Ear*", 'Raw Data'!$P:$P,""&amp;'Raw Data'!$B$1,'Raw Data'!$D:$D,"&lt;&gt;*ithdr*",'Raw Data'!$D:$D,"&lt;&gt;*ancel*")</f>
        <v>0</v>
      </c>
      <c r="AZ180" s="117"/>
      <c r="BA180" s="117"/>
      <c r="BB180" s="123"/>
      <c r="BC180" s="156">
        <f>SUMIFS('Raw Data'!$T:$T, 'Raw Data'!$AN:$AN,"&lt;=" &amp;DATE(MID($AV$3, 15, 4), MONTH("1 " &amp; BC$6 &amp; " " &amp; MID($AV$3, 15, 4)) + 1, 0 ), 'Raw Data'!$AN:$AN,"&gt;" &amp;DATE(MID($AV$3, 15, 4), MONTH("1 " &amp; BC$6 &amp; " " &amp; MID($AV$3, 15, 4)), 0 ), 'Raw Data'!$J:$J, $A175, 'Raw Data'!$H:$H, "Ear*", 'Raw Data'!$O:$O,""&amp;'Raw Data'!$B$1,'Raw Data'!$D:$D,"&lt;&gt;*ithdr*",'Raw Data'!$D:$D,"&lt;&gt;*ancel*",'Raw Data'!$P:$P,"--")
+
SUMIFS('Raw Data'!$T:$T, 'Raw Data'!$AN:$AN,"&lt;=" &amp;DATE(MID($AV$3, 15, 4), MONTH("1 " &amp; BC$6 &amp; " " &amp; MID($AV$3, 15, 4)) + 1, 0 ), 'Raw Data'!$AN:$AN,"&gt;" &amp;DATE(MID($AV$3, 15, 4), MONTH("1 " &amp; BC$6 &amp; " " &amp; MID($AV$3, 15, 4)), 0 ), 'Raw Data'!$J:$J, $A175, 'Raw Data'!$H:$H, "Ear*", 'Raw Data'!$P:$P,""&amp;'Raw Data'!$B$1,'Raw Data'!$D:$D,"&lt;&gt;*ithdr*",'Raw Data'!$D:$D,"&lt;&gt;*ancel*")</f>
        <v>0</v>
      </c>
      <c r="BD180" s="117"/>
      <c r="BE180" s="117"/>
      <c r="BF180" s="123"/>
    </row>
    <row r="181" spans="1:58" ht="12.75" customHeight="1" x14ac:dyDescent="0.2">
      <c r="A181" s="157" t="s">
        <v>732</v>
      </c>
      <c r="B181" s="117"/>
      <c r="C181" s="117"/>
      <c r="D181" s="117"/>
      <c r="E181" s="117"/>
      <c r="F181" s="117"/>
      <c r="G181" s="117"/>
      <c r="H181" s="117"/>
      <c r="I181" s="117"/>
      <c r="J181" s="123"/>
      <c r="K181" s="156">
        <f>SUMIFS('Raw Data'!$T:$T, 'Raw Data'!$AN:$AN,"&lt;=" &amp;DATE(LEFT($AV$3, 4), MONTH("1 " &amp; K$6 &amp; " " &amp; LEFT($AV$3, 4)) + 1, 0 ), 'Raw Data'!$AN:$AN,"&gt;" &amp;DATE(LEFT($AV$3, 4), MONTH("1 " &amp; K$6 &amp; " " &amp; LEFT($AV$3, 4)), 0 ), 'Raw Data'!$J:$J, $A175, 'Raw Data'!$H:$H, "Non*", 'Raw Data'!$O:$O,""&amp;'Raw Data'!$B$1,'Raw Data'!$D:$D,"&lt;&gt;*ithdr*",'Raw Data'!$D:$D,"&lt;&gt;*ancel*",'Raw Data'!$P:$P,"--")
+
SUMIFS('Raw Data'!$T:$T, 'Raw Data'!$AN:$AN,"&lt;=" &amp;DATE(LEFT($AV$3, 4), MONTH("1 " &amp; K$6 &amp; " " &amp; LEFT($AV$3, 4)) + 1, 0 ), 'Raw Data'!$AN:$AN,"&gt;" &amp;DATE(LEFT($AV$3, 4), MONTH("1 " &amp; K$6 &amp; " " &amp; LEFT($AV$3, 4)), 0 ), 'Raw Data'!$J:$J, $A175, 'Raw Data'!$H:$H, "Non*", 'Raw Data'!$P:$P,""&amp;'Raw Data'!$B$1,'Raw Data'!$D:$D,"&lt;&gt;*ithdr*",'Raw Data'!$D:$D,"&lt;&gt;*ancel*")</f>
        <v>0</v>
      </c>
      <c r="L181" s="117"/>
      <c r="M181" s="117"/>
      <c r="N181" s="123"/>
      <c r="O181" s="156">
        <f>SUMIFS('Raw Data'!$T:$T, 'Raw Data'!$AN:$AN,"&lt;=" &amp;DATE(LEFT($AV$3, 4), MONTH("1 " &amp; O$6 &amp; " " &amp; LEFT($AV$3, 4)) + 1, 0 ), 'Raw Data'!$AN:$AN,"&gt;" &amp;DATE(LEFT($AV$3, 4), MONTH("1 " &amp; O$6 &amp; " " &amp; LEFT($AV$3, 4)), 0 ), 'Raw Data'!$J:$J, $A175, 'Raw Data'!$H:$H, "Non*", 'Raw Data'!$O:$O,""&amp;'Raw Data'!$B$1,'Raw Data'!$D:$D,"&lt;&gt;*ithdr*",'Raw Data'!$D:$D,"&lt;&gt;*ancel*",'Raw Data'!$P:$P,"--")
+
SUMIFS('Raw Data'!$T:$T, 'Raw Data'!$AN:$AN,"&lt;=" &amp;DATE(LEFT($AV$3, 4), MONTH("1 " &amp; O$6 &amp; " " &amp; LEFT($AV$3, 4)) + 1, 0 ), 'Raw Data'!$AN:$AN,"&gt;" &amp;DATE(LEFT($AV$3, 4), MONTH("1 " &amp; O$6 &amp; " " &amp; LEFT($AV$3, 4)), 0 ), 'Raw Data'!$J:$J, $A175, 'Raw Data'!$H:$H, "Non*", 'Raw Data'!$P:$P,""&amp;'Raw Data'!$B$1,'Raw Data'!$D:$D,"&lt;&gt;*ithdr*",'Raw Data'!$D:$D,"&lt;&gt;*ancel*")</f>
        <v>0</v>
      </c>
      <c r="P181" s="117"/>
      <c r="Q181" s="117"/>
      <c r="R181" s="123"/>
      <c r="S181" s="156">
        <f>SUMIFS('Raw Data'!$T:$T, 'Raw Data'!$AN:$AN,"&lt;=" &amp;DATE(LEFT($AV$3, 4), MONTH("1 " &amp; S$6 &amp; " " &amp; LEFT($AV$3, 4)) + 1, 0 ), 'Raw Data'!$AN:$AN,"&gt;" &amp;DATE(LEFT($AV$3, 4), MONTH("1 " &amp; S$6 &amp; " " &amp; LEFT($AV$3, 4)), 0 ), 'Raw Data'!$J:$J, $A175, 'Raw Data'!$H:$H, "Non*", 'Raw Data'!$O:$O,""&amp;'Raw Data'!$B$1,'Raw Data'!$D:$D,"&lt;&gt;*ithdr*",'Raw Data'!$D:$D,"&lt;&gt;*ancel*",'Raw Data'!$P:$P,"--")
+
SUMIFS('Raw Data'!$T:$T, 'Raw Data'!$AN:$AN,"&lt;=" &amp;DATE(LEFT($AV$3, 4), MONTH("1 " &amp; S$6 &amp; " " &amp; LEFT($AV$3, 4)) + 1, 0 ), 'Raw Data'!$AN:$AN,"&gt;" &amp;DATE(LEFT($AV$3, 4), MONTH("1 " &amp; S$6 &amp; " " &amp; LEFT($AV$3, 4)), 0 ), 'Raw Data'!$J:$J, $A175, 'Raw Data'!$H:$H, "Non*", 'Raw Data'!$P:$P,""&amp;'Raw Data'!$B$1,'Raw Data'!$D:$D,"&lt;&gt;*ithdr*",'Raw Data'!$D:$D,"&lt;&gt;*ancel*")</f>
        <v>0</v>
      </c>
      <c r="T181" s="117"/>
      <c r="U181" s="117"/>
      <c r="V181" s="123"/>
      <c r="W181" s="156">
        <f>SUMIFS('Raw Data'!$T:$T, 'Raw Data'!$AN:$AN,"&lt;=" &amp;DATE(LEFT($AV$3, 4), MONTH("1 " &amp; W$6 &amp; " " &amp; LEFT($AV$3, 4)) + 1, 0 ), 'Raw Data'!$AN:$AN,"&gt;" &amp;DATE(LEFT($AV$3, 4), MONTH("1 " &amp; W$6 &amp; " " &amp; LEFT($AV$3, 4)), 0 ), 'Raw Data'!$J:$J, $A175, 'Raw Data'!$H:$H, "Non*", 'Raw Data'!$O:$O,""&amp;'Raw Data'!$B$1,'Raw Data'!$D:$D,"&lt;&gt;*ithdr*",'Raw Data'!$D:$D,"&lt;&gt;*ancel*",'Raw Data'!$P:$P,"--")
+
SUMIFS('Raw Data'!$T:$T, 'Raw Data'!$AN:$AN,"&lt;=" &amp;DATE(LEFT($AV$3, 4), MONTH("1 " &amp; W$6 &amp; " " &amp; LEFT($AV$3, 4)) + 1, 0 ), 'Raw Data'!$AN:$AN,"&gt;" &amp;DATE(LEFT($AV$3, 4), MONTH("1 " &amp; W$6 &amp; " " &amp; LEFT($AV$3, 4)), 0 ), 'Raw Data'!$J:$J, $A175, 'Raw Data'!$H:$H, "Non*", 'Raw Data'!$P:$P,""&amp;'Raw Data'!$B$1,'Raw Data'!$D:$D,"&lt;&gt;*ithdr*",'Raw Data'!$D:$D,"&lt;&gt;*ancel*")</f>
        <v>0</v>
      </c>
      <c r="X181" s="117"/>
      <c r="Y181" s="117"/>
      <c r="Z181" s="123"/>
      <c r="AA181" s="156">
        <f>SUMIFS('Raw Data'!$T:$T, 'Raw Data'!$AN:$AN,"&lt;=" &amp;DATE(LEFT($AV$3, 4), MONTH("1 " &amp; AA$6 &amp; " " &amp; LEFT($AV$3, 4)) + 1, 0 ), 'Raw Data'!$AN:$AN,"&gt;" &amp;DATE(LEFT($AV$3, 4), MONTH("1 " &amp; AA$6 &amp; " " &amp; LEFT($AV$3, 4)), 0 ), 'Raw Data'!$J:$J, $A175, 'Raw Data'!$H:$H, "Non*", 'Raw Data'!$O:$O,""&amp;'Raw Data'!$B$1,'Raw Data'!$D:$D,"&lt;&gt;*ithdr*",'Raw Data'!$D:$D,"&lt;&gt;*ancel*",'Raw Data'!$P:$P,"--")
+
SUMIFS('Raw Data'!$T:$T, 'Raw Data'!$AN:$AN,"&lt;=" &amp;DATE(LEFT($AV$3, 4), MONTH("1 " &amp; AA$6 &amp; " " &amp; LEFT($AV$3, 4)) + 1, 0 ), 'Raw Data'!$AN:$AN,"&gt;" &amp;DATE(LEFT($AV$3, 4), MONTH("1 " &amp; AA$6 &amp; " " &amp; LEFT($AV$3, 4)), 0 ), 'Raw Data'!$J:$J, $A175, 'Raw Data'!$H:$H, "Non*", 'Raw Data'!$P:$P,""&amp;'Raw Data'!$B$1,'Raw Data'!$D:$D,"&lt;&gt;*ithdr*",'Raw Data'!$D:$D,"&lt;&gt;*ancel*")</f>
        <v>0</v>
      </c>
      <c r="AB181" s="117"/>
      <c r="AC181" s="117"/>
      <c r="AD181" s="123"/>
      <c r="AE181" s="156">
        <f>SUMIFS('Raw Data'!$T:$T, 'Raw Data'!$AN:$AN,"&lt;=" &amp;DATE(LEFT($AV$3, 4), MONTH("1 " &amp; AE$6 &amp; " " &amp; LEFT($AV$3, 4)) + 1, 0 ), 'Raw Data'!$AN:$AN,"&gt;" &amp;DATE(LEFT($AV$3, 4), MONTH("1 " &amp; AE$6 &amp; " " &amp; LEFT($AV$3, 4)), 0 ), 'Raw Data'!$J:$J, $A175, 'Raw Data'!$H:$H, "Non*", 'Raw Data'!$O:$O,""&amp;'Raw Data'!$B$1,'Raw Data'!$D:$D,"&lt;&gt;*ithdr*",'Raw Data'!$D:$D,"&lt;&gt;*ancel*",'Raw Data'!$P:$P,"--")
+
SUMIFS('Raw Data'!$T:$T, 'Raw Data'!$AN:$AN,"&lt;=" &amp;DATE(LEFT($AV$3, 4), MONTH("1 " &amp; AE$6 &amp; " " &amp; LEFT($AV$3, 4)) + 1, 0 ), 'Raw Data'!$AN:$AN,"&gt;" &amp;DATE(LEFT($AV$3, 4), MONTH("1 " &amp; AE$6 &amp; " " &amp; LEFT($AV$3, 4)), 0 ), 'Raw Data'!$J:$J, $A175, 'Raw Data'!$H:$H, "Non*", 'Raw Data'!$P:$P,""&amp;'Raw Data'!$B$1,'Raw Data'!$D:$D,"&lt;&gt;*ithdr*",'Raw Data'!$D:$D,"&lt;&gt;*ancel*")</f>
        <v>0</v>
      </c>
      <c r="AF181" s="117"/>
      <c r="AG181" s="117"/>
      <c r="AH181" s="123"/>
      <c r="AI181" s="156">
        <f>SUMIFS('Raw Data'!$T:$T, 'Raw Data'!$AN:$AN,"&lt;=" &amp;DATE(LEFT($AV$3, 4), MONTH("1 " &amp; AI$6 &amp; " " &amp; LEFT($AV$3, 4)) + 1, 0 ), 'Raw Data'!$AN:$AN,"&gt;" &amp;DATE(LEFT($AV$3, 4), MONTH("1 " &amp; AI$6 &amp; " " &amp; LEFT($AV$3, 4)), 0 ), 'Raw Data'!$J:$J, $A175, 'Raw Data'!$H:$H, "Non*", 'Raw Data'!$O:$O,""&amp;'Raw Data'!$B$1,'Raw Data'!$D:$D,"&lt;&gt;*ithdr*",'Raw Data'!$D:$D,"&lt;&gt;*ancel*",'Raw Data'!$P:$P,"--")
+
SUMIFS('Raw Data'!$T:$T, 'Raw Data'!$AN:$AN,"&lt;=" &amp;DATE(LEFT($AV$3, 4), MONTH("1 " &amp; AI$6 &amp; " " &amp; LEFT($AV$3, 4)) + 1, 0 ), 'Raw Data'!$AN:$AN,"&gt;" &amp;DATE(LEFT($AV$3, 4), MONTH("1 " &amp; AI$6 &amp; " " &amp; LEFT($AV$3, 4)), 0 ), 'Raw Data'!$J:$J, $A175, 'Raw Data'!$H:$H, "Non*", 'Raw Data'!$P:$P,""&amp;'Raw Data'!$B$1,'Raw Data'!$D:$D,"&lt;&gt;*ithdr*",'Raw Data'!$D:$D,"&lt;&gt;*ancel*")</f>
        <v>0</v>
      </c>
      <c r="AJ181" s="117"/>
      <c r="AK181" s="117"/>
      <c r="AL181" s="123"/>
      <c r="AM181" s="156">
        <f>SUMIFS('Raw Data'!$T:$T, 'Raw Data'!$AN:$AN,"&lt;=" &amp;DATE(LEFT($AV$3, 4), MONTH("1 " &amp; AM$6 &amp; " " &amp; LEFT($AV$3, 4)) + 1, 0 ), 'Raw Data'!$AN:$AN,"&gt;" &amp;DATE(LEFT($AV$3, 4), MONTH("1 " &amp; AM$6 &amp; " " &amp; LEFT($AV$3, 4)), 0 ), 'Raw Data'!$J:$J, $A175, 'Raw Data'!$H:$H, "Non*", 'Raw Data'!$O:$O,""&amp;'Raw Data'!$B$1,'Raw Data'!$D:$D,"&lt;&gt;*ithdr*",'Raw Data'!$D:$D,"&lt;&gt;*ancel*",'Raw Data'!$P:$P,"--")
+
SUMIFS('Raw Data'!$T:$T, 'Raw Data'!$AN:$AN,"&lt;=" &amp;DATE(LEFT($AV$3, 4), MONTH("1 " &amp; AM$6 &amp; " " &amp; LEFT($AV$3, 4)) + 1, 0 ), 'Raw Data'!$AN:$AN,"&gt;" &amp;DATE(LEFT($AV$3, 4), MONTH("1 " &amp; AM$6 &amp; " " &amp; LEFT($AV$3, 4)), 0 ), 'Raw Data'!$J:$J, $A175, 'Raw Data'!$H:$H, "Non*", 'Raw Data'!$P:$P,""&amp;'Raw Data'!$B$1,'Raw Data'!$D:$D,"&lt;&gt;*ithdr*",'Raw Data'!$D:$D,"&lt;&gt;*ancel*")</f>
        <v>0</v>
      </c>
      <c r="AN181" s="117"/>
      <c r="AO181" s="117"/>
      <c r="AP181" s="123"/>
      <c r="AQ181" s="156">
        <f>SUMIFS('Raw Data'!$T:$T, 'Raw Data'!$AN:$AN,"&lt;=" &amp;DATE(LEFT($AV$3, 4), MONTH("1 " &amp; AQ$6 &amp; " " &amp; LEFT($AV$3, 4)) + 1, 0 ), 'Raw Data'!$AN:$AN,"&gt;" &amp;DATE(LEFT($AV$3, 4), MONTH("1 " &amp; AQ$6 &amp; " " &amp; LEFT($AV$3, 4)), 0 ), 'Raw Data'!$J:$J, $A175, 'Raw Data'!$H:$H, "Non*", 'Raw Data'!$O:$O,""&amp;'Raw Data'!$B$1,'Raw Data'!$D:$D,"&lt;&gt;*ithdr*",'Raw Data'!$D:$D,"&lt;&gt;*ancel*",'Raw Data'!$P:$P,"--")
+
SUMIFS('Raw Data'!$T:$T, 'Raw Data'!$AN:$AN,"&lt;=" &amp;DATE(LEFT($AV$3, 4), MONTH("1 " &amp; AQ$6 &amp; " " &amp; LEFT($AV$3, 4)) + 1, 0 ), 'Raw Data'!$AN:$AN,"&gt;" &amp;DATE(LEFT($AV$3, 4), MONTH("1 " &amp; AQ$6 &amp; " " &amp; LEFT($AV$3, 4)), 0 ), 'Raw Data'!$J:$J, $A175, 'Raw Data'!$H:$H, "Non*", 'Raw Data'!$P:$P,""&amp;'Raw Data'!$B$1,'Raw Data'!$D:$D,"&lt;&gt;*ithdr*",'Raw Data'!$D:$D,"&lt;&gt;*ancel*")</f>
        <v>0</v>
      </c>
      <c r="AR181" s="117"/>
      <c r="AS181" s="117"/>
      <c r="AT181" s="123"/>
      <c r="AU181" s="156">
        <f>SUMIFS('Raw Data'!$T:$T, 'Raw Data'!$AN:$AN,"&lt;=" &amp;DATE(MID($AV$3, 15, 4), MONTH("1 " &amp; AU$6 &amp; " " &amp; MID($AV$3, 15, 4)) + 1, 0 ), 'Raw Data'!$AN:$AN,"&gt;" &amp;DATE(MID($AV$3, 15, 4), MONTH("1 " &amp; AU$6 &amp; " " &amp; MID($AV$3, 15, 4)), 0 ), 'Raw Data'!$J:$J, $A175, 'Raw Data'!$H:$H, "Non*", 'Raw Data'!$O:$O,""&amp;'Raw Data'!$B$1,'Raw Data'!$D:$D,"&lt;&gt;*ithdr*",'Raw Data'!$D:$D,"&lt;&gt;*ancel*",'Raw Data'!$P:$P,"--")
+
SUMIFS('Raw Data'!$T:$T, 'Raw Data'!$AN:$AN,"&lt;=" &amp;DATE(MID($AV$3, 15, 4), MONTH("1 " &amp; AU$6 &amp; " " &amp; MID($AV$3, 15, 4)) + 1, 0 ), 'Raw Data'!$AN:$AN,"&gt;" &amp;DATE(MID($AV$3, 15, 4), MONTH("1 " &amp; AU$6 &amp; " " &amp; MID($AV$3, 15, 4)), 0 ), 'Raw Data'!$J:$J, $A175, 'Raw Data'!$H:$H, "Non*", 'Raw Data'!$P:$P,""&amp;'Raw Data'!$B$1,'Raw Data'!$D:$D,"&lt;&gt;*ithdr*",'Raw Data'!$D:$D,"&lt;&gt;*ancel*")</f>
        <v>0</v>
      </c>
      <c r="AV181" s="117"/>
      <c r="AW181" s="117"/>
      <c r="AX181" s="123"/>
      <c r="AY181" s="156">
        <f>SUMIFS('Raw Data'!$T:$T, 'Raw Data'!$AN:$AN,"&lt;=" &amp;DATE(MID($AV$3, 15, 4), MONTH("1 " &amp; AY$6 &amp; " " &amp; MID($AV$3, 15, 4)) + 1, 0 ), 'Raw Data'!$AN:$AN,"&gt;" &amp;DATE(MID($AV$3, 15, 4), MONTH("1 " &amp; AY$6 &amp; " " &amp; MID($AV$3, 15, 4)), 0 ), 'Raw Data'!$J:$J, $A175, 'Raw Data'!$H:$H, "Non*", 'Raw Data'!$O:$O,""&amp;'Raw Data'!$B$1,'Raw Data'!$D:$D,"&lt;&gt;*ithdr*",'Raw Data'!$D:$D,"&lt;&gt;*ancel*",'Raw Data'!$P:$P,"--")
+
SUMIFS('Raw Data'!$T:$T, 'Raw Data'!$AN:$AN,"&lt;=" &amp;DATE(MID($AV$3, 15, 4), MONTH("1 " &amp; AY$6 &amp; " " &amp; MID($AV$3, 15, 4)) + 1, 0 ), 'Raw Data'!$AN:$AN,"&gt;" &amp;DATE(MID($AV$3, 15, 4), MONTH("1 " &amp; AY$6 &amp; " " &amp; MID($AV$3, 15, 4)), 0 ), 'Raw Data'!$J:$J, $A175, 'Raw Data'!$H:$H, "Non*", 'Raw Data'!$P:$P,""&amp;'Raw Data'!$B$1,'Raw Data'!$D:$D,"&lt;&gt;*ithdr*",'Raw Data'!$D:$D,"&lt;&gt;*ancel*")</f>
        <v>0</v>
      </c>
      <c r="AZ181" s="117"/>
      <c r="BA181" s="117"/>
      <c r="BB181" s="123"/>
      <c r="BC181" s="156">
        <f>SUMIFS('Raw Data'!$T:$T, 'Raw Data'!$AN:$AN,"&lt;=" &amp;DATE(MID($AV$3, 15, 4), MONTH("1 " &amp; BC$6 &amp; " " &amp; MID($AV$3, 15, 4)) + 1, 0 ), 'Raw Data'!$AN:$AN,"&gt;" &amp;DATE(MID($AV$3, 15, 4), MONTH("1 " &amp; BC$6 &amp; " " &amp; MID($AV$3, 15, 4)), 0 ), 'Raw Data'!$J:$J, $A175, 'Raw Data'!$H:$H, "Non*", 'Raw Data'!$O:$O,""&amp;'Raw Data'!$B$1,'Raw Data'!$D:$D,"&lt;&gt;*ithdr*",'Raw Data'!$D:$D,"&lt;&gt;*ancel*",'Raw Data'!$P:$P,"--")
+
SUMIFS('Raw Data'!$T:$T, 'Raw Data'!$AN:$AN,"&lt;=" &amp;DATE(MID($AV$3, 15, 4), MONTH("1 " &amp; BC$6 &amp; " " &amp; MID($AV$3, 15, 4)) + 1, 0 ), 'Raw Data'!$AN:$AN,"&gt;" &amp;DATE(MID($AV$3, 15, 4), MONTH("1 " &amp; BC$6 &amp; " " &amp; MID($AV$3, 15, 4)), 0 ), 'Raw Data'!$J:$J, $A175, 'Raw Data'!$H:$H, "Non*", 'Raw Data'!$P:$P,""&amp;'Raw Data'!$B$1,'Raw Data'!$D:$D,"&lt;&gt;*ithdr*",'Raw Data'!$D:$D,"&lt;&gt;*ancel*")</f>
        <v>0</v>
      </c>
      <c r="BD181" s="117"/>
      <c r="BE181" s="117"/>
      <c r="BF181" s="123"/>
    </row>
    <row r="182" spans="1:58" ht="12.75" customHeight="1" x14ac:dyDescent="0.2">
      <c r="A182" s="120" t="s">
        <v>127</v>
      </c>
      <c r="B182" s="117"/>
      <c r="C182" s="117"/>
      <c r="D182" s="117"/>
      <c r="E182" s="117"/>
      <c r="F182" s="117"/>
      <c r="G182" s="117"/>
      <c r="H182" s="117"/>
      <c r="I182" s="117"/>
      <c r="J182" s="123"/>
      <c r="K182" s="156">
        <f>SUMIFS('Raw Data'!$W:$W, 'Raw Data'!$AN:$AN,"&lt;=" &amp;DATE(LEFT($AV$3, 4), MONTH("1 " &amp; K$6 &amp; " " &amp; LEFT($AV$3, 4)) + 1, 0 ), 'Raw Data'!$AN:$AN,"&gt;" &amp;DATE(LEFT($AV$3, 4), MONTH("1 " &amp; K$6 &amp; " " &amp; LEFT($AV$3, 4)), 0 ), 'Raw Data'!$J:$J, $A175, 'Raw Data'!$O:$O,""&amp;'Raw Data'!$B$1,'Raw Data'!$D:$D,"&lt;&gt;*ithdr*",'Raw Data'!$D:$D,"&lt;&gt;*ancel*",'Raw Data'!$P:$P,"--")
+
SUMIFS('Raw Data'!$W:$W, 'Raw Data'!$AN:$AN,"&lt;=" &amp;DATE(LEFT($AV$3, 4), MONTH("1 " &amp; K$6 &amp; " " &amp; LEFT($AV$3, 4)) + 1, 0 ), 'Raw Data'!$AN:$AN,"&gt;" &amp;DATE(LEFT($AV$3, 4), MONTH("1 " &amp; K$6 &amp; " " &amp; LEFT($AV$3, 4)), 0 ), 'Raw Data'!$J:$J, $A175, 'Raw Data'!$P:$P,""&amp;'Raw Data'!$B$1,'Raw Data'!$D:$D,"&lt;&gt;*ithdr*",'Raw Data'!$D:$D,"&lt;&gt;*ancel*")</f>
        <v>0</v>
      </c>
      <c r="L182" s="117"/>
      <c r="M182" s="117"/>
      <c r="N182" s="123"/>
      <c r="O182" s="156">
        <f>SUMIFS('Raw Data'!$W:$W, 'Raw Data'!$AN:$AN,"&lt;=" &amp;DATE(LEFT($AV$3, 4), MONTH("1 " &amp; O$6 &amp; " " &amp; LEFT($AV$3, 4)) + 1, 0 ), 'Raw Data'!$AN:$AN,"&gt;" &amp;DATE(LEFT($AV$3, 4), MONTH("1 " &amp; O$6 &amp; " " &amp; LEFT($AV$3, 4)), 0 ), 'Raw Data'!$J:$J, $A175, 'Raw Data'!$O:$O,""&amp;'Raw Data'!$B$1,'Raw Data'!$D:$D,"&lt;&gt;*ithdr*",'Raw Data'!$D:$D,"&lt;&gt;*ancel*",'Raw Data'!$P:$P,"--")
+
SUMIFS('Raw Data'!$W:$W, 'Raw Data'!$AN:$AN,"&lt;=" &amp;DATE(LEFT($AV$3, 4), MONTH("1 " &amp; O$6 &amp; " " &amp; LEFT($AV$3, 4)) + 1, 0 ), 'Raw Data'!$AN:$AN,"&gt;" &amp;DATE(LEFT($AV$3, 4), MONTH("1 " &amp; O$6 &amp; " " &amp; LEFT($AV$3, 4)), 0 ), 'Raw Data'!$J:$J, $A175, 'Raw Data'!$P:$P,""&amp;'Raw Data'!$B$1,'Raw Data'!$D:$D,"&lt;&gt;*ithdr*",'Raw Data'!$D:$D,"&lt;&gt;*ancel*")</f>
        <v>0</v>
      </c>
      <c r="P182" s="117"/>
      <c r="Q182" s="117"/>
      <c r="R182" s="123"/>
      <c r="S182" s="156">
        <f>SUMIFS('Raw Data'!$W:$W, 'Raw Data'!$AN:$AN,"&lt;=" &amp;DATE(LEFT($AV$3, 4), MONTH("1 " &amp; S$6 &amp; " " &amp; LEFT($AV$3, 4)) + 1, 0 ), 'Raw Data'!$AN:$AN,"&gt;" &amp;DATE(LEFT($AV$3, 4), MONTH("1 " &amp; S$6 &amp; " " &amp; LEFT($AV$3, 4)), 0 ), 'Raw Data'!$J:$J, $A175, 'Raw Data'!$O:$O,""&amp;'Raw Data'!$B$1,'Raw Data'!$D:$D,"&lt;&gt;*ithdr*",'Raw Data'!$D:$D,"&lt;&gt;*ancel*",'Raw Data'!$P:$P,"--")
+
SUMIFS('Raw Data'!$W:$W, 'Raw Data'!$AN:$AN,"&lt;=" &amp;DATE(LEFT($AV$3, 4), MONTH("1 " &amp; S$6 &amp; " " &amp; LEFT($AV$3, 4)) + 1, 0 ), 'Raw Data'!$AN:$AN,"&gt;" &amp;DATE(LEFT($AV$3, 4), MONTH("1 " &amp; S$6 &amp; " " &amp; LEFT($AV$3, 4)), 0 ), 'Raw Data'!$J:$J, $A175, 'Raw Data'!$P:$P,""&amp;'Raw Data'!$B$1,'Raw Data'!$D:$D,"&lt;&gt;*ithdr*",'Raw Data'!$D:$D,"&lt;&gt;*ancel*")</f>
        <v>0</v>
      </c>
      <c r="T182" s="117"/>
      <c r="U182" s="117"/>
      <c r="V182" s="123"/>
      <c r="W182" s="156">
        <f>SUMIFS('Raw Data'!$W:$W, 'Raw Data'!$AN:$AN,"&lt;=" &amp;DATE(LEFT($AV$3, 4), MONTH("1 " &amp; W$6 &amp; " " &amp; LEFT($AV$3, 4)) + 1, 0 ), 'Raw Data'!$AN:$AN,"&gt;" &amp;DATE(LEFT($AV$3, 4), MONTH("1 " &amp; W$6 &amp; " " &amp; LEFT($AV$3, 4)), 0 ), 'Raw Data'!$J:$J, $A175, 'Raw Data'!$O:$O,""&amp;'Raw Data'!$B$1,'Raw Data'!$D:$D,"&lt;&gt;*ithdr*",'Raw Data'!$D:$D,"&lt;&gt;*ancel*",'Raw Data'!$P:$P,"--")
+
SUMIFS('Raw Data'!$W:$W, 'Raw Data'!$AN:$AN,"&lt;=" &amp;DATE(LEFT($AV$3, 4), MONTH("1 " &amp; W$6 &amp; " " &amp; LEFT($AV$3, 4)) + 1, 0 ), 'Raw Data'!$AN:$AN,"&gt;" &amp;DATE(LEFT($AV$3, 4), MONTH("1 " &amp; W$6 &amp; " " &amp; LEFT($AV$3, 4)), 0 ), 'Raw Data'!$J:$J, $A175, 'Raw Data'!$P:$P,""&amp;'Raw Data'!$B$1,'Raw Data'!$D:$D,"&lt;&gt;*ithdr*",'Raw Data'!$D:$D,"&lt;&gt;*ancel*")</f>
        <v>0</v>
      </c>
      <c r="X182" s="117"/>
      <c r="Y182" s="117"/>
      <c r="Z182" s="123"/>
      <c r="AA182" s="156">
        <f>SUMIFS('Raw Data'!$W:$W, 'Raw Data'!$AN:$AN,"&lt;=" &amp;DATE(LEFT($AV$3, 4), MONTH("1 " &amp; AA$6 &amp; " " &amp; LEFT($AV$3, 4)) + 1, 0 ), 'Raw Data'!$AN:$AN,"&gt;" &amp;DATE(LEFT($AV$3, 4), MONTH("1 " &amp; AA$6 &amp; " " &amp; LEFT($AV$3, 4)), 0 ), 'Raw Data'!$J:$J, $A175, 'Raw Data'!$O:$O,""&amp;'Raw Data'!$B$1,'Raw Data'!$D:$D,"&lt;&gt;*ithdr*",'Raw Data'!$D:$D,"&lt;&gt;*ancel*",'Raw Data'!$P:$P,"--")
+
SUMIFS('Raw Data'!$W:$W, 'Raw Data'!$AN:$AN,"&lt;=" &amp;DATE(LEFT($AV$3, 4), MONTH("1 " &amp; AA$6 &amp; " " &amp; LEFT($AV$3, 4)) + 1, 0 ), 'Raw Data'!$AN:$AN,"&gt;" &amp;DATE(LEFT($AV$3, 4), MONTH("1 " &amp; AA$6 &amp; " " &amp; LEFT($AV$3, 4)), 0 ), 'Raw Data'!$J:$J, $A175, 'Raw Data'!$P:$P,""&amp;'Raw Data'!$B$1,'Raw Data'!$D:$D,"&lt;&gt;*ithdr*",'Raw Data'!$D:$D,"&lt;&gt;*ancel*")</f>
        <v>0</v>
      </c>
      <c r="AB182" s="117"/>
      <c r="AC182" s="117"/>
      <c r="AD182" s="123"/>
      <c r="AE182" s="156">
        <f>SUMIFS('Raw Data'!$W:$W, 'Raw Data'!$AN:$AN,"&lt;=" &amp;DATE(LEFT($AV$3, 4), MONTH("1 " &amp; AE$6 &amp; " " &amp; LEFT($AV$3, 4)) + 1, 0 ), 'Raw Data'!$AN:$AN,"&gt;" &amp;DATE(LEFT($AV$3, 4), MONTH("1 " &amp; AE$6 &amp; " " &amp; LEFT($AV$3, 4)), 0 ), 'Raw Data'!$J:$J, $A175, 'Raw Data'!$O:$O,""&amp;'Raw Data'!$B$1,'Raw Data'!$D:$D,"&lt;&gt;*ithdr*",'Raw Data'!$D:$D,"&lt;&gt;*ancel*",'Raw Data'!$P:$P,"--")
+
SUMIFS('Raw Data'!$W:$W, 'Raw Data'!$AN:$AN,"&lt;=" &amp;DATE(LEFT($AV$3, 4), MONTH("1 " &amp; AE$6 &amp; " " &amp; LEFT($AV$3, 4)) + 1, 0 ), 'Raw Data'!$AN:$AN,"&gt;" &amp;DATE(LEFT($AV$3, 4), MONTH("1 " &amp; AE$6 &amp; " " &amp; LEFT($AV$3, 4)), 0 ), 'Raw Data'!$J:$J, $A175, 'Raw Data'!$P:$P,""&amp;'Raw Data'!$B$1,'Raw Data'!$D:$D,"&lt;&gt;*ithdr*",'Raw Data'!$D:$D,"&lt;&gt;*ancel*")</f>
        <v>0</v>
      </c>
      <c r="AF182" s="117"/>
      <c r="AG182" s="117"/>
      <c r="AH182" s="123"/>
      <c r="AI182" s="156">
        <f>SUMIFS('Raw Data'!$W:$W, 'Raw Data'!$AN:$AN,"&lt;=" &amp;DATE(LEFT($AV$3, 4), MONTH("1 " &amp; AI$6 &amp; " " &amp; LEFT($AV$3, 4)) + 1, 0 ), 'Raw Data'!$AN:$AN,"&gt;" &amp;DATE(LEFT($AV$3, 4), MONTH("1 " &amp; AI$6 &amp; " " &amp; LEFT($AV$3, 4)), 0 ), 'Raw Data'!$J:$J, $A175, 'Raw Data'!$O:$O,""&amp;'Raw Data'!$B$1,'Raw Data'!$D:$D,"&lt;&gt;*ithdr*",'Raw Data'!$D:$D,"&lt;&gt;*ancel*",'Raw Data'!$P:$P,"--")
+
SUMIFS('Raw Data'!$W:$W, 'Raw Data'!$AN:$AN,"&lt;=" &amp;DATE(LEFT($AV$3, 4), MONTH("1 " &amp; AI$6 &amp; " " &amp; LEFT($AV$3, 4)) + 1, 0 ), 'Raw Data'!$AN:$AN,"&gt;" &amp;DATE(LEFT($AV$3, 4), MONTH("1 " &amp; AI$6 &amp; " " &amp; LEFT($AV$3, 4)), 0 ), 'Raw Data'!$J:$J, $A175, 'Raw Data'!$P:$P,""&amp;'Raw Data'!$B$1,'Raw Data'!$D:$D,"&lt;&gt;*ithdr*",'Raw Data'!$D:$D,"&lt;&gt;*ancel*")</f>
        <v>0</v>
      </c>
      <c r="AJ182" s="117"/>
      <c r="AK182" s="117"/>
      <c r="AL182" s="123"/>
      <c r="AM182" s="156">
        <f>SUMIFS('Raw Data'!$W:$W, 'Raw Data'!$AN:$AN,"&lt;=" &amp;DATE(LEFT($AV$3, 4), MONTH("1 " &amp; AM$6 &amp; " " &amp; LEFT($AV$3, 4)) + 1, 0 ), 'Raw Data'!$AN:$AN,"&gt;" &amp;DATE(LEFT($AV$3, 4), MONTH("1 " &amp; AM$6 &amp; " " &amp; LEFT($AV$3, 4)), 0 ), 'Raw Data'!$J:$J, $A175, 'Raw Data'!$O:$O,""&amp;'Raw Data'!$B$1,'Raw Data'!$D:$D,"&lt;&gt;*ithdr*",'Raw Data'!$D:$D,"&lt;&gt;*ancel*",'Raw Data'!$P:$P,"--")
+
SUMIFS('Raw Data'!$W:$W, 'Raw Data'!$AN:$AN,"&lt;=" &amp;DATE(LEFT($AV$3, 4), MONTH("1 " &amp; AM$6 &amp; " " &amp; LEFT($AV$3, 4)) + 1, 0 ), 'Raw Data'!$AN:$AN,"&gt;" &amp;DATE(LEFT($AV$3, 4), MONTH("1 " &amp; AM$6 &amp; " " &amp; LEFT($AV$3, 4)), 0 ), 'Raw Data'!$J:$J, $A175, 'Raw Data'!$P:$P,""&amp;'Raw Data'!$B$1,'Raw Data'!$D:$D,"&lt;&gt;*ithdr*",'Raw Data'!$D:$D,"&lt;&gt;*ancel*")</f>
        <v>0</v>
      </c>
      <c r="AN182" s="117"/>
      <c r="AO182" s="117"/>
      <c r="AP182" s="123"/>
      <c r="AQ182" s="156">
        <f>SUMIFS('Raw Data'!$W:$W, 'Raw Data'!$AN:$AN,"&lt;=" &amp;DATE(LEFT($AV$3, 4), MONTH("1 " &amp; AQ$6 &amp; " " &amp; LEFT($AV$3, 4)) + 1, 0 ), 'Raw Data'!$AN:$AN,"&gt;" &amp;DATE(LEFT($AV$3, 4), MONTH("1 " &amp; AQ$6 &amp; " " &amp; LEFT($AV$3, 4)), 0 ), 'Raw Data'!$J:$J, $A175, 'Raw Data'!$O:$O,""&amp;'Raw Data'!$B$1,'Raw Data'!$D:$D,"&lt;&gt;*ithdr*",'Raw Data'!$D:$D,"&lt;&gt;*ancel*",'Raw Data'!$P:$P,"--")
+
SUMIFS('Raw Data'!$W:$W, 'Raw Data'!$AN:$AN,"&lt;=" &amp;DATE(LEFT($AV$3, 4), MONTH("1 " &amp; AQ$6 &amp; " " &amp; LEFT($AV$3, 4)) + 1, 0 ), 'Raw Data'!$AN:$AN,"&gt;" &amp;DATE(LEFT($AV$3, 4), MONTH("1 " &amp; AQ$6 &amp; " " &amp; LEFT($AV$3, 4)), 0 ), 'Raw Data'!$J:$J, $A175, 'Raw Data'!$P:$P,""&amp;'Raw Data'!$B$1,'Raw Data'!$D:$D,"&lt;&gt;*ithdr*",'Raw Data'!$D:$D,"&lt;&gt;*ancel*")</f>
        <v>0</v>
      </c>
      <c r="AR182" s="117"/>
      <c r="AS182" s="117"/>
      <c r="AT182" s="123"/>
      <c r="AU182" s="156">
        <f>SUMIFS('Raw Data'!$W:$W, 'Raw Data'!$AN:$AN,"&lt;=" &amp;DATE(MID($AV$3, 15, 4), MONTH("1 " &amp; AU$6 &amp; " " &amp; MID($AV$3, 15, 4)) + 1, 0 ), 'Raw Data'!$AN:$AN,"&gt;" &amp;DATE(MID($AV$3, 15, 4), MONTH("1 " &amp; AU$6 &amp; " " &amp; MID($AV$3, 15, 4)), 0 ), 'Raw Data'!$J:$J, $A175, 'Raw Data'!$O:$O,""&amp;'Raw Data'!$B$1,'Raw Data'!$D:$D,"&lt;&gt;*ithdr*",'Raw Data'!$D:$D,"&lt;&gt;*ancel*",'Raw Data'!$P:$P,"--")
+
SUMIFS('Raw Data'!$W:$W, 'Raw Data'!$AN:$AN,"&lt;=" &amp;DATE(MID($AV$3, 15, 4), MONTH("1 " &amp; AU$6 &amp; " " &amp; MID($AV$3, 15, 4)) + 1, 0 ), 'Raw Data'!$AN:$AN,"&gt;" &amp;DATE(MID($AV$3, 15, 4), MONTH("1 " &amp; AU$6 &amp; " " &amp; MID($AV$3, 15, 4)), 0 ), 'Raw Data'!$J:$J, $A175, 'Raw Data'!$P:$P,""&amp;'Raw Data'!$B$1,'Raw Data'!$D:$D,"&lt;&gt;*ithdr*",'Raw Data'!$D:$D,"&lt;&gt;*ancel*")</f>
        <v>0</v>
      </c>
      <c r="AV182" s="117"/>
      <c r="AW182" s="117"/>
      <c r="AX182" s="123"/>
      <c r="AY182" s="156">
        <f>SUMIFS('Raw Data'!$W:$W, 'Raw Data'!$AN:$AN,"&lt;=" &amp;DATE(MID($AV$3, 15, 4), MONTH("1 " &amp; AY$6 &amp; " " &amp; MID($AV$3, 15, 4)) + 1, 0 ), 'Raw Data'!$AN:$AN,"&gt;" &amp;DATE(MID($AV$3, 15, 4), MONTH("1 " &amp; AY$6 &amp; " " &amp; MID($AV$3, 15, 4)), 0 ), 'Raw Data'!$J:$J, $A175, 'Raw Data'!$O:$O,""&amp;'Raw Data'!$B$1,'Raw Data'!$D:$D,"&lt;&gt;*ithdr*",'Raw Data'!$D:$D,"&lt;&gt;*ancel*",'Raw Data'!$P:$P,"--")
+
SUMIFS('Raw Data'!$W:$W, 'Raw Data'!$AN:$AN,"&lt;=" &amp;DATE(MID($AV$3, 15, 4), MONTH("1 " &amp; AY$6 &amp; " " &amp; MID($AV$3, 15, 4)) + 1, 0 ), 'Raw Data'!$AN:$AN,"&gt;" &amp;DATE(MID($AV$3, 15, 4), MONTH("1 " &amp; AY$6 &amp; " " &amp; MID($AV$3, 15, 4)), 0 ), 'Raw Data'!$J:$J, $A175, 'Raw Data'!$P:$P,""&amp;'Raw Data'!$B$1,'Raw Data'!$D:$D,"&lt;&gt;*ithdr*",'Raw Data'!$D:$D,"&lt;&gt;*ancel*")</f>
        <v>0</v>
      </c>
      <c r="AZ182" s="117"/>
      <c r="BA182" s="117"/>
      <c r="BB182" s="123"/>
      <c r="BC182" s="156">
        <f>SUMIFS('Raw Data'!$W:$W, 'Raw Data'!$AN:$AN,"&lt;=" &amp;DATE(MID($AV$3, 15, 4), MONTH("1 " &amp; BC$6 &amp; " " &amp; MID($AV$3, 15, 4)) + 1, 0 ), 'Raw Data'!$AN:$AN,"&gt;" &amp;DATE(MID($AV$3, 15, 4), MONTH("1 " &amp; BC$6 &amp; " " &amp; MID($AV$3, 15, 4)), 0 ), 'Raw Data'!$J:$J, $A175, 'Raw Data'!$O:$O,""&amp;'Raw Data'!$B$1,'Raw Data'!$D:$D,"&lt;&gt;*ithdr*",'Raw Data'!$D:$D,"&lt;&gt;*ancel*",'Raw Data'!$P:$P,"--")
+
SUMIFS('Raw Data'!$W:$W, 'Raw Data'!$AN:$AN,"&lt;=" &amp;DATE(MID($AV$3, 15, 4), MONTH("1 " &amp; BC$6 &amp; " " &amp; MID($AV$3, 15, 4)) + 1, 0 ), 'Raw Data'!$AN:$AN,"&gt;" &amp;DATE(MID($AV$3, 15, 4), MONTH("1 " &amp; BC$6 &amp; " " &amp; MID($AV$3, 15, 4)), 0 ), 'Raw Data'!$J:$J, $A175, 'Raw Data'!$P:$P,""&amp;'Raw Data'!$B$1,'Raw Data'!$D:$D,"&lt;&gt;*ithdr*",'Raw Data'!$D:$D,"&lt;&gt;*ancel*")</f>
        <v>0</v>
      </c>
      <c r="BD182" s="117"/>
      <c r="BE182" s="117"/>
      <c r="BF182" s="123"/>
    </row>
    <row r="183" spans="1:58" ht="12.75" customHeight="1" x14ac:dyDescent="0.2">
      <c r="A183" s="120" t="s">
        <v>733</v>
      </c>
      <c r="B183" s="117"/>
      <c r="C183" s="117"/>
      <c r="D183" s="117"/>
      <c r="E183" s="117"/>
      <c r="F183" s="117"/>
      <c r="G183" s="117"/>
      <c r="H183" s="117"/>
      <c r="I183" s="117"/>
      <c r="J183" s="123"/>
      <c r="K183" s="156">
        <f>SUMIFS('Raw Data'!$U:$U, 'Raw Data'!$AN:$AN,"&lt;=" &amp;DATE(LEFT($AV$3, 4), MONTH("1 " &amp; K$6 &amp; " " &amp; LEFT($AV$3, 4)) + 1, 0 ), 'Raw Data'!$AN:$AN,"&gt;" &amp;DATE(LEFT($AV$3, 4), MONTH("1 " &amp; K$6 &amp; " " &amp; LEFT($AV$3, 4)), 0 ), 'Raw Data'!$J:$J, $A175, 'Raw Data'!$O:$O,""&amp;'Raw Data'!$B$1,'Raw Data'!$D:$D,"&lt;&gt;*ithdr*",'Raw Data'!$D:$D,"&lt;&gt;*ancel*",'Raw Data'!$P:$P,"--")
+
SUMIFS('Raw Data'!$U:$U, 'Raw Data'!$AN:$AN,"&lt;=" &amp;DATE(LEFT($AV$3, 4), MONTH("1 " &amp; K$6 &amp; " " &amp; LEFT($AV$3, 4)) + 1, 0 ), 'Raw Data'!$AN:$AN,"&gt;" &amp;DATE(LEFT($AV$3, 4), MONTH("1 " &amp; K$6 &amp; " " &amp; LEFT($AV$3, 4)), 0 ), 'Raw Data'!$J:$J, $A175, 'Raw Data'!$P:$P,""&amp;'Raw Data'!$B$1,'Raw Data'!$D:$D,"&lt;&gt;*ithdr*",'Raw Data'!$D:$D,"&lt;&gt;*ancel*")</f>
        <v>0</v>
      </c>
      <c r="L183" s="117"/>
      <c r="M183" s="117"/>
      <c r="N183" s="123"/>
      <c r="O183" s="156">
        <f>SUMIFS('Raw Data'!$U:$U, 'Raw Data'!$AN:$AN,"&lt;=" &amp;DATE(LEFT($AV$3, 4), MONTH("1 " &amp; O$6 &amp; " " &amp; LEFT($AV$3, 4)) + 1, 0 ), 'Raw Data'!$AN:$AN,"&gt;" &amp;DATE(LEFT($AV$3, 4), MONTH("1 " &amp; O$6 &amp; " " &amp; LEFT($AV$3, 4)), 0 ), 'Raw Data'!$J:$J, $A175, 'Raw Data'!$O:$O,""&amp;'Raw Data'!$B$1,'Raw Data'!$D:$D,"&lt;&gt;*ithdr*",'Raw Data'!$D:$D,"&lt;&gt;*ancel*",'Raw Data'!$P:$P,"--")
+
SUMIFS('Raw Data'!$U:$U, 'Raw Data'!$AN:$AN,"&lt;=" &amp;DATE(LEFT($AV$3, 4), MONTH("1 " &amp; O$6 &amp; " " &amp; LEFT($AV$3, 4)) + 1, 0 ), 'Raw Data'!$AN:$AN,"&gt;" &amp;DATE(LEFT($AV$3, 4), MONTH("1 " &amp; O$6 &amp; " " &amp; LEFT($AV$3, 4)), 0 ), 'Raw Data'!$J:$J, $A175, 'Raw Data'!$P:$P,""&amp;'Raw Data'!$B$1,'Raw Data'!$D:$D,"&lt;&gt;*ithdr*",'Raw Data'!$D:$D,"&lt;&gt;*ancel*")</f>
        <v>0</v>
      </c>
      <c r="P183" s="117"/>
      <c r="Q183" s="117"/>
      <c r="R183" s="123"/>
      <c r="S183" s="156">
        <f>SUMIFS('Raw Data'!$U:$U, 'Raw Data'!$AN:$AN,"&lt;=" &amp;DATE(LEFT($AV$3, 4), MONTH("1 " &amp; S$6 &amp; " " &amp; LEFT($AV$3, 4)) + 1, 0 ), 'Raw Data'!$AN:$AN,"&gt;" &amp;DATE(LEFT($AV$3, 4), MONTH("1 " &amp; S$6 &amp; " " &amp; LEFT($AV$3, 4)), 0 ), 'Raw Data'!$J:$J, $A175, 'Raw Data'!$O:$O,""&amp;'Raw Data'!$B$1,'Raw Data'!$D:$D,"&lt;&gt;*ithdr*",'Raw Data'!$D:$D,"&lt;&gt;*ancel*",'Raw Data'!$P:$P,"--")
+
SUMIFS('Raw Data'!$U:$U, 'Raw Data'!$AN:$AN,"&lt;=" &amp;DATE(LEFT($AV$3, 4), MONTH("1 " &amp; S$6 &amp; " " &amp; LEFT($AV$3, 4)) + 1, 0 ), 'Raw Data'!$AN:$AN,"&gt;" &amp;DATE(LEFT($AV$3, 4), MONTH("1 " &amp; S$6 &amp; " " &amp; LEFT($AV$3, 4)), 0 ), 'Raw Data'!$J:$J, $A175, 'Raw Data'!$P:$P,""&amp;'Raw Data'!$B$1,'Raw Data'!$D:$D,"&lt;&gt;*ithdr*",'Raw Data'!$D:$D,"&lt;&gt;*ancel*")</f>
        <v>0</v>
      </c>
      <c r="T183" s="117"/>
      <c r="U183" s="117"/>
      <c r="V183" s="123"/>
      <c r="W183" s="156">
        <f>SUMIFS('Raw Data'!$U:$U, 'Raw Data'!$AN:$AN,"&lt;=" &amp;DATE(LEFT($AV$3, 4), MONTH("1 " &amp; W$6 &amp; " " &amp; LEFT($AV$3, 4)) + 1, 0 ), 'Raw Data'!$AN:$AN,"&gt;" &amp;DATE(LEFT($AV$3, 4), MONTH("1 " &amp; W$6 &amp; " " &amp; LEFT($AV$3, 4)), 0 ), 'Raw Data'!$J:$J, $A175, 'Raw Data'!$O:$O,""&amp;'Raw Data'!$B$1,'Raw Data'!$D:$D,"&lt;&gt;*ithdr*",'Raw Data'!$D:$D,"&lt;&gt;*ancel*",'Raw Data'!$P:$P,"--")
+
SUMIFS('Raw Data'!$U:$U, 'Raw Data'!$AN:$AN,"&lt;=" &amp;DATE(LEFT($AV$3, 4), MONTH("1 " &amp; W$6 &amp; " " &amp; LEFT($AV$3, 4)) + 1, 0 ), 'Raw Data'!$AN:$AN,"&gt;" &amp;DATE(LEFT($AV$3, 4), MONTH("1 " &amp; W$6 &amp; " " &amp; LEFT($AV$3, 4)), 0 ), 'Raw Data'!$J:$J, $A175, 'Raw Data'!$P:$P,""&amp;'Raw Data'!$B$1,'Raw Data'!$D:$D,"&lt;&gt;*ithdr*",'Raw Data'!$D:$D,"&lt;&gt;*ancel*")</f>
        <v>0</v>
      </c>
      <c r="X183" s="117"/>
      <c r="Y183" s="117"/>
      <c r="Z183" s="123"/>
      <c r="AA183" s="156">
        <f>SUMIFS('Raw Data'!$U:$U, 'Raw Data'!$AN:$AN,"&lt;=" &amp;DATE(LEFT($AV$3, 4), MONTH("1 " &amp; AA$6 &amp; " " &amp; LEFT($AV$3, 4)) + 1, 0 ), 'Raw Data'!$AN:$AN,"&gt;" &amp;DATE(LEFT($AV$3, 4), MONTH("1 " &amp; AA$6 &amp; " " &amp; LEFT($AV$3, 4)), 0 ), 'Raw Data'!$J:$J, $A175, 'Raw Data'!$O:$O,""&amp;'Raw Data'!$B$1,'Raw Data'!$D:$D,"&lt;&gt;*ithdr*",'Raw Data'!$D:$D,"&lt;&gt;*ancel*",'Raw Data'!$P:$P,"--")
+
SUMIFS('Raw Data'!$U:$U, 'Raw Data'!$AN:$AN,"&lt;=" &amp;DATE(LEFT($AV$3, 4), MONTH("1 " &amp; AA$6 &amp; " " &amp; LEFT($AV$3, 4)) + 1, 0 ), 'Raw Data'!$AN:$AN,"&gt;" &amp;DATE(LEFT($AV$3, 4), MONTH("1 " &amp; AA$6 &amp; " " &amp; LEFT($AV$3, 4)), 0 ), 'Raw Data'!$J:$J, $A175, 'Raw Data'!$P:$P,""&amp;'Raw Data'!$B$1,'Raw Data'!$D:$D,"&lt;&gt;*ithdr*",'Raw Data'!$D:$D,"&lt;&gt;*ancel*")</f>
        <v>0</v>
      </c>
      <c r="AB183" s="117"/>
      <c r="AC183" s="117"/>
      <c r="AD183" s="123"/>
      <c r="AE183" s="156">
        <f>SUMIFS('Raw Data'!$U:$U, 'Raw Data'!$AN:$AN,"&lt;=" &amp;DATE(LEFT($AV$3, 4), MONTH("1 " &amp; AE$6 &amp; " " &amp; LEFT($AV$3, 4)) + 1, 0 ), 'Raw Data'!$AN:$AN,"&gt;" &amp;DATE(LEFT($AV$3, 4), MONTH("1 " &amp; AE$6 &amp; " " &amp; LEFT($AV$3, 4)), 0 ), 'Raw Data'!$J:$J, $A175, 'Raw Data'!$O:$O,""&amp;'Raw Data'!$B$1,'Raw Data'!$D:$D,"&lt;&gt;*ithdr*",'Raw Data'!$D:$D,"&lt;&gt;*ancel*",'Raw Data'!$P:$P,"--")
+
SUMIFS('Raw Data'!$U:$U, 'Raw Data'!$AN:$AN,"&lt;=" &amp;DATE(LEFT($AV$3, 4), MONTH("1 " &amp; AE$6 &amp; " " &amp; LEFT($AV$3, 4)) + 1, 0 ), 'Raw Data'!$AN:$AN,"&gt;" &amp;DATE(LEFT($AV$3, 4), MONTH("1 " &amp; AE$6 &amp; " " &amp; LEFT($AV$3, 4)), 0 ), 'Raw Data'!$J:$J, $A175, 'Raw Data'!$P:$P,""&amp;'Raw Data'!$B$1,'Raw Data'!$D:$D,"&lt;&gt;*ithdr*",'Raw Data'!$D:$D,"&lt;&gt;*ancel*")</f>
        <v>0</v>
      </c>
      <c r="AF183" s="117"/>
      <c r="AG183" s="117"/>
      <c r="AH183" s="123"/>
      <c r="AI183" s="156">
        <f>SUMIFS('Raw Data'!$U:$U, 'Raw Data'!$AN:$AN,"&lt;=" &amp;DATE(LEFT($AV$3, 4), MONTH("1 " &amp; AI$6 &amp; " " &amp; LEFT($AV$3, 4)) + 1, 0 ), 'Raw Data'!$AN:$AN,"&gt;" &amp;DATE(LEFT($AV$3, 4), MONTH("1 " &amp; AI$6 &amp; " " &amp; LEFT($AV$3, 4)), 0 ), 'Raw Data'!$J:$J, $A175, 'Raw Data'!$O:$O,""&amp;'Raw Data'!$B$1,'Raw Data'!$D:$D,"&lt;&gt;*ithdr*",'Raw Data'!$D:$D,"&lt;&gt;*ancel*",'Raw Data'!$P:$P,"--")
+
SUMIFS('Raw Data'!$U:$U, 'Raw Data'!$AN:$AN,"&lt;=" &amp;DATE(LEFT($AV$3, 4), MONTH("1 " &amp; AI$6 &amp; " " &amp; LEFT($AV$3, 4)) + 1, 0 ), 'Raw Data'!$AN:$AN,"&gt;" &amp;DATE(LEFT($AV$3, 4), MONTH("1 " &amp; AI$6 &amp; " " &amp; LEFT($AV$3, 4)), 0 ), 'Raw Data'!$J:$J, $A175, 'Raw Data'!$P:$P,""&amp;'Raw Data'!$B$1,'Raw Data'!$D:$D,"&lt;&gt;*ithdr*",'Raw Data'!$D:$D,"&lt;&gt;*ancel*")</f>
        <v>0</v>
      </c>
      <c r="AJ183" s="117"/>
      <c r="AK183" s="117"/>
      <c r="AL183" s="123"/>
      <c r="AM183" s="156">
        <f>SUMIFS('Raw Data'!$U:$U, 'Raw Data'!$AN:$AN,"&lt;=" &amp;DATE(LEFT($AV$3, 4), MONTH("1 " &amp; AM$6 &amp; " " &amp; LEFT($AV$3, 4)) + 1, 0 ), 'Raw Data'!$AN:$AN,"&gt;" &amp;DATE(LEFT($AV$3, 4), MONTH("1 " &amp; AM$6 &amp; " " &amp; LEFT($AV$3, 4)), 0 ), 'Raw Data'!$J:$J, $A175, 'Raw Data'!$O:$O,""&amp;'Raw Data'!$B$1,'Raw Data'!$D:$D,"&lt;&gt;*ithdr*",'Raw Data'!$D:$D,"&lt;&gt;*ancel*",'Raw Data'!$P:$P,"--")
+
SUMIFS('Raw Data'!$U:$U, 'Raw Data'!$AN:$AN,"&lt;=" &amp;DATE(LEFT($AV$3, 4), MONTH("1 " &amp; AM$6 &amp; " " &amp; LEFT($AV$3, 4)) + 1, 0 ), 'Raw Data'!$AN:$AN,"&gt;" &amp;DATE(LEFT($AV$3, 4), MONTH("1 " &amp; AM$6 &amp; " " &amp; LEFT($AV$3, 4)), 0 ), 'Raw Data'!$J:$J, $A175, 'Raw Data'!$P:$P,""&amp;'Raw Data'!$B$1,'Raw Data'!$D:$D,"&lt;&gt;*ithdr*",'Raw Data'!$D:$D,"&lt;&gt;*ancel*")</f>
        <v>0</v>
      </c>
      <c r="AN183" s="117"/>
      <c r="AO183" s="117"/>
      <c r="AP183" s="123"/>
      <c r="AQ183" s="156">
        <f>SUMIFS('Raw Data'!$U:$U, 'Raw Data'!$AN:$AN,"&lt;=" &amp;DATE(LEFT($AV$3, 4), MONTH("1 " &amp; AQ$6 &amp; " " &amp; LEFT($AV$3, 4)) + 1, 0 ), 'Raw Data'!$AN:$AN,"&gt;" &amp;DATE(LEFT($AV$3, 4), MONTH("1 " &amp; AQ$6 &amp; " " &amp; LEFT($AV$3, 4)), 0 ), 'Raw Data'!$J:$J, $A175, 'Raw Data'!$O:$O,""&amp;'Raw Data'!$B$1,'Raw Data'!$D:$D,"&lt;&gt;*ithdr*",'Raw Data'!$D:$D,"&lt;&gt;*ancel*",'Raw Data'!$P:$P,"--")
+
SUMIFS('Raw Data'!$U:$U, 'Raw Data'!$AN:$AN,"&lt;=" &amp;DATE(LEFT($AV$3, 4), MONTH("1 " &amp; AQ$6 &amp; " " &amp; LEFT($AV$3, 4)) + 1, 0 ), 'Raw Data'!$AN:$AN,"&gt;" &amp;DATE(LEFT($AV$3, 4), MONTH("1 " &amp; AQ$6 &amp; " " &amp; LEFT($AV$3, 4)), 0 ), 'Raw Data'!$J:$J, $A175, 'Raw Data'!$P:$P,""&amp;'Raw Data'!$B$1,'Raw Data'!$D:$D,"&lt;&gt;*ithdr*",'Raw Data'!$D:$D,"&lt;&gt;*ancel*")</f>
        <v>0</v>
      </c>
      <c r="AR183" s="117"/>
      <c r="AS183" s="117"/>
      <c r="AT183" s="123"/>
      <c r="AU183" s="156">
        <f>SUMIFS('Raw Data'!$U:$U, 'Raw Data'!$AN:$AN,"&lt;=" &amp;DATE(MID($AV$3, 15, 4), MONTH("1 " &amp; AU$6 &amp; " " &amp; MID($AV$3, 15, 4)) + 1, 0 ), 'Raw Data'!$AN:$AN,"&gt;" &amp;DATE(MID($AV$3, 15, 4), MONTH("1 " &amp; AU$6 &amp; " " &amp; MID($AV$3, 15, 4)), 0 ), 'Raw Data'!$J:$J, $A175, 'Raw Data'!$O:$O,""&amp;'Raw Data'!$B$1,'Raw Data'!$D:$D,"&lt;&gt;*ithdr*",'Raw Data'!$D:$D,"&lt;&gt;*ancel*",'Raw Data'!$P:$P,"--")
+
SUMIFS('Raw Data'!$U:$U, 'Raw Data'!$AN:$AN,"&lt;=" &amp;DATE(MID($AV$3, 15, 4), MONTH("1 " &amp; AU$6 &amp; " " &amp; MID($AV$3, 15, 4)) + 1, 0 ), 'Raw Data'!$AN:$AN,"&gt;" &amp;DATE(MID($AV$3, 15, 4), MONTH("1 " &amp; AU$6 &amp; " " &amp; MID($AV$3, 15, 4)), 0 ), 'Raw Data'!$J:$J, $A175, 'Raw Data'!$P:$P,""&amp;'Raw Data'!$B$1,'Raw Data'!$D:$D,"&lt;&gt;*ithdr*",'Raw Data'!$D:$D,"&lt;&gt;*ancel*")</f>
        <v>0</v>
      </c>
      <c r="AV183" s="117"/>
      <c r="AW183" s="117"/>
      <c r="AX183" s="123"/>
      <c r="AY183" s="156">
        <f>SUMIFS('Raw Data'!$U:$U, 'Raw Data'!$AN:$AN,"&lt;=" &amp;DATE(MID($AV$3, 15, 4), MONTH("1 " &amp; AY$6 &amp; " " &amp; MID($AV$3, 15, 4)) + 1, 0 ), 'Raw Data'!$AN:$AN,"&gt;" &amp;DATE(MID($AV$3, 15, 4), MONTH("1 " &amp; AY$6 &amp; " " &amp; MID($AV$3, 15, 4)), 0 ), 'Raw Data'!$J:$J, $A175, 'Raw Data'!$O:$O,""&amp;'Raw Data'!$B$1,'Raw Data'!$D:$D,"&lt;&gt;*ithdr*",'Raw Data'!$D:$D,"&lt;&gt;*ancel*",'Raw Data'!$P:$P,"--")
+
SUMIFS('Raw Data'!$U:$U, 'Raw Data'!$AN:$AN,"&lt;=" &amp;DATE(MID($AV$3, 15, 4), MONTH("1 " &amp; AY$6 &amp; " " &amp; MID($AV$3, 15, 4)) + 1, 0 ), 'Raw Data'!$AN:$AN,"&gt;" &amp;DATE(MID($AV$3, 15, 4), MONTH("1 " &amp; AY$6 &amp; " " &amp; MID($AV$3, 15, 4)), 0 ), 'Raw Data'!$J:$J, $A175, 'Raw Data'!$P:$P,""&amp;'Raw Data'!$B$1,'Raw Data'!$D:$D,"&lt;&gt;*ithdr*",'Raw Data'!$D:$D,"&lt;&gt;*ancel*")</f>
        <v>0</v>
      </c>
      <c r="AZ183" s="117"/>
      <c r="BA183" s="117"/>
      <c r="BB183" s="123"/>
      <c r="BC183" s="156">
        <f>SUMIFS('Raw Data'!$U:$U, 'Raw Data'!$AN:$AN,"&lt;=" &amp;DATE(MID($AV$3, 15, 4), MONTH("1 " &amp; BC$6 &amp; " " &amp; MID($AV$3, 15, 4)) + 1, 0 ), 'Raw Data'!$AN:$AN,"&gt;" &amp;DATE(MID($AV$3, 15, 4), MONTH("1 " &amp; BC$6 &amp; " " &amp; MID($AV$3, 15, 4)), 0 ), 'Raw Data'!$J:$J, $A175, 'Raw Data'!$O:$O,""&amp;'Raw Data'!$B$1,'Raw Data'!$D:$D,"&lt;&gt;*ithdr*",'Raw Data'!$D:$D,"&lt;&gt;*ancel*",'Raw Data'!$P:$P,"--")
+
SUMIFS('Raw Data'!$U:$U, 'Raw Data'!$AN:$AN,"&lt;=" &amp;DATE(MID($AV$3, 15, 4), MONTH("1 " &amp; BC$6 &amp; " " &amp; MID($AV$3, 15, 4)) + 1, 0 ), 'Raw Data'!$AN:$AN,"&gt;" &amp;DATE(MID($AV$3, 15, 4), MONTH("1 " &amp; BC$6 &amp; " " &amp; MID($AV$3, 15, 4)), 0 ), 'Raw Data'!$J:$J, $A175, 'Raw Data'!$P:$P,""&amp;'Raw Data'!$B$1,'Raw Data'!$D:$D,"&lt;&gt;*ithdr*",'Raw Data'!$D:$D,"&lt;&gt;*ancel*")</f>
        <v>0</v>
      </c>
      <c r="BD183" s="117"/>
      <c r="BE183" s="117"/>
      <c r="BF183" s="123"/>
    </row>
    <row r="184" spans="1:58" ht="12.75" customHeight="1" x14ac:dyDescent="0.2">
      <c r="A184" s="120" t="s">
        <v>141</v>
      </c>
      <c r="B184" s="117"/>
      <c r="C184" s="117"/>
      <c r="D184" s="117"/>
      <c r="E184" s="117"/>
      <c r="F184" s="117"/>
      <c r="G184" s="117"/>
      <c r="H184" s="117"/>
      <c r="I184" s="117"/>
      <c r="J184" s="123"/>
      <c r="K184" s="156">
        <f>SUMIFS('Raw Data'!$Y:$Y, 'Raw Data'!$AN:$AN,"&lt;=" &amp;DATE(LEFT($AV$3, 4), MONTH("1 " &amp; K$6 &amp; " " &amp; LEFT($AV$3, 4)) + 1, 0 ), 'Raw Data'!$AN:$AN,"&gt;" &amp;DATE(LEFT($AV$3, 4), MONTH("1 " &amp; K$6 &amp; " " &amp; LEFT($AV$3, 4)), 0 ), 'Raw Data'!$J:$J, $A175, 'Raw Data'!$O:$O,""&amp;'Raw Data'!$B$1,'Raw Data'!$D:$D,"&lt;&gt;*ithdr*",'Raw Data'!$D:$D,"&lt;&gt;*ancel*",'Raw Data'!$P:$P,"--")
+
SUMIFS('Raw Data'!$Y:$Y, 'Raw Data'!$AN:$AN,"&lt;=" &amp;DATE(LEFT($AV$3, 4), MONTH("1 " &amp; K$6 &amp; " " &amp; LEFT($AV$3, 4)) + 1, 0 ), 'Raw Data'!$AN:$AN,"&gt;" &amp;DATE(LEFT($AV$3, 4), MONTH("1 " &amp; K$6 &amp; " " &amp; LEFT($AV$3, 4)), 0 ), 'Raw Data'!$J:$J, $A175, 'Raw Data'!$P:$P,""&amp;'Raw Data'!$B$1,'Raw Data'!$D:$D,"&lt;&gt;*ithdr*",'Raw Data'!$D:$D,"&lt;&gt;*ancel*")</f>
        <v>0</v>
      </c>
      <c r="L184" s="117"/>
      <c r="M184" s="117"/>
      <c r="N184" s="123"/>
      <c r="O184" s="156">
        <f>SUMIFS('Raw Data'!$Y:$Y, 'Raw Data'!$AN:$AN,"&lt;=" &amp;DATE(LEFT($AV$3, 4), MONTH("1 " &amp; O$6 &amp; " " &amp; LEFT($AV$3, 4)) + 1, 0 ), 'Raw Data'!$AN:$AN,"&gt;" &amp;DATE(LEFT($AV$3, 4), MONTH("1 " &amp; O$6 &amp; " " &amp; LEFT($AV$3, 4)), 0 ), 'Raw Data'!$J:$J, $A175, 'Raw Data'!$O:$O,""&amp;'Raw Data'!$B$1,'Raw Data'!$D:$D,"&lt;&gt;*ithdr*",'Raw Data'!$D:$D,"&lt;&gt;*ancel*",'Raw Data'!$P:$P,"--")
+
SUMIFS('Raw Data'!$Y:$Y, 'Raw Data'!$AN:$AN,"&lt;=" &amp;DATE(LEFT($AV$3, 4), MONTH("1 " &amp; O$6 &amp; " " &amp; LEFT($AV$3, 4)) + 1, 0 ), 'Raw Data'!$AN:$AN,"&gt;" &amp;DATE(LEFT($AV$3, 4), MONTH("1 " &amp; O$6 &amp; " " &amp; LEFT($AV$3, 4)), 0 ), 'Raw Data'!$J:$J, $A175, 'Raw Data'!$P:$P,""&amp;'Raw Data'!$B$1,'Raw Data'!$D:$D,"&lt;&gt;*ithdr*",'Raw Data'!$D:$D,"&lt;&gt;*ancel*")</f>
        <v>0</v>
      </c>
      <c r="P184" s="117"/>
      <c r="Q184" s="117"/>
      <c r="R184" s="123"/>
      <c r="S184" s="156">
        <f>SUMIFS('Raw Data'!$Y:$Y, 'Raw Data'!$AN:$AN,"&lt;=" &amp;DATE(LEFT($AV$3, 4), MONTH("1 " &amp; S$6 &amp; " " &amp; LEFT($AV$3, 4)) + 1, 0 ), 'Raw Data'!$AN:$AN,"&gt;" &amp;DATE(LEFT($AV$3, 4), MONTH("1 " &amp; S$6 &amp; " " &amp; LEFT($AV$3, 4)), 0 ), 'Raw Data'!$J:$J, $A175, 'Raw Data'!$O:$O,""&amp;'Raw Data'!$B$1,'Raw Data'!$D:$D,"&lt;&gt;*ithdr*",'Raw Data'!$D:$D,"&lt;&gt;*ancel*",'Raw Data'!$P:$P,"--")
+
SUMIFS('Raw Data'!$Y:$Y, 'Raw Data'!$AN:$AN,"&lt;=" &amp;DATE(LEFT($AV$3, 4), MONTH("1 " &amp; S$6 &amp; " " &amp; LEFT($AV$3, 4)) + 1, 0 ), 'Raw Data'!$AN:$AN,"&gt;" &amp;DATE(LEFT($AV$3, 4), MONTH("1 " &amp; S$6 &amp; " " &amp; LEFT($AV$3, 4)), 0 ), 'Raw Data'!$J:$J, $A175, 'Raw Data'!$P:$P,""&amp;'Raw Data'!$B$1,'Raw Data'!$D:$D,"&lt;&gt;*ithdr*",'Raw Data'!$D:$D,"&lt;&gt;*ancel*")</f>
        <v>0</v>
      </c>
      <c r="T184" s="117"/>
      <c r="U184" s="117"/>
      <c r="V184" s="123"/>
      <c r="W184" s="156">
        <f>SUMIFS('Raw Data'!$Y:$Y, 'Raw Data'!$AN:$AN,"&lt;=" &amp;DATE(LEFT($AV$3, 4), MONTH("1 " &amp; W$6 &amp; " " &amp; LEFT($AV$3, 4)) + 1, 0 ), 'Raw Data'!$AN:$AN,"&gt;" &amp;DATE(LEFT($AV$3, 4), MONTH("1 " &amp; W$6 &amp; " " &amp; LEFT($AV$3, 4)), 0 ), 'Raw Data'!$J:$J, $A175, 'Raw Data'!$O:$O,""&amp;'Raw Data'!$B$1,'Raw Data'!$D:$D,"&lt;&gt;*ithdr*",'Raw Data'!$D:$D,"&lt;&gt;*ancel*",'Raw Data'!$P:$P,"--")
+
SUMIFS('Raw Data'!$Y:$Y, 'Raw Data'!$AN:$AN,"&lt;=" &amp;DATE(LEFT($AV$3, 4), MONTH("1 " &amp; W$6 &amp; " " &amp; LEFT($AV$3, 4)) + 1, 0 ), 'Raw Data'!$AN:$AN,"&gt;" &amp;DATE(LEFT($AV$3, 4), MONTH("1 " &amp; W$6 &amp; " " &amp; LEFT($AV$3, 4)), 0 ), 'Raw Data'!$J:$J, $A175, 'Raw Data'!$P:$P,""&amp;'Raw Data'!$B$1,'Raw Data'!$D:$D,"&lt;&gt;*ithdr*",'Raw Data'!$D:$D,"&lt;&gt;*ancel*")</f>
        <v>0</v>
      </c>
      <c r="X184" s="117"/>
      <c r="Y184" s="117"/>
      <c r="Z184" s="123"/>
      <c r="AA184" s="156">
        <f>SUMIFS('Raw Data'!$Y:$Y, 'Raw Data'!$AN:$AN,"&lt;=" &amp;DATE(LEFT($AV$3, 4), MONTH("1 " &amp; AA$6 &amp; " " &amp; LEFT($AV$3, 4)) + 1, 0 ), 'Raw Data'!$AN:$AN,"&gt;" &amp;DATE(LEFT($AV$3, 4), MONTH("1 " &amp; AA$6 &amp; " " &amp; LEFT($AV$3, 4)), 0 ), 'Raw Data'!$J:$J, $A175, 'Raw Data'!$O:$O,""&amp;'Raw Data'!$B$1,'Raw Data'!$D:$D,"&lt;&gt;*ithdr*",'Raw Data'!$D:$D,"&lt;&gt;*ancel*",'Raw Data'!$P:$P,"--")
+
SUMIFS('Raw Data'!$Y:$Y, 'Raw Data'!$AN:$AN,"&lt;=" &amp;DATE(LEFT($AV$3, 4), MONTH("1 " &amp; AA$6 &amp; " " &amp; LEFT($AV$3, 4)) + 1, 0 ), 'Raw Data'!$AN:$AN,"&gt;" &amp;DATE(LEFT($AV$3, 4), MONTH("1 " &amp; AA$6 &amp; " " &amp; LEFT($AV$3, 4)), 0 ), 'Raw Data'!$J:$J, $A175, 'Raw Data'!$P:$P,""&amp;'Raw Data'!$B$1,'Raw Data'!$D:$D,"&lt;&gt;*ithdr*",'Raw Data'!$D:$D,"&lt;&gt;*ancel*")</f>
        <v>0</v>
      </c>
      <c r="AB184" s="117"/>
      <c r="AC184" s="117"/>
      <c r="AD184" s="123"/>
      <c r="AE184" s="156">
        <f>SUMIFS('Raw Data'!$Y:$Y, 'Raw Data'!$AN:$AN,"&lt;=" &amp;DATE(LEFT($AV$3, 4), MONTH("1 " &amp; AE$6 &amp; " " &amp; LEFT($AV$3, 4)) + 1, 0 ), 'Raw Data'!$AN:$AN,"&gt;" &amp;DATE(LEFT($AV$3, 4), MONTH("1 " &amp; AE$6 &amp; " " &amp; LEFT($AV$3, 4)), 0 ), 'Raw Data'!$J:$J, $A175, 'Raw Data'!$O:$O,""&amp;'Raw Data'!$B$1,'Raw Data'!$D:$D,"&lt;&gt;*ithdr*",'Raw Data'!$D:$D,"&lt;&gt;*ancel*",'Raw Data'!$P:$P,"--")
+
SUMIFS('Raw Data'!$Y:$Y, 'Raw Data'!$AN:$AN,"&lt;=" &amp;DATE(LEFT($AV$3, 4), MONTH("1 " &amp; AE$6 &amp; " " &amp; LEFT($AV$3, 4)) + 1, 0 ), 'Raw Data'!$AN:$AN,"&gt;" &amp;DATE(LEFT($AV$3, 4), MONTH("1 " &amp; AE$6 &amp; " " &amp; LEFT($AV$3, 4)), 0 ), 'Raw Data'!$J:$J, $A175, 'Raw Data'!$P:$P,""&amp;'Raw Data'!$B$1,'Raw Data'!$D:$D,"&lt;&gt;*ithdr*",'Raw Data'!$D:$D,"&lt;&gt;*ancel*")</f>
        <v>0</v>
      </c>
      <c r="AF184" s="117"/>
      <c r="AG184" s="117"/>
      <c r="AH184" s="123"/>
      <c r="AI184" s="156">
        <f>SUMIFS('Raw Data'!$Y:$Y, 'Raw Data'!$AN:$AN,"&lt;=" &amp;DATE(LEFT($AV$3, 4), MONTH("1 " &amp; AI$6 &amp; " " &amp; LEFT($AV$3, 4)) + 1, 0 ), 'Raw Data'!$AN:$AN,"&gt;" &amp;DATE(LEFT($AV$3, 4), MONTH("1 " &amp; AI$6 &amp; " " &amp; LEFT($AV$3, 4)), 0 ), 'Raw Data'!$J:$J, $A175, 'Raw Data'!$O:$O,""&amp;'Raw Data'!$B$1,'Raw Data'!$D:$D,"&lt;&gt;*ithdr*",'Raw Data'!$D:$D,"&lt;&gt;*ancel*",'Raw Data'!$P:$P,"--")
+
SUMIFS('Raw Data'!$Y:$Y, 'Raw Data'!$AN:$AN,"&lt;=" &amp;DATE(LEFT($AV$3, 4), MONTH("1 " &amp; AI$6 &amp; " " &amp; LEFT($AV$3, 4)) + 1, 0 ), 'Raw Data'!$AN:$AN,"&gt;" &amp;DATE(LEFT($AV$3, 4), MONTH("1 " &amp; AI$6 &amp; " " &amp; LEFT($AV$3, 4)), 0 ), 'Raw Data'!$J:$J, $A175, 'Raw Data'!$P:$P,""&amp;'Raw Data'!$B$1,'Raw Data'!$D:$D,"&lt;&gt;*ithdr*",'Raw Data'!$D:$D,"&lt;&gt;*ancel*")</f>
        <v>0</v>
      </c>
      <c r="AJ184" s="117"/>
      <c r="AK184" s="117"/>
      <c r="AL184" s="123"/>
      <c r="AM184" s="156">
        <f>SUMIFS('Raw Data'!$Y:$Y, 'Raw Data'!$AN:$AN,"&lt;=" &amp;DATE(LEFT($AV$3, 4), MONTH("1 " &amp; AM$6 &amp; " " &amp; LEFT($AV$3, 4)) + 1, 0 ), 'Raw Data'!$AN:$AN,"&gt;" &amp;DATE(LEFT($AV$3, 4), MONTH("1 " &amp; AM$6 &amp; " " &amp; LEFT($AV$3, 4)), 0 ), 'Raw Data'!$J:$J, $A175, 'Raw Data'!$O:$O,""&amp;'Raw Data'!$B$1,'Raw Data'!$D:$D,"&lt;&gt;*ithdr*",'Raw Data'!$D:$D,"&lt;&gt;*ancel*",'Raw Data'!$P:$P,"--")
+
SUMIFS('Raw Data'!$Y:$Y, 'Raw Data'!$AN:$AN,"&lt;=" &amp;DATE(LEFT($AV$3, 4), MONTH("1 " &amp; AM$6 &amp; " " &amp; LEFT($AV$3, 4)) + 1, 0 ), 'Raw Data'!$AN:$AN,"&gt;" &amp;DATE(LEFT($AV$3, 4), MONTH("1 " &amp; AM$6 &amp; " " &amp; LEFT($AV$3, 4)), 0 ), 'Raw Data'!$J:$J, $A175, 'Raw Data'!$P:$P,""&amp;'Raw Data'!$B$1,'Raw Data'!$D:$D,"&lt;&gt;*ithdr*",'Raw Data'!$D:$D,"&lt;&gt;*ancel*")</f>
        <v>0</v>
      </c>
      <c r="AN184" s="117"/>
      <c r="AO184" s="117"/>
      <c r="AP184" s="123"/>
      <c r="AQ184" s="156">
        <f>SUMIFS('Raw Data'!$Y:$Y, 'Raw Data'!$AN:$AN,"&lt;=" &amp;DATE(LEFT($AV$3, 4), MONTH("1 " &amp; AQ$6 &amp; " " &amp; LEFT($AV$3, 4)) + 1, 0 ), 'Raw Data'!$AN:$AN,"&gt;" &amp;DATE(LEFT($AV$3, 4), MONTH("1 " &amp; AQ$6 &amp; " " &amp; LEFT($AV$3, 4)), 0 ), 'Raw Data'!$J:$J, $A175, 'Raw Data'!$O:$O,""&amp;'Raw Data'!$B$1,'Raw Data'!$D:$D,"&lt;&gt;*ithdr*",'Raw Data'!$D:$D,"&lt;&gt;*ancel*",'Raw Data'!$P:$P,"--")
+
SUMIFS('Raw Data'!$Y:$Y, 'Raw Data'!$AN:$AN,"&lt;=" &amp;DATE(LEFT($AV$3, 4), MONTH("1 " &amp; AQ$6 &amp; " " &amp; LEFT($AV$3, 4)) + 1, 0 ), 'Raw Data'!$AN:$AN,"&gt;" &amp;DATE(LEFT($AV$3, 4), MONTH("1 " &amp; AQ$6 &amp; " " &amp; LEFT($AV$3, 4)), 0 ), 'Raw Data'!$J:$J, $A175, 'Raw Data'!$P:$P,""&amp;'Raw Data'!$B$1,'Raw Data'!$D:$D,"&lt;&gt;*ithdr*",'Raw Data'!$D:$D,"&lt;&gt;*ancel*")</f>
        <v>0</v>
      </c>
      <c r="AR184" s="117"/>
      <c r="AS184" s="117"/>
      <c r="AT184" s="123"/>
      <c r="AU184" s="156">
        <f>SUMIFS('Raw Data'!$Y:$Y, 'Raw Data'!$AN:$AN,"&lt;=" &amp;DATE(MID($AV$3, 15, 4), MONTH("1 " &amp; AU$6 &amp; " " &amp; MID($AV$3, 15, 4)) + 1, 0 ), 'Raw Data'!$AN:$AN,"&gt;" &amp;DATE(MID($AV$3, 15, 4), MONTH("1 " &amp; AU$6 &amp; " " &amp; MID($AV$3, 15, 4)), 0 ), 'Raw Data'!$J:$J, $A175, 'Raw Data'!$O:$O,""&amp;'Raw Data'!$B$1,'Raw Data'!$D:$D,"&lt;&gt;*ithdr*",'Raw Data'!$D:$D,"&lt;&gt;*ancel*",'Raw Data'!$P:$P,"--")
+
SUMIFS('Raw Data'!$Y:$Y, 'Raw Data'!$AN:$AN,"&lt;=" &amp;DATE(MID($AV$3, 15, 4), MONTH("1 " &amp; AU$6 &amp; " " &amp; MID($AV$3, 15, 4)) + 1, 0 ), 'Raw Data'!$AN:$AN,"&gt;" &amp;DATE(MID($AV$3, 15, 4), MONTH("1 " &amp; AU$6 &amp; " " &amp; MID($AV$3, 15, 4)), 0 ), 'Raw Data'!$J:$J, $A175, 'Raw Data'!$P:$P,""&amp;'Raw Data'!$B$1,'Raw Data'!$D:$D,"&lt;&gt;*ithdr*",'Raw Data'!$D:$D,"&lt;&gt;*ancel*")</f>
        <v>0</v>
      </c>
      <c r="AV184" s="117"/>
      <c r="AW184" s="117"/>
      <c r="AX184" s="123"/>
      <c r="AY184" s="156">
        <f>SUMIFS('Raw Data'!$Y:$Y, 'Raw Data'!$AN:$AN,"&lt;=" &amp;DATE(MID($AV$3, 15, 4), MONTH("1 " &amp; AY$6 &amp; " " &amp; MID($AV$3, 15, 4)) + 1, 0 ), 'Raw Data'!$AN:$AN,"&gt;" &amp;DATE(MID($AV$3, 15, 4), MONTH("1 " &amp; AY$6 &amp; " " &amp; MID($AV$3, 15, 4)), 0 ), 'Raw Data'!$J:$J, $A175, 'Raw Data'!$O:$O,""&amp;'Raw Data'!$B$1,'Raw Data'!$D:$D,"&lt;&gt;*ithdr*",'Raw Data'!$D:$D,"&lt;&gt;*ancel*",'Raw Data'!$P:$P,"--")
+
SUMIFS('Raw Data'!$Y:$Y, 'Raw Data'!$AN:$AN,"&lt;=" &amp;DATE(MID($AV$3, 15, 4), MONTH("1 " &amp; AY$6 &amp; " " &amp; MID($AV$3, 15, 4)) + 1, 0 ), 'Raw Data'!$AN:$AN,"&gt;" &amp;DATE(MID($AV$3, 15, 4), MONTH("1 " &amp; AY$6 &amp; " " &amp; MID($AV$3, 15, 4)), 0 ), 'Raw Data'!$J:$J, $A175, 'Raw Data'!$P:$P,""&amp;'Raw Data'!$B$1,'Raw Data'!$D:$D,"&lt;&gt;*ithdr*",'Raw Data'!$D:$D,"&lt;&gt;*ancel*")</f>
        <v>0</v>
      </c>
      <c r="AZ184" s="117"/>
      <c r="BA184" s="117"/>
      <c r="BB184" s="123"/>
      <c r="BC184" s="156">
        <f>SUMIFS('Raw Data'!$Y:$Y, 'Raw Data'!$AN:$AN,"&lt;=" &amp;DATE(MID($AV$3, 15, 4), MONTH("1 " &amp; BC$6 &amp; " " &amp; MID($AV$3, 15, 4)) + 1, 0 ), 'Raw Data'!$AN:$AN,"&gt;" &amp;DATE(MID($AV$3, 15, 4), MONTH("1 " &amp; BC$6 &amp; " " &amp; MID($AV$3, 15, 4)), 0 ), 'Raw Data'!$J:$J, $A175, 'Raw Data'!$O:$O,""&amp;'Raw Data'!$B$1,'Raw Data'!$D:$D,"&lt;&gt;*ithdr*",'Raw Data'!$D:$D,"&lt;&gt;*ancel*",'Raw Data'!$P:$P,"--")
+
SUMIFS('Raw Data'!$Y:$Y, 'Raw Data'!$AN:$AN,"&lt;=" &amp;DATE(MID($AV$3, 15, 4), MONTH("1 " &amp; BC$6 &amp; " " &amp; MID($AV$3, 15, 4)) + 1, 0 ), 'Raw Data'!$AN:$AN,"&gt;" &amp;DATE(MID($AV$3, 15, 4), MONTH("1 " &amp; BC$6 &amp; " " &amp; MID($AV$3, 15, 4)), 0 ), 'Raw Data'!$J:$J, $A175, 'Raw Data'!$P:$P,""&amp;'Raw Data'!$B$1,'Raw Data'!$D:$D,"&lt;&gt;*ithdr*",'Raw Data'!$D:$D,"&lt;&gt;*ancel*")</f>
        <v>0</v>
      </c>
      <c r="BD184" s="117"/>
      <c r="BE184" s="117"/>
      <c r="BF184" s="123"/>
    </row>
    <row r="185" spans="1:58" ht="12.75" customHeight="1" x14ac:dyDescent="0.2">
      <c r="A185" s="120" t="s">
        <v>144</v>
      </c>
      <c r="B185" s="117"/>
      <c r="C185" s="117"/>
      <c r="D185" s="117"/>
      <c r="E185" s="117"/>
      <c r="F185" s="117"/>
      <c r="G185" s="117"/>
      <c r="H185" s="117"/>
      <c r="I185" s="117"/>
      <c r="J185" s="123"/>
      <c r="K185" s="156">
        <f>SUMIFS('Raw Data'!$AA:$AA, 'Raw Data'!$AN:$AN,"&lt;=" &amp;DATE(LEFT($AV$3, 4), MONTH("1 " &amp; K$6 &amp; " " &amp; LEFT($AV$3, 4)) + 1, 0 ), 'Raw Data'!$AN:$AN,"&gt;" &amp;DATE(LEFT($AV$3, 4), MONTH("1 " &amp; K$6 &amp; " " &amp; LEFT($AV$3, 4)), 0 ), 'Raw Data'!$J:$J, $A175, 'Raw Data'!$O:$O,""&amp;'Raw Data'!$B$1,'Raw Data'!$D:$D,"&lt;&gt;*ithdr*",'Raw Data'!$D:$D,"&lt;&gt;*ancel*",'Raw Data'!$P:$P,"--")
+
SUMIFS('Raw Data'!$AA:$AA, 'Raw Data'!$AN:$AN,"&lt;=" &amp;DATE(LEFT($AV$3, 4), MONTH("1 " &amp; K$6 &amp; " " &amp; LEFT($AV$3, 4)) + 1, 0 ), 'Raw Data'!$AN:$AN,"&gt;" &amp;DATE(LEFT($AV$3, 4), MONTH("1 " &amp; K$6 &amp; " " &amp; LEFT($AV$3, 4)), 0 ), 'Raw Data'!$J:$J, $A175, 'Raw Data'!$P:$P,""&amp;'Raw Data'!$B$1,'Raw Data'!$D:$D,"&lt;&gt;*ithdr*",'Raw Data'!$D:$D,"&lt;&gt;*ancel*")
+
SUMIFS('Raw Data'!$X:$X, 'Raw Data'!$AN:$AN,"&lt;=" &amp;DATE(LEFT($AV$3, 4), MONTH("1 " &amp; K$6 &amp; " " &amp; LEFT($AV$3, 4)) + 1, 0 ), 'Raw Data'!$AN:$AN,"&gt;" &amp;DATE(LEFT($AV$3, 4), MONTH("1 " &amp; K$6 &amp; " " &amp; LEFT($AV$3, 4)), 0 ), 'Raw Data'!$J:$J, $A175, 'Raw Data'!$O:$O,""&amp;'Raw Data'!$B$1,'Raw Data'!$D:$D,"&lt;&gt;*ithdr*",'Raw Data'!$D:$D,"&lt;&gt;*ancel*",'Raw Data'!$P:$P,"--")
+
SUMIFS('Raw Data'!$X:$X, 'Raw Data'!$AN:$AN,"&lt;=" &amp;DATE(LEFT($AV$3, 4), MONTH("1 " &amp; K$6 &amp; " " &amp; LEFT($AV$3, 4)) + 1, 0 ), 'Raw Data'!$AN:$AN,"&gt;" &amp;DATE(LEFT($AV$3, 4), MONTH("1 " &amp; K$6 &amp; " " &amp; LEFT($AV$3, 4)), 0 ), 'Raw Data'!$J:$J, $A175, 'Raw Data'!$P:$P,""&amp;'Raw Data'!$B$1,'Raw Data'!$D:$D,"&lt;&gt;*ithdr*",'Raw Data'!$D:$D,"&lt;&gt;*ancel*")
+
SUMIFS('Raw Data'!$V:$V, 'Raw Data'!$AN:$AN,"&lt;=" &amp;DATE(LEFT($AV$3, 4), MONTH("1 " &amp; K$6 &amp; " " &amp; LEFT($AV$3, 4)) + 1, 0 ), 'Raw Data'!$AN:$AN,"&gt;" &amp;DATE(LEFT($AV$3, 4), MONTH("1 " &amp; K$6 &amp; " " &amp; LEFT($AV$3, 4)), 0 ), 'Raw Data'!$J:$J, $A175, 'Raw Data'!$O:$O,""&amp;'Raw Data'!$B$1,'Raw Data'!$D:$D,"&lt;&gt;*ithdr*",'Raw Data'!$D:$D,"&lt;&gt;*ancel*",'Raw Data'!$P:$P,"--")
+
SUMIFS('Raw Data'!$V:$V, 'Raw Data'!$AN:$AN,"&lt;=" &amp;DATE(LEFT($AV$3, 4), MONTH("1 " &amp; K$6 &amp; " " &amp; LEFT($AV$3, 4)) + 1, 0 ), 'Raw Data'!$AN:$AN,"&gt;" &amp;DATE(LEFT($AV$3, 4), MONTH("1 " &amp; K$6 &amp; " " &amp; LEFT($AV$3, 4)), 0 ), 'Raw Data'!$J:$J, $A175, 'Raw Data'!$P:$P,""&amp;'Raw Data'!$B$1,'Raw Data'!$D:$D,"&lt;&gt;*ithdr*",'Raw Data'!$D:$D,"&lt;&gt;*ancel*")</f>
        <v>0</v>
      </c>
      <c r="L185" s="117"/>
      <c r="M185" s="117"/>
      <c r="N185" s="123"/>
      <c r="O185" s="156">
        <f>SUMIFS('Raw Data'!$AA:$AA, 'Raw Data'!$AN:$AN,"&lt;=" &amp;DATE(LEFT($AV$3, 4), MONTH("1 " &amp; O$6 &amp; " " &amp; LEFT($AV$3, 4)) + 1, 0 ), 'Raw Data'!$AN:$AN,"&gt;" &amp;DATE(LEFT($AV$3, 4), MONTH("1 " &amp; O$6 &amp; " " &amp; LEFT($AV$3, 4)), 0 ), 'Raw Data'!$J:$J, $A175, 'Raw Data'!$O:$O,""&amp;'Raw Data'!$B$1,'Raw Data'!$D:$D,"&lt;&gt;*ithdr*",'Raw Data'!$D:$D,"&lt;&gt;*ancel*",'Raw Data'!$P:$P,"--")
+
SUMIFS('Raw Data'!$AA:$AA, 'Raw Data'!$AN:$AN,"&lt;=" &amp;DATE(LEFT($AV$3, 4), MONTH("1 " &amp; O$6 &amp; " " &amp; LEFT($AV$3, 4)) + 1, 0 ), 'Raw Data'!$AN:$AN,"&gt;" &amp;DATE(LEFT($AV$3, 4), MONTH("1 " &amp; O$6 &amp; " " &amp; LEFT($AV$3, 4)), 0 ), 'Raw Data'!$J:$J, $A175, 'Raw Data'!$P:$P,""&amp;'Raw Data'!$B$1,'Raw Data'!$D:$D,"&lt;&gt;*ithdr*",'Raw Data'!$D:$D,"&lt;&gt;*ancel*")
+
SUMIFS('Raw Data'!$X:$X, 'Raw Data'!$AN:$AN,"&lt;=" &amp;DATE(LEFT($AV$3, 4), MONTH("1 " &amp; O$6 &amp; " " &amp; LEFT($AV$3, 4)) + 1, 0 ), 'Raw Data'!$AN:$AN,"&gt;" &amp;DATE(LEFT($AV$3, 4), MONTH("1 " &amp; O$6 &amp; " " &amp; LEFT($AV$3, 4)), 0 ), 'Raw Data'!$J:$J, $A175, 'Raw Data'!$O:$O,""&amp;'Raw Data'!$B$1,'Raw Data'!$D:$D,"&lt;&gt;*ithdr*",'Raw Data'!$D:$D,"&lt;&gt;*ancel*",'Raw Data'!$P:$P,"--")
+
SUMIFS('Raw Data'!$X:$X, 'Raw Data'!$AN:$AN,"&lt;=" &amp;DATE(LEFT($AV$3, 4), MONTH("1 " &amp; O$6 &amp; " " &amp; LEFT($AV$3, 4)) + 1, 0 ), 'Raw Data'!$AN:$AN,"&gt;" &amp;DATE(LEFT($AV$3, 4), MONTH("1 " &amp; O$6 &amp; " " &amp; LEFT($AV$3, 4)), 0 ), 'Raw Data'!$J:$J, $A175, 'Raw Data'!$P:$P,""&amp;'Raw Data'!$B$1,'Raw Data'!$D:$D,"&lt;&gt;*ithdr*",'Raw Data'!$D:$D,"&lt;&gt;*ancel*")
+
SUMIFS('Raw Data'!$V:$V, 'Raw Data'!$AN:$AN,"&lt;=" &amp;DATE(LEFT($AV$3, 4), MONTH("1 " &amp; O$6 &amp; " " &amp; LEFT($AV$3, 4)) + 1, 0 ), 'Raw Data'!$AN:$AN,"&gt;" &amp;DATE(LEFT($AV$3, 4), MONTH("1 " &amp; O$6 &amp; " " &amp; LEFT($AV$3, 4)), 0 ), 'Raw Data'!$J:$J, $A175, 'Raw Data'!$O:$O,""&amp;'Raw Data'!$B$1,'Raw Data'!$D:$D,"&lt;&gt;*ithdr*",'Raw Data'!$D:$D,"&lt;&gt;*ancel*",'Raw Data'!$P:$P,"--")
+
SUMIFS('Raw Data'!$V:$V, 'Raw Data'!$AN:$AN,"&lt;=" &amp;DATE(LEFT($AV$3, 4), MONTH("1 " &amp; O$6 &amp; " " &amp; LEFT($AV$3, 4)) + 1, 0 ), 'Raw Data'!$AN:$AN,"&gt;" &amp;DATE(LEFT($AV$3, 4), MONTH("1 " &amp; O$6 &amp; " " &amp; LEFT($AV$3, 4)), 0 ), 'Raw Data'!$J:$J, $A175, 'Raw Data'!$P:$P,""&amp;'Raw Data'!$B$1,'Raw Data'!$D:$D,"&lt;&gt;*ithdr*",'Raw Data'!$D:$D,"&lt;&gt;*ancel*")</f>
        <v>0</v>
      </c>
      <c r="P185" s="117"/>
      <c r="Q185" s="117"/>
      <c r="R185" s="123"/>
      <c r="S185" s="156">
        <f>SUMIFS('Raw Data'!$AA:$AA, 'Raw Data'!$AN:$AN,"&lt;=" &amp;DATE(LEFT($AV$3, 4), MONTH("1 " &amp; S$6 &amp; " " &amp; LEFT($AV$3, 4)) + 1, 0 ), 'Raw Data'!$AN:$AN,"&gt;" &amp;DATE(LEFT($AV$3, 4), MONTH("1 " &amp; S$6 &amp; " " &amp; LEFT($AV$3, 4)), 0 ), 'Raw Data'!$J:$J, $A175, 'Raw Data'!$O:$O,""&amp;'Raw Data'!$B$1,'Raw Data'!$D:$D,"&lt;&gt;*ithdr*",'Raw Data'!$D:$D,"&lt;&gt;*ancel*",'Raw Data'!$P:$P,"--")
+
SUMIFS('Raw Data'!$AA:$AA, 'Raw Data'!$AN:$AN,"&lt;=" &amp;DATE(LEFT($AV$3, 4), MONTH("1 " &amp; S$6 &amp; " " &amp; LEFT($AV$3, 4)) + 1, 0 ), 'Raw Data'!$AN:$AN,"&gt;" &amp;DATE(LEFT($AV$3, 4), MONTH("1 " &amp; S$6 &amp; " " &amp; LEFT($AV$3, 4)), 0 ), 'Raw Data'!$J:$J, $A175, 'Raw Data'!$P:$P,""&amp;'Raw Data'!$B$1,'Raw Data'!$D:$D,"&lt;&gt;*ithdr*",'Raw Data'!$D:$D,"&lt;&gt;*ancel*")
+
SUMIFS('Raw Data'!$X:$X, 'Raw Data'!$AN:$AN,"&lt;=" &amp;DATE(LEFT($AV$3, 4), MONTH("1 " &amp; S$6 &amp; " " &amp; LEFT($AV$3, 4)) + 1, 0 ), 'Raw Data'!$AN:$AN,"&gt;" &amp;DATE(LEFT($AV$3, 4), MONTH("1 " &amp; S$6 &amp; " " &amp; LEFT($AV$3, 4)), 0 ), 'Raw Data'!$J:$J, $A175, 'Raw Data'!$O:$O,""&amp;'Raw Data'!$B$1,'Raw Data'!$D:$D,"&lt;&gt;*ithdr*",'Raw Data'!$D:$D,"&lt;&gt;*ancel*",'Raw Data'!$P:$P,"--")
+
SUMIFS('Raw Data'!$X:$X, 'Raw Data'!$AN:$AN,"&lt;=" &amp;DATE(LEFT($AV$3, 4), MONTH("1 " &amp; S$6 &amp; " " &amp; LEFT($AV$3, 4)) + 1, 0 ), 'Raw Data'!$AN:$AN,"&gt;" &amp;DATE(LEFT($AV$3, 4), MONTH("1 " &amp; S$6 &amp; " " &amp; LEFT($AV$3, 4)), 0 ), 'Raw Data'!$J:$J, $A175, 'Raw Data'!$P:$P,""&amp;'Raw Data'!$B$1,'Raw Data'!$D:$D,"&lt;&gt;*ithdr*",'Raw Data'!$D:$D,"&lt;&gt;*ancel*")
+
SUMIFS('Raw Data'!$V:$V, 'Raw Data'!$AN:$AN,"&lt;=" &amp;DATE(LEFT($AV$3, 4), MONTH("1 " &amp; S$6 &amp; " " &amp; LEFT($AV$3, 4)) + 1, 0 ), 'Raw Data'!$AN:$AN,"&gt;" &amp;DATE(LEFT($AV$3, 4), MONTH("1 " &amp; S$6 &amp; " " &amp; LEFT($AV$3, 4)), 0 ), 'Raw Data'!$J:$J, $A175, 'Raw Data'!$O:$O,""&amp;'Raw Data'!$B$1,'Raw Data'!$D:$D,"&lt;&gt;*ithdr*",'Raw Data'!$D:$D,"&lt;&gt;*ancel*",'Raw Data'!$P:$P,"--")
+
SUMIFS('Raw Data'!$V:$V, 'Raw Data'!$AN:$AN,"&lt;=" &amp;DATE(LEFT($AV$3, 4), MONTH("1 " &amp; S$6 &amp; " " &amp; LEFT($AV$3, 4)) + 1, 0 ), 'Raw Data'!$AN:$AN,"&gt;" &amp;DATE(LEFT($AV$3, 4), MONTH("1 " &amp; S$6 &amp; " " &amp; LEFT($AV$3, 4)), 0 ), 'Raw Data'!$J:$J, $A175, 'Raw Data'!$P:$P,""&amp;'Raw Data'!$B$1,'Raw Data'!$D:$D,"&lt;&gt;*ithdr*",'Raw Data'!$D:$D,"&lt;&gt;*ancel*")</f>
        <v>0</v>
      </c>
      <c r="T185" s="117"/>
      <c r="U185" s="117"/>
      <c r="V185" s="123"/>
      <c r="W185" s="156">
        <f>SUMIFS('Raw Data'!$AA:$AA, 'Raw Data'!$AN:$AN,"&lt;=" &amp;DATE(LEFT($AV$3, 4), MONTH("1 " &amp; W$6 &amp; " " &amp; LEFT($AV$3, 4)) + 1, 0 ), 'Raw Data'!$AN:$AN,"&gt;" &amp;DATE(LEFT($AV$3, 4), MONTH("1 " &amp; W$6 &amp; " " &amp; LEFT($AV$3, 4)), 0 ), 'Raw Data'!$J:$J, $A175, 'Raw Data'!$O:$O,""&amp;'Raw Data'!$B$1,'Raw Data'!$D:$D,"&lt;&gt;*ithdr*",'Raw Data'!$D:$D,"&lt;&gt;*ancel*",'Raw Data'!$P:$P,"--")
+
SUMIFS('Raw Data'!$AA:$AA, 'Raw Data'!$AN:$AN,"&lt;=" &amp;DATE(LEFT($AV$3, 4), MONTH("1 " &amp; W$6 &amp; " " &amp; LEFT($AV$3, 4)) + 1, 0 ), 'Raw Data'!$AN:$AN,"&gt;" &amp;DATE(LEFT($AV$3, 4), MONTH("1 " &amp; W$6 &amp; " " &amp; LEFT($AV$3, 4)), 0 ), 'Raw Data'!$J:$J, $A175, 'Raw Data'!$P:$P,""&amp;'Raw Data'!$B$1,'Raw Data'!$D:$D,"&lt;&gt;*ithdr*",'Raw Data'!$D:$D,"&lt;&gt;*ancel*")
+
SUMIFS('Raw Data'!$X:$X, 'Raw Data'!$AN:$AN,"&lt;=" &amp;DATE(LEFT($AV$3, 4), MONTH("1 " &amp; W$6 &amp; " " &amp; LEFT($AV$3, 4)) + 1, 0 ), 'Raw Data'!$AN:$AN,"&gt;" &amp;DATE(LEFT($AV$3, 4), MONTH("1 " &amp; W$6 &amp; " " &amp; LEFT($AV$3, 4)), 0 ), 'Raw Data'!$J:$J, $A175, 'Raw Data'!$O:$O,""&amp;'Raw Data'!$B$1,'Raw Data'!$D:$D,"&lt;&gt;*ithdr*",'Raw Data'!$D:$D,"&lt;&gt;*ancel*",'Raw Data'!$P:$P,"--")
+
SUMIFS('Raw Data'!$X:$X, 'Raw Data'!$AN:$AN,"&lt;=" &amp;DATE(LEFT($AV$3, 4), MONTH("1 " &amp; W$6 &amp; " " &amp; LEFT($AV$3, 4)) + 1, 0 ), 'Raw Data'!$AN:$AN,"&gt;" &amp;DATE(LEFT($AV$3, 4), MONTH("1 " &amp; W$6 &amp; " " &amp; LEFT($AV$3, 4)), 0 ), 'Raw Data'!$J:$J, $A175, 'Raw Data'!$P:$P,""&amp;'Raw Data'!$B$1,'Raw Data'!$D:$D,"&lt;&gt;*ithdr*",'Raw Data'!$D:$D,"&lt;&gt;*ancel*")
+
SUMIFS('Raw Data'!$V:$V, 'Raw Data'!$AN:$AN,"&lt;=" &amp;DATE(LEFT($AV$3, 4), MONTH("1 " &amp; W$6 &amp; " " &amp; LEFT($AV$3, 4)) + 1, 0 ), 'Raw Data'!$AN:$AN,"&gt;" &amp;DATE(LEFT($AV$3, 4), MONTH("1 " &amp; W$6 &amp; " " &amp; LEFT($AV$3, 4)), 0 ), 'Raw Data'!$J:$J, $A175, 'Raw Data'!$O:$O,""&amp;'Raw Data'!$B$1,'Raw Data'!$D:$D,"&lt;&gt;*ithdr*",'Raw Data'!$D:$D,"&lt;&gt;*ancel*",'Raw Data'!$P:$P,"--")
+
SUMIFS('Raw Data'!$V:$V, 'Raw Data'!$AN:$AN,"&lt;=" &amp;DATE(LEFT($AV$3, 4), MONTH("1 " &amp; W$6 &amp; " " &amp; LEFT($AV$3, 4)) + 1, 0 ), 'Raw Data'!$AN:$AN,"&gt;" &amp;DATE(LEFT($AV$3, 4), MONTH("1 " &amp; W$6 &amp; " " &amp; LEFT($AV$3, 4)), 0 ), 'Raw Data'!$J:$J, $A175, 'Raw Data'!$P:$P,""&amp;'Raw Data'!$B$1,'Raw Data'!$D:$D,"&lt;&gt;*ithdr*",'Raw Data'!$D:$D,"&lt;&gt;*ancel*")</f>
        <v>0</v>
      </c>
      <c r="X185" s="117"/>
      <c r="Y185" s="117"/>
      <c r="Z185" s="123"/>
      <c r="AA185" s="156">
        <f>SUMIFS('Raw Data'!$AA:$AA, 'Raw Data'!$AN:$AN,"&lt;=" &amp;DATE(LEFT($AV$3, 4), MONTH("1 " &amp; AA$6 &amp; " " &amp; LEFT($AV$3, 4)) + 1, 0 ), 'Raw Data'!$AN:$AN,"&gt;" &amp;DATE(LEFT($AV$3, 4), MONTH("1 " &amp; AA$6 &amp; " " &amp; LEFT($AV$3, 4)), 0 ), 'Raw Data'!$J:$J, $A175, 'Raw Data'!$O:$O,""&amp;'Raw Data'!$B$1,'Raw Data'!$D:$D,"&lt;&gt;*ithdr*",'Raw Data'!$D:$D,"&lt;&gt;*ancel*",'Raw Data'!$P:$P,"--")
+
SUMIFS('Raw Data'!$AA:$AA, 'Raw Data'!$AN:$AN,"&lt;=" &amp;DATE(LEFT($AV$3, 4), MONTH("1 " &amp; AA$6 &amp; " " &amp; LEFT($AV$3, 4)) + 1, 0 ), 'Raw Data'!$AN:$AN,"&gt;" &amp;DATE(LEFT($AV$3, 4), MONTH("1 " &amp; AA$6 &amp; " " &amp; LEFT($AV$3, 4)), 0 ), 'Raw Data'!$J:$J, $A175, 'Raw Data'!$P:$P,""&amp;'Raw Data'!$B$1,'Raw Data'!$D:$D,"&lt;&gt;*ithdr*",'Raw Data'!$D:$D,"&lt;&gt;*ancel*")
+
SUMIFS('Raw Data'!$X:$X, 'Raw Data'!$AN:$AN,"&lt;=" &amp;DATE(LEFT($AV$3, 4), MONTH("1 " &amp; AA$6 &amp; " " &amp; LEFT($AV$3, 4)) + 1, 0 ), 'Raw Data'!$AN:$AN,"&gt;" &amp;DATE(LEFT($AV$3, 4), MONTH("1 " &amp; AA$6 &amp; " " &amp; LEFT($AV$3, 4)), 0 ), 'Raw Data'!$J:$J, $A175, 'Raw Data'!$O:$O,""&amp;'Raw Data'!$B$1,'Raw Data'!$D:$D,"&lt;&gt;*ithdr*",'Raw Data'!$D:$D,"&lt;&gt;*ancel*",'Raw Data'!$P:$P,"--")
+
SUMIFS('Raw Data'!$X:$X, 'Raw Data'!$AN:$AN,"&lt;=" &amp;DATE(LEFT($AV$3, 4), MONTH("1 " &amp; AA$6 &amp; " " &amp; LEFT($AV$3, 4)) + 1, 0 ), 'Raw Data'!$AN:$AN,"&gt;" &amp;DATE(LEFT($AV$3, 4), MONTH("1 " &amp; AA$6 &amp; " " &amp; LEFT($AV$3, 4)), 0 ), 'Raw Data'!$J:$J, $A175, 'Raw Data'!$P:$P,""&amp;'Raw Data'!$B$1,'Raw Data'!$D:$D,"&lt;&gt;*ithdr*",'Raw Data'!$D:$D,"&lt;&gt;*ancel*")
+
SUMIFS('Raw Data'!$V:$V, 'Raw Data'!$AN:$AN,"&lt;=" &amp;DATE(LEFT($AV$3, 4), MONTH("1 " &amp; AA$6 &amp; " " &amp; LEFT($AV$3, 4)) + 1, 0 ), 'Raw Data'!$AN:$AN,"&gt;" &amp;DATE(LEFT($AV$3, 4), MONTH("1 " &amp; AA$6 &amp; " " &amp; LEFT($AV$3, 4)), 0 ), 'Raw Data'!$J:$J, $A175, 'Raw Data'!$O:$O,""&amp;'Raw Data'!$B$1,'Raw Data'!$D:$D,"&lt;&gt;*ithdr*",'Raw Data'!$D:$D,"&lt;&gt;*ancel*",'Raw Data'!$P:$P,"--")
+
SUMIFS('Raw Data'!$V:$V, 'Raw Data'!$AN:$AN,"&lt;=" &amp;DATE(LEFT($AV$3, 4), MONTH("1 " &amp; AA$6 &amp; " " &amp; LEFT($AV$3, 4)) + 1, 0 ), 'Raw Data'!$AN:$AN,"&gt;" &amp;DATE(LEFT($AV$3, 4), MONTH("1 " &amp; AA$6 &amp; " " &amp; LEFT($AV$3, 4)), 0 ), 'Raw Data'!$J:$J, $A175, 'Raw Data'!$P:$P,""&amp;'Raw Data'!$B$1,'Raw Data'!$D:$D,"&lt;&gt;*ithdr*",'Raw Data'!$D:$D,"&lt;&gt;*ancel*")</f>
        <v>0</v>
      </c>
      <c r="AB185" s="117"/>
      <c r="AC185" s="117"/>
      <c r="AD185" s="123"/>
      <c r="AE185" s="156">
        <f>SUMIFS('Raw Data'!$AA:$AA, 'Raw Data'!$AN:$AN,"&lt;=" &amp;DATE(LEFT($AV$3, 4), MONTH("1 " &amp; AE$6 &amp; " " &amp; LEFT($AV$3, 4)) + 1, 0 ), 'Raw Data'!$AN:$AN,"&gt;" &amp;DATE(LEFT($AV$3, 4), MONTH("1 " &amp; AE$6 &amp; " " &amp; LEFT($AV$3, 4)), 0 ), 'Raw Data'!$J:$J, $A175, 'Raw Data'!$O:$O,""&amp;'Raw Data'!$B$1,'Raw Data'!$D:$D,"&lt;&gt;*ithdr*",'Raw Data'!$D:$D,"&lt;&gt;*ancel*",'Raw Data'!$P:$P,"--")
+
SUMIFS('Raw Data'!$AA:$AA, 'Raw Data'!$AN:$AN,"&lt;=" &amp;DATE(LEFT($AV$3, 4), MONTH("1 " &amp; AE$6 &amp; " " &amp; LEFT($AV$3, 4)) + 1, 0 ), 'Raw Data'!$AN:$AN,"&gt;" &amp;DATE(LEFT($AV$3, 4), MONTH("1 " &amp; AE$6 &amp; " " &amp; LEFT($AV$3, 4)), 0 ), 'Raw Data'!$J:$J, $A175, 'Raw Data'!$P:$P,""&amp;'Raw Data'!$B$1,'Raw Data'!$D:$D,"&lt;&gt;*ithdr*",'Raw Data'!$D:$D,"&lt;&gt;*ancel*")
+
SUMIFS('Raw Data'!$X:$X, 'Raw Data'!$AN:$AN,"&lt;=" &amp;DATE(LEFT($AV$3, 4), MONTH("1 " &amp; AE$6 &amp; " " &amp; LEFT($AV$3, 4)) + 1, 0 ), 'Raw Data'!$AN:$AN,"&gt;" &amp;DATE(LEFT($AV$3, 4), MONTH("1 " &amp; AE$6 &amp; " " &amp; LEFT($AV$3, 4)), 0 ), 'Raw Data'!$J:$J, $A175, 'Raw Data'!$O:$O,""&amp;'Raw Data'!$B$1,'Raw Data'!$D:$D,"&lt;&gt;*ithdr*",'Raw Data'!$D:$D,"&lt;&gt;*ancel*",'Raw Data'!$P:$P,"--")
+
SUMIFS('Raw Data'!$X:$X, 'Raw Data'!$AN:$AN,"&lt;=" &amp;DATE(LEFT($AV$3, 4), MONTH("1 " &amp; AE$6 &amp; " " &amp; LEFT($AV$3, 4)) + 1, 0 ), 'Raw Data'!$AN:$AN,"&gt;" &amp;DATE(LEFT($AV$3, 4), MONTH("1 " &amp; AE$6 &amp; " " &amp; LEFT($AV$3, 4)), 0 ), 'Raw Data'!$J:$J, $A175, 'Raw Data'!$P:$P,""&amp;'Raw Data'!$B$1,'Raw Data'!$D:$D,"&lt;&gt;*ithdr*",'Raw Data'!$D:$D,"&lt;&gt;*ancel*")
+
SUMIFS('Raw Data'!$V:$V, 'Raw Data'!$AN:$AN,"&lt;=" &amp;DATE(LEFT($AV$3, 4), MONTH("1 " &amp; AE$6 &amp; " " &amp; LEFT($AV$3, 4)) + 1, 0 ), 'Raw Data'!$AN:$AN,"&gt;" &amp;DATE(LEFT($AV$3, 4), MONTH("1 " &amp; AE$6 &amp; " " &amp; LEFT($AV$3, 4)), 0 ), 'Raw Data'!$J:$J, $A175, 'Raw Data'!$O:$O,""&amp;'Raw Data'!$B$1,'Raw Data'!$D:$D,"&lt;&gt;*ithdr*",'Raw Data'!$D:$D,"&lt;&gt;*ancel*",'Raw Data'!$P:$P,"--")
+
SUMIFS('Raw Data'!$V:$V, 'Raw Data'!$AN:$AN,"&lt;=" &amp;DATE(LEFT($AV$3, 4), MONTH("1 " &amp; AE$6 &amp; " " &amp; LEFT($AV$3, 4)) + 1, 0 ), 'Raw Data'!$AN:$AN,"&gt;" &amp;DATE(LEFT($AV$3, 4), MONTH("1 " &amp; AE$6 &amp; " " &amp; LEFT($AV$3, 4)), 0 ), 'Raw Data'!$J:$J, $A175, 'Raw Data'!$P:$P,""&amp;'Raw Data'!$B$1,'Raw Data'!$D:$D,"&lt;&gt;*ithdr*",'Raw Data'!$D:$D,"&lt;&gt;*ancel*")</f>
        <v>0</v>
      </c>
      <c r="AF185" s="117"/>
      <c r="AG185" s="117"/>
      <c r="AH185" s="123"/>
      <c r="AI185" s="156">
        <f>SUMIFS('Raw Data'!$AA:$AA, 'Raw Data'!$AN:$AN,"&lt;=" &amp;DATE(LEFT($AV$3, 4), MONTH("1 " &amp; AI$6 &amp; " " &amp; LEFT($AV$3, 4)) + 1, 0 ), 'Raw Data'!$AN:$AN,"&gt;" &amp;DATE(LEFT($AV$3, 4), MONTH("1 " &amp; AI$6 &amp; " " &amp; LEFT($AV$3, 4)), 0 ), 'Raw Data'!$J:$J, $A175, 'Raw Data'!$O:$O,""&amp;'Raw Data'!$B$1,'Raw Data'!$D:$D,"&lt;&gt;*ithdr*",'Raw Data'!$D:$D,"&lt;&gt;*ancel*",'Raw Data'!$P:$P,"--")
+
SUMIFS('Raw Data'!$AA:$AA, 'Raw Data'!$AN:$AN,"&lt;=" &amp;DATE(LEFT($AV$3, 4), MONTH("1 " &amp; AI$6 &amp; " " &amp; LEFT($AV$3, 4)) + 1, 0 ), 'Raw Data'!$AN:$AN,"&gt;" &amp;DATE(LEFT($AV$3, 4), MONTH("1 " &amp; AI$6 &amp; " " &amp; LEFT($AV$3, 4)), 0 ), 'Raw Data'!$J:$J, $A175, 'Raw Data'!$P:$P,""&amp;'Raw Data'!$B$1,'Raw Data'!$D:$D,"&lt;&gt;*ithdr*",'Raw Data'!$D:$D,"&lt;&gt;*ancel*")
+
SUMIFS('Raw Data'!$X:$X, 'Raw Data'!$AN:$AN,"&lt;=" &amp;DATE(LEFT($AV$3, 4), MONTH("1 " &amp; AI$6 &amp; " " &amp; LEFT($AV$3, 4)) + 1, 0 ), 'Raw Data'!$AN:$AN,"&gt;" &amp;DATE(LEFT($AV$3, 4), MONTH("1 " &amp; AI$6 &amp; " " &amp; LEFT($AV$3, 4)), 0 ), 'Raw Data'!$J:$J, $A175, 'Raw Data'!$O:$O,""&amp;'Raw Data'!$B$1,'Raw Data'!$D:$D,"&lt;&gt;*ithdr*",'Raw Data'!$D:$D,"&lt;&gt;*ancel*",'Raw Data'!$P:$P,"--")
+
SUMIFS('Raw Data'!$X:$X, 'Raw Data'!$AN:$AN,"&lt;=" &amp;DATE(LEFT($AV$3, 4), MONTH("1 " &amp; AI$6 &amp; " " &amp; LEFT($AV$3, 4)) + 1, 0 ), 'Raw Data'!$AN:$AN,"&gt;" &amp;DATE(LEFT($AV$3, 4), MONTH("1 " &amp; AI$6 &amp; " " &amp; LEFT($AV$3, 4)), 0 ), 'Raw Data'!$J:$J, $A175, 'Raw Data'!$P:$P,""&amp;'Raw Data'!$B$1,'Raw Data'!$D:$D,"&lt;&gt;*ithdr*",'Raw Data'!$D:$D,"&lt;&gt;*ancel*")
+
SUMIFS('Raw Data'!$V:$V, 'Raw Data'!$AN:$AN,"&lt;=" &amp;DATE(LEFT($AV$3, 4), MONTH("1 " &amp; AI$6 &amp; " " &amp; LEFT($AV$3, 4)) + 1, 0 ), 'Raw Data'!$AN:$AN,"&gt;" &amp;DATE(LEFT($AV$3, 4), MONTH("1 " &amp; AI$6 &amp; " " &amp; LEFT($AV$3, 4)), 0 ), 'Raw Data'!$J:$J, $A175, 'Raw Data'!$O:$O,""&amp;'Raw Data'!$B$1,'Raw Data'!$D:$D,"&lt;&gt;*ithdr*",'Raw Data'!$D:$D,"&lt;&gt;*ancel*",'Raw Data'!$P:$P,"--")
+
SUMIFS('Raw Data'!$V:$V, 'Raw Data'!$AN:$AN,"&lt;=" &amp;DATE(LEFT($AV$3, 4), MONTH("1 " &amp; AI$6 &amp; " " &amp; LEFT($AV$3, 4)) + 1, 0 ), 'Raw Data'!$AN:$AN,"&gt;" &amp;DATE(LEFT($AV$3, 4), MONTH("1 " &amp; AI$6 &amp; " " &amp; LEFT($AV$3, 4)), 0 ), 'Raw Data'!$J:$J, $A175, 'Raw Data'!$P:$P,""&amp;'Raw Data'!$B$1,'Raw Data'!$D:$D,"&lt;&gt;*ithdr*",'Raw Data'!$D:$D,"&lt;&gt;*ancel*")</f>
        <v>0</v>
      </c>
      <c r="AJ185" s="117"/>
      <c r="AK185" s="117"/>
      <c r="AL185" s="123"/>
      <c r="AM185" s="156">
        <f>SUMIFS('Raw Data'!$AA:$AA, 'Raw Data'!$AN:$AN,"&lt;=" &amp;DATE(LEFT($AV$3, 4), MONTH("1 " &amp; AM$6 &amp; " " &amp; LEFT($AV$3, 4)) + 1, 0 ), 'Raw Data'!$AN:$AN,"&gt;" &amp;DATE(LEFT($AV$3, 4), MONTH("1 " &amp; AM$6 &amp; " " &amp; LEFT($AV$3, 4)), 0 ), 'Raw Data'!$J:$J, $A175, 'Raw Data'!$O:$O,""&amp;'Raw Data'!$B$1,'Raw Data'!$D:$D,"&lt;&gt;*ithdr*",'Raw Data'!$D:$D,"&lt;&gt;*ancel*",'Raw Data'!$P:$P,"--")
+
SUMIFS('Raw Data'!$AA:$AA, 'Raw Data'!$AN:$AN,"&lt;=" &amp;DATE(LEFT($AV$3, 4), MONTH("1 " &amp; AM$6 &amp; " " &amp; LEFT($AV$3, 4)) + 1, 0 ), 'Raw Data'!$AN:$AN,"&gt;" &amp;DATE(LEFT($AV$3, 4), MONTH("1 " &amp; AM$6 &amp; " " &amp; LEFT($AV$3, 4)), 0 ), 'Raw Data'!$J:$J, $A175, 'Raw Data'!$P:$P,""&amp;'Raw Data'!$B$1,'Raw Data'!$D:$D,"&lt;&gt;*ithdr*",'Raw Data'!$D:$D,"&lt;&gt;*ancel*")
+
SUMIFS('Raw Data'!$X:$X, 'Raw Data'!$AN:$AN,"&lt;=" &amp;DATE(LEFT($AV$3, 4), MONTH("1 " &amp; AM$6 &amp; " " &amp; LEFT($AV$3, 4)) + 1, 0 ), 'Raw Data'!$AN:$AN,"&gt;" &amp;DATE(LEFT($AV$3, 4), MONTH("1 " &amp; AM$6 &amp; " " &amp; LEFT($AV$3, 4)), 0 ), 'Raw Data'!$J:$J, $A175, 'Raw Data'!$O:$O,""&amp;'Raw Data'!$B$1,'Raw Data'!$D:$D,"&lt;&gt;*ithdr*",'Raw Data'!$D:$D,"&lt;&gt;*ancel*",'Raw Data'!$P:$P,"--")
+
SUMIFS('Raw Data'!$X:$X, 'Raw Data'!$AN:$AN,"&lt;=" &amp;DATE(LEFT($AV$3, 4), MONTH("1 " &amp; AM$6 &amp; " " &amp; LEFT($AV$3, 4)) + 1, 0 ), 'Raw Data'!$AN:$AN,"&gt;" &amp;DATE(LEFT($AV$3, 4), MONTH("1 " &amp; AM$6 &amp; " " &amp; LEFT($AV$3, 4)), 0 ), 'Raw Data'!$J:$J, $A175, 'Raw Data'!$P:$P,""&amp;'Raw Data'!$B$1,'Raw Data'!$D:$D,"&lt;&gt;*ithdr*",'Raw Data'!$D:$D,"&lt;&gt;*ancel*")
+
SUMIFS('Raw Data'!$V:$V, 'Raw Data'!$AN:$AN,"&lt;=" &amp;DATE(LEFT($AV$3, 4), MONTH("1 " &amp; AM$6 &amp; " " &amp; LEFT($AV$3, 4)) + 1, 0 ), 'Raw Data'!$AN:$AN,"&gt;" &amp;DATE(LEFT($AV$3, 4), MONTH("1 " &amp; AM$6 &amp; " " &amp; LEFT($AV$3, 4)), 0 ), 'Raw Data'!$J:$J, $A175, 'Raw Data'!$O:$O,""&amp;'Raw Data'!$B$1,'Raw Data'!$D:$D,"&lt;&gt;*ithdr*",'Raw Data'!$D:$D,"&lt;&gt;*ancel*",'Raw Data'!$P:$P,"--")
+
SUMIFS('Raw Data'!$V:$V, 'Raw Data'!$AN:$AN,"&lt;=" &amp;DATE(LEFT($AV$3, 4), MONTH("1 " &amp; AM$6 &amp; " " &amp; LEFT($AV$3, 4)) + 1, 0 ), 'Raw Data'!$AN:$AN,"&gt;" &amp;DATE(LEFT($AV$3, 4), MONTH("1 " &amp; AM$6 &amp; " " &amp; LEFT($AV$3, 4)), 0 ), 'Raw Data'!$J:$J, $A175, 'Raw Data'!$P:$P,""&amp;'Raw Data'!$B$1,'Raw Data'!$D:$D,"&lt;&gt;*ithdr*",'Raw Data'!$D:$D,"&lt;&gt;*ancel*")</f>
        <v>0</v>
      </c>
      <c r="AN185" s="117"/>
      <c r="AO185" s="117"/>
      <c r="AP185" s="123"/>
      <c r="AQ185" s="156">
        <f>SUMIFS('Raw Data'!$AA:$AA, 'Raw Data'!$AN:$AN,"&lt;=" &amp;DATE(LEFT($AV$3, 4), MONTH("1 " &amp; AQ$6 &amp; " " &amp; LEFT($AV$3, 4)) + 1, 0 ), 'Raw Data'!$AN:$AN,"&gt;" &amp;DATE(LEFT($AV$3, 4), MONTH("1 " &amp; AQ$6 &amp; " " &amp; LEFT($AV$3, 4)), 0 ), 'Raw Data'!$J:$J, $A175, 'Raw Data'!$O:$O,""&amp;'Raw Data'!$B$1,'Raw Data'!$D:$D,"&lt;&gt;*ithdr*",'Raw Data'!$D:$D,"&lt;&gt;*ancel*",'Raw Data'!$P:$P,"--")
+
SUMIFS('Raw Data'!$AA:$AA, 'Raw Data'!$AN:$AN,"&lt;=" &amp;DATE(LEFT($AV$3, 4), MONTH("1 " &amp; AQ$6 &amp; " " &amp; LEFT($AV$3, 4)) + 1, 0 ), 'Raw Data'!$AN:$AN,"&gt;" &amp;DATE(LEFT($AV$3, 4), MONTH("1 " &amp; AQ$6 &amp; " " &amp; LEFT($AV$3, 4)), 0 ), 'Raw Data'!$J:$J, $A175, 'Raw Data'!$P:$P,""&amp;'Raw Data'!$B$1,'Raw Data'!$D:$D,"&lt;&gt;*ithdr*",'Raw Data'!$D:$D,"&lt;&gt;*ancel*")
+
SUMIFS('Raw Data'!$X:$X, 'Raw Data'!$AN:$AN,"&lt;=" &amp;DATE(LEFT($AV$3, 4), MONTH("1 " &amp; AQ$6 &amp; " " &amp; LEFT($AV$3, 4)) + 1, 0 ), 'Raw Data'!$AN:$AN,"&gt;" &amp;DATE(LEFT($AV$3, 4), MONTH("1 " &amp; AQ$6 &amp; " " &amp; LEFT($AV$3, 4)), 0 ), 'Raw Data'!$J:$J, $A175, 'Raw Data'!$O:$O,""&amp;'Raw Data'!$B$1,'Raw Data'!$D:$D,"&lt;&gt;*ithdr*",'Raw Data'!$D:$D,"&lt;&gt;*ancel*",'Raw Data'!$P:$P,"--")
+
SUMIFS('Raw Data'!$X:$X, 'Raw Data'!$AN:$AN,"&lt;=" &amp;DATE(LEFT($AV$3, 4), MONTH("1 " &amp; AQ$6 &amp; " " &amp; LEFT($AV$3, 4)) + 1, 0 ), 'Raw Data'!$AN:$AN,"&gt;" &amp;DATE(LEFT($AV$3, 4), MONTH("1 " &amp; AQ$6 &amp; " " &amp; LEFT($AV$3, 4)), 0 ), 'Raw Data'!$J:$J, $A175, 'Raw Data'!$P:$P,""&amp;'Raw Data'!$B$1,'Raw Data'!$D:$D,"&lt;&gt;*ithdr*",'Raw Data'!$D:$D,"&lt;&gt;*ancel*")
+
SUMIFS('Raw Data'!$V:$V, 'Raw Data'!$AN:$AN,"&lt;=" &amp;DATE(LEFT($AV$3, 4), MONTH("1 " &amp; AQ$6 &amp; " " &amp; LEFT($AV$3, 4)) + 1, 0 ), 'Raw Data'!$AN:$AN,"&gt;" &amp;DATE(LEFT($AV$3, 4), MONTH("1 " &amp; AQ$6 &amp; " " &amp; LEFT($AV$3, 4)), 0 ), 'Raw Data'!$J:$J, $A175, 'Raw Data'!$O:$O,""&amp;'Raw Data'!$B$1,'Raw Data'!$D:$D,"&lt;&gt;*ithdr*",'Raw Data'!$D:$D,"&lt;&gt;*ancel*",'Raw Data'!$P:$P,"--")
+
SUMIFS('Raw Data'!$V:$V, 'Raw Data'!$AN:$AN,"&lt;=" &amp;DATE(LEFT($AV$3, 4), MONTH("1 " &amp; AQ$6 &amp; " " &amp; LEFT($AV$3, 4)) + 1, 0 ), 'Raw Data'!$AN:$AN,"&gt;" &amp;DATE(LEFT($AV$3, 4), MONTH("1 " &amp; AQ$6 &amp; " " &amp; LEFT($AV$3, 4)), 0 ), 'Raw Data'!$J:$J, $A175, 'Raw Data'!$P:$P,""&amp;'Raw Data'!$B$1,'Raw Data'!$D:$D,"&lt;&gt;*ithdr*",'Raw Data'!$D:$D,"&lt;&gt;*ancel*")</f>
        <v>0</v>
      </c>
      <c r="AR185" s="117"/>
      <c r="AS185" s="117"/>
      <c r="AT185" s="123"/>
      <c r="AU185" s="156">
        <f>SUMIFS('Raw Data'!$AA:$AA, 'Raw Data'!$AN:$AN,"&lt;=" &amp;DATE(MID($AV$3, 15, 4), MONTH("1 " &amp; AU$6 &amp; " " &amp; MID($AV$3, 15, 4)) + 1, 0 ), 'Raw Data'!$AN:$AN,"&gt;" &amp;DATE(MID($AV$3, 15, 4), MONTH("1 " &amp; AU$6 &amp; " " &amp; MID($AV$3, 15, 4)), 0 ), 'Raw Data'!$J:$J, $A175, 'Raw Data'!$O:$O,""&amp;'Raw Data'!$B$1,'Raw Data'!$D:$D,"&lt;&gt;*ithdr*",'Raw Data'!$D:$D,"&lt;&gt;*ancel*",'Raw Data'!$P:$P,"--")
+
SUMIFS('Raw Data'!$AA:$AA, 'Raw Data'!$AN:$AN,"&lt;=" &amp;DATE(MID($AV$3, 15, 4), MONTH("1 " &amp; AU$6 &amp; " " &amp; MID($AV$3, 15, 4)) + 1, 0 ), 'Raw Data'!$AN:$AN,"&gt;" &amp;DATE(MID($AV$3, 15, 4), MONTH("1 " &amp; AU$6 &amp; " " &amp; MID($AV$3, 15, 4)), 0 ), 'Raw Data'!$J:$J, $A175, 'Raw Data'!$P:$P,""&amp;'Raw Data'!$B$1,'Raw Data'!$D:$D,"&lt;&gt;*ithdr*",'Raw Data'!$D:$D,"&lt;&gt;*ancel*")
+
SUMIFS('Raw Data'!$X:$X, 'Raw Data'!$AN:$AN,"&lt;=" &amp;DATE(MID($AV$3, 15, 4), MONTH("1 " &amp; AU$6 &amp; " " &amp; MID($AV$3, 15, 4)) + 1, 0 ), 'Raw Data'!$AN:$AN,"&gt;" &amp;DATE(MID($AV$3, 15, 4), MONTH("1 " &amp; AU$6 &amp; " " &amp; MID($AV$3, 15, 4)), 0 ), 'Raw Data'!$J:$J, $A175, 'Raw Data'!$O:$O,""&amp;'Raw Data'!$B$1,'Raw Data'!$D:$D,"&lt;&gt;*ithdr*",'Raw Data'!$D:$D,"&lt;&gt;*ancel*",'Raw Data'!$P:$P,"--")
+
SUMIFS('Raw Data'!$X:$X, 'Raw Data'!$AN:$AN,"&lt;=" &amp;DATE(MID($AV$3, 15, 4), MONTH("1 " &amp; AU$6 &amp; " " &amp; MID($AV$3, 15, 4)) + 1, 0 ), 'Raw Data'!$AN:$AN,"&gt;" &amp;DATE(MID($AV$3, 15, 4), MONTH("1 " &amp; AU$6 &amp; " " &amp; MID($AV$3, 15, 4)), 0 ), 'Raw Data'!$J:$J, $A175, 'Raw Data'!$P:$P,""&amp;'Raw Data'!$B$1,'Raw Data'!$D:$D,"&lt;&gt;*ithdr*",'Raw Data'!$D:$D,"&lt;&gt;*ancel*")
+
SUMIFS('Raw Data'!$V:$V, 'Raw Data'!$AN:$AN,"&lt;=" &amp;DATE(MID($AV$3, 15, 4), MONTH("1 " &amp; AU$6 &amp; " " &amp; MID($AV$3, 15, 4)) + 1, 0 ), 'Raw Data'!$AN:$AN,"&gt;" &amp;DATE(MID($AV$3, 15, 4), MONTH("1 " &amp; AU$6 &amp; " " &amp; MID($AV$3, 15, 4)), 0 ), 'Raw Data'!$J:$J, $A175, 'Raw Data'!$O:$O,""&amp;'Raw Data'!$B$1,'Raw Data'!$D:$D,"&lt;&gt;*ithdr*",'Raw Data'!$D:$D,"&lt;&gt;*ancel*",'Raw Data'!$P:$P,"--")
+
SUMIFS('Raw Data'!$V:$V, 'Raw Data'!$AN:$AN,"&lt;=" &amp;DATE(MID($AV$3, 15, 4), MONTH("1 " &amp; AU$6 &amp; " " &amp; MID($AV$3, 15, 4)) + 1, 0 ), 'Raw Data'!$AN:$AN,"&gt;" &amp;DATE(MID($AV$3, 15, 4), MONTH("1 " &amp; AU$6 &amp; " " &amp; MID($AV$3, 15, 4)), 0 ), 'Raw Data'!$J:$J, $A175, 'Raw Data'!$P:$P,""&amp;'Raw Data'!$B$1,'Raw Data'!$D:$D,"&lt;&gt;*ithdr*",'Raw Data'!$D:$D,"&lt;&gt;*ancel*")</f>
        <v>0</v>
      </c>
      <c r="AV185" s="117"/>
      <c r="AW185" s="117"/>
      <c r="AX185" s="123"/>
      <c r="AY185" s="156">
        <f>SUMIFS('Raw Data'!$AA:$AA, 'Raw Data'!$AN:$AN,"&lt;=" &amp;DATE(MID($AV$3, 15, 4), MONTH("1 " &amp; AY$6 &amp; " " &amp; MID($AV$3, 15, 4)) + 1, 0 ), 'Raw Data'!$AN:$AN,"&gt;" &amp;DATE(MID($AV$3, 15, 4), MONTH("1 " &amp; AY$6 &amp; " " &amp; MID($AV$3, 15, 4)), 0 ), 'Raw Data'!$J:$J, $A175, 'Raw Data'!$O:$O,""&amp;'Raw Data'!$B$1,'Raw Data'!$D:$D,"&lt;&gt;*ithdr*",'Raw Data'!$D:$D,"&lt;&gt;*ancel*",'Raw Data'!$P:$P,"--")
+
SUMIFS('Raw Data'!$AA:$AA, 'Raw Data'!$AN:$AN,"&lt;=" &amp;DATE(MID($AV$3, 15, 4), MONTH("1 " &amp; AY$6 &amp; " " &amp; MID($AV$3, 15, 4)) + 1, 0 ), 'Raw Data'!$AN:$AN,"&gt;" &amp;DATE(MID($AV$3, 15, 4), MONTH("1 " &amp; AY$6 &amp; " " &amp; MID($AV$3, 15, 4)), 0 ), 'Raw Data'!$J:$J, $A175, 'Raw Data'!$P:$P,""&amp;'Raw Data'!$B$1,'Raw Data'!$D:$D,"&lt;&gt;*ithdr*",'Raw Data'!$D:$D,"&lt;&gt;*ancel*")
+
SUMIFS('Raw Data'!$X:$X, 'Raw Data'!$AN:$AN,"&lt;=" &amp;DATE(MID($AV$3, 15, 4), MONTH("1 " &amp; AY$6 &amp; " " &amp; MID($AV$3, 15, 4)) + 1, 0 ), 'Raw Data'!$AN:$AN,"&gt;" &amp;DATE(MID($AV$3, 15, 4), MONTH("1 " &amp; AY$6 &amp; " " &amp; MID($AV$3, 15, 4)), 0 ), 'Raw Data'!$J:$J, $A175, 'Raw Data'!$O:$O,""&amp;'Raw Data'!$B$1,'Raw Data'!$D:$D,"&lt;&gt;*ithdr*",'Raw Data'!$D:$D,"&lt;&gt;*ancel*",'Raw Data'!$P:$P,"--")
+
SUMIFS('Raw Data'!$X:$X, 'Raw Data'!$AN:$AN,"&lt;=" &amp;DATE(MID($AV$3, 15, 4), MONTH("1 " &amp; AY$6 &amp; " " &amp; MID($AV$3, 15, 4)) + 1, 0 ), 'Raw Data'!$AN:$AN,"&gt;" &amp;DATE(MID($AV$3, 15, 4), MONTH("1 " &amp; AY$6 &amp; " " &amp; MID($AV$3, 15, 4)), 0 ), 'Raw Data'!$J:$J, $A175, 'Raw Data'!$P:$P,""&amp;'Raw Data'!$B$1,'Raw Data'!$D:$D,"&lt;&gt;*ithdr*",'Raw Data'!$D:$D,"&lt;&gt;*ancel*")
+
SUMIFS('Raw Data'!$V:$V, 'Raw Data'!$AN:$AN,"&lt;=" &amp;DATE(MID($AV$3, 15, 4), MONTH("1 " &amp; AY$6 &amp; " " &amp; MID($AV$3, 15, 4)) + 1, 0 ), 'Raw Data'!$AN:$AN,"&gt;" &amp;DATE(MID($AV$3, 15, 4), MONTH("1 " &amp; AY$6 &amp; " " &amp; MID($AV$3, 15, 4)), 0 ), 'Raw Data'!$J:$J, $A175, 'Raw Data'!$O:$O,""&amp;'Raw Data'!$B$1,'Raw Data'!$D:$D,"&lt;&gt;*ithdr*",'Raw Data'!$D:$D,"&lt;&gt;*ancel*",'Raw Data'!$P:$P,"--")
+
SUMIFS('Raw Data'!$V:$V, 'Raw Data'!$AN:$AN,"&lt;=" &amp;DATE(MID($AV$3, 15, 4), MONTH("1 " &amp; AY$6 &amp; " " &amp; MID($AV$3, 15, 4)) + 1, 0 ), 'Raw Data'!$AN:$AN,"&gt;" &amp;DATE(MID($AV$3, 15, 4), MONTH("1 " &amp; AY$6 &amp; " " &amp; MID($AV$3, 15, 4)), 0 ), 'Raw Data'!$J:$J, $A175, 'Raw Data'!$P:$P,""&amp;'Raw Data'!$B$1,'Raw Data'!$D:$D,"&lt;&gt;*ithdr*",'Raw Data'!$D:$D,"&lt;&gt;*ancel*")</f>
        <v>0</v>
      </c>
      <c r="AZ185" s="117"/>
      <c r="BA185" s="117"/>
      <c r="BB185" s="123"/>
      <c r="BC185" s="156">
        <f>SUMIFS('Raw Data'!$AA:$AA, 'Raw Data'!$AN:$AN,"&lt;=" &amp;DATE(MID($AV$3, 15, 4), MONTH("1 " &amp; BC$6 &amp; " " &amp; MID($AV$3, 15, 4)) + 1, 0 ), 'Raw Data'!$AN:$AN,"&gt;" &amp;DATE(MID($AV$3, 15, 4), MONTH("1 " &amp; BC$6 &amp; " " &amp; MID($AV$3, 15, 4)), 0 ), 'Raw Data'!$J:$J, $A175, 'Raw Data'!$O:$O,""&amp;'Raw Data'!$B$1,'Raw Data'!$D:$D,"&lt;&gt;*ithdr*",'Raw Data'!$D:$D,"&lt;&gt;*ancel*",'Raw Data'!$P:$P,"--")
+
SUMIFS('Raw Data'!$AA:$AA, 'Raw Data'!$AN:$AN,"&lt;=" &amp;DATE(MID($AV$3, 15, 4), MONTH("1 " &amp; BC$6 &amp; " " &amp; MID($AV$3, 15, 4)) + 1, 0 ), 'Raw Data'!$AN:$AN,"&gt;" &amp;DATE(MID($AV$3, 15, 4), MONTH("1 " &amp; BC$6 &amp; " " &amp; MID($AV$3, 15, 4)), 0 ), 'Raw Data'!$J:$J, $A175, 'Raw Data'!$P:$P,""&amp;'Raw Data'!$B$1,'Raw Data'!$D:$D,"&lt;&gt;*ithdr*",'Raw Data'!$D:$D,"&lt;&gt;*ancel*")
+
SUMIFS('Raw Data'!$X:$X, 'Raw Data'!$AN:$AN,"&lt;=" &amp;DATE(MID($AV$3, 15, 4), MONTH("1 " &amp; BC$6 &amp; " " &amp; MID($AV$3, 15, 4)) + 1, 0 ), 'Raw Data'!$AN:$AN,"&gt;" &amp;DATE(MID($AV$3, 15, 4), MONTH("1 " &amp; BC$6 &amp; " " &amp; MID($AV$3, 15, 4)), 0 ), 'Raw Data'!$J:$J, $A175, 'Raw Data'!$O:$O,""&amp;'Raw Data'!$B$1,'Raw Data'!$D:$D,"&lt;&gt;*ithdr*",'Raw Data'!$D:$D,"&lt;&gt;*ancel*",'Raw Data'!$P:$P,"--")
+
SUMIFS('Raw Data'!$X:$X, 'Raw Data'!$AN:$AN,"&lt;=" &amp;DATE(MID($AV$3, 15, 4), MONTH("1 " &amp; BC$6 &amp; " " &amp; MID($AV$3, 15, 4)) + 1, 0 ), 'Raw Data'!$AN:$AN,"&gt;" &amp;DATE(MID($AV$3, 15, 4), MONTH("1 " &amp; BC$6 &amp; " " &amp; MID($AV$3, 15, 4)), 0 ), 'Raw Data'!$J:$J, $A175, 'Raw Data'!$P:$P,""&amp;'Raw Data'!$B$1,'Raw Data'!$D:$D,"&lt;&gt;*ithdr*",'Raw Data'!$D:$D,"&lt;&gt;*ancel*")
+
SUMIFS('Raw Data'!$V:$V, 'Raw Data'!$AN:$AN,"&lt;=" &amp;DATE(MID($AV$3, 15, 4), MONTH("1 " &amp; BC$6 &amp; " " &amp; MID($AV$3, 15, 4)) + 1, 0 ), 'Raw Data'!$AN:$AN,"&gt;" &amp;DATE(MID($AV$3, 15, 4), MONTH("1 " &amp; BC$6 &amp; " " &amp; MID($AV$3, 15, 4)), 0 ), 'Raw Data'!$J:$J, $A175, 'Raw Data'!$O:$O,""&amp;'Raw Data'!$B$1,'Raw Data'!$D:$D,"&lt;&gt;*ithdr*",'Raw Data'!$D:$D,"&lt;&gt;*ancel*",'Raw Data'!$P:$P,"--")
+
SUMIFS('Raw Data'!$V:$V, 'Raw Data'!$AN:$AN,"&lt;=" &amp;DATE(MID($AV$3, 15, 4), MONTH("1 " &amp; BC$6 &amp; " " &amp; MID($AV$3, 15, 4)) + 1, 0 ), 'Raw Data'!$AN:$AN,"&gt;" &amp;DATE(MID($AV$3, 15, 4), MONTH("1 " &amp; BC$6 &amp; " " &amp; MID($AV$3, 15, 4)), 0 ), 'Raw Data'!$J:$J, $A175, 'Raw Data'!$P:$P,""&amp;'Raw Data'!$B$1,'Raw Data'!$D:$D,"&lt;&gt;*ithdr*",'Raw Data'!$D:$D,"&lt;&gt;*ancel*")</f>
        <v>0</v>
      </c>
      <c r="BD185" s="117"/>
      <c r="BE185" s="117"/>
      <c r="BF185" s="123"/>
    </row>
    <row r="186" spans="1:58" ht="12.75" customHeight="1" x14ac:dyDescent="0.2">
      <c r="A186" s="120" t="s">
        <v>734</v>
      </c>
      <c r="B186" s="117"/>
      <c r="C186" s="117"/>
      <c r="D186" s="117"/>
      <c r="E186" s="117"/>
      <c r="F186" s="117"/>
      <c r="G186" s="117"/>
      <c r="H186" s="117"/>
      <c r="I186" s="117"/>
      <c r="J186" s="123"/>
      <c r="K186" s="140">
        <f>SUMIFS('Raw Data'!$AI:$AI, 'Raw Data'!$AN:$AN,"&lt;=" &amp;DATE(LEFT($AV$3, 4), MONTH("1 " &amp; K$6 &amp; " " &amp; LEFT($AV$3, 4)) + 1, 0 ), 'Raw Data'!$AN:$AN,"&gt;" &amp;DATE(LEFT($AV$3, 4), MONTH("1 " &amp; K$6 &amp; " " &amp; LEFT($AV$3, 4)), 0 ), 'Raw Data'!$J:$J, $A175, 'Raw Data'!$O:$O,""&amp;'Raw Data'!$B$1,'Raw Data'!$D:$D,"&lt;&gt;*ithdr*",'Raw Data'!$D:$D,"&lt;&gt;*ancel*",'Raw Data'!$P:$P,"--")
+
SUMIFS('Raw Data'!$AI:$AI, 'Raw Data'!$AN:$AN,"&lt;=" &amp;DATE(LEFT($AV$3, 4), MONTH("1 " &amp; K$6 &amp; " " &amp; LEFT($AV$3, 4)) + 1, 0 ), 'Raw Data'!$AN:$AN,"&gt;" &amp;DATE(LEFT($AV$3, 4), MONTH("1 " &amp; K$6 &amp; " " &amp; LEFT($AV$3, 4)), 0 ), 'Raw Data'!$J:$J, $A175, 'Raw Data'!$P:$P,""&amp;'Raw Data'!$B$1,'Raw Data'!$D:$D,"&lt;&gt;*ithdr*",'Raw Data'!$D:$D,"&lt;&gt;*ancel*")</f>
        <v>0</v>
      </c>
      <c r="L186" s="117"/>
      <c r="M186" s="117"/>
      <c r="N186" s="123"/>
      <c r="O186" s="140">
        <f>SUMIFS('Raw Data'!$AI:$AI, 'Raw Data'!$AN:$AN,"&lt;=" &amp;DATE(LEFT($AV$3, 4), MONTH("1 " &amp; O$6 &amp; " " &amp; LEFT($AV$3, 4)) + 1, 0 ), 'Raw Data'!$AN:$AN,"&gt;" &amp;DATE(LEFT($AV$3, 4), MONTH("1 " &amp; O$6 &amp; " " &amp; LEFT($AV$3, 4)), 0 ), 'Raw Data'!$J:$J, $A175, 'Raw Data'!$O:$O,""&amp;'Raw Data'!$B$1,'Raw Data'!$D:$D,"&lt;&gt;*ithdr*",'Raw Data'!$D:$D,"&lt;&gt;*ancel*",'Raw Data'!$P:$P,"--")
+
SUMIFS('Raw Data'!$AI:$AI, 'Raw Data'!$AN:$AN,"&lt;=" &amp;DATE(LEFT($AV$3, 4), MONTH("1 " &amp; O$6 &amp; " " &amp; LEFT($AV$3, 4)) + 1, 0 ), 'Raw Data'!$AN:$AN,"&gt;" &amp;DATE(LEFT($AV$3, 4), MONTH("1 " &amp; O$6 &amp; " " &amp; LEFT($AV$3, 4)), 0 ), 'Raw Data'!$J:$J, $A175, 'Raw Data'!$P:$P,""&amp;'Raw Data'!$B$1,'Raw Data'!$D:$D,"&lt;&gt;*ithdr*",'Raw Data'!$D:$D,"&lt;&gt;*ancel*")</f>
        <v>0</v>
      </c>
      <c r="P186" s="117"/>
      <c r="Q186" s="117"/>
      <c r="R186" s="123"/>
      <c r="S186" s="140">
        <f>SUMIFS('Raw Data'!$AI:$AI, 'Raw Data'!$AN:$AN,"&lt;=" &amp;DATE(LEFT($AV$3, 4), MONTH("1 " &amp; S$6 &amp; " " &amp; LEFT($AV$3, 4)) + 1, 0 ), 'Raw Data'!$AN:$AN,"&gt;" &amp;DATE(LEFT($AV$3, 4), MONTH("1 " &amp; S$6 &amp; " " &amp; LEFT($AV$3, 4)), 0 ), 'Raw Data'!$J:$J, $A175, 'Raw Data'!$O:$O,""&amp;'Raw Data'!$B$1,'Raw Data'!$D:$D,"&lt;&gt;*ithdr*",'Raw Data'!$D:$D,"&lt;&gt;*ancel*",'Raw Data'!$P:$P,"--")
+
SUMIFS('Raw Data'!$AI:$AI, 'Raw Data'!$AN:$AN,"&lt;=" &amp;DATE(LEFT($AV$3, 4), MONTH("1 " &amp; S$6 &amp; " " &amp; LEFT($AV$3, 4)) + 1, 0 ), 'Raw Data'!$AN:$AN,"&gt;" &amp;DATE(LEFT($AV$3, 4), MONTH("1 " &amp; S$6 &amp; " " &amp; LEFT($AV$3, 4)), 0 ), 'Raw Data'!$J:$J, $A175, 'Raw Data'!$P:$P,""&amp;'Raw Data'!$B$1,'Raw Data'!$D:$D,"&lt;&gt;*ithdr*",'Raw Data'!$D:$D,"&lt;&gt;*ancel*")</f>
        <v>0</v>
      </c>
      <c r="T186" s="117"/>
      <c r="U186" s="117"/>
      <c r="V186" s="123"/>
      <c r="W186" s="140">
        <f>SUMIFS('Raw Data'!$AI:$AI, 'Raw Data'!$AN:$AN,"&lt;=" &amp;DATE(LEFT($AV$3, 4), MONTH("1 " &amp; W$6 &amp; " " &amp; LEFT($AV$3, 4)) + 1, 0 ), 'Raw Data'!$AN:$AN,"&gt;" &amp;DATE(LEFT($AV$3, 4), MONTH("1 " &amp; W$6 &amp; " " &amp; LEFT($AV$3, 4)), 0 ), 'Raw Data'!$J:$J, $A175, 'Raw Data'!$O:$O,""&amp;'Raw Data'!$B$1,'Raw Data'!$D:$D,"&lt;&gt;*ithdr*",'Raw Data'!$D:$D,"&lt;&gt;*ancel*",'Raw Data'!$P:$P,"--")
+
SUMIFS('Raw Data'!$AI:$AI, 'Raw Data'!$AN:$AN,"&lt;=" &amp;DATE(LEFT($AV$3, 4), MONTH("1 " &amp; W$6 &amp; " " &amp; LEFT($AV$3, 4)) + 1, 0 ), 'Raw Data'!$AN:$AN,"&gt;" &amp;DATE(LEFT($AV$3, 4), MONTH("1 " &amp; W$6 &amp; " " &amp; LEFT($AV$3, 4)), 0 ), 'Raw Data'!$J:$J, $A175, 'Raw Data'!$P:$P,""&amp;'Raw Data'!$B$1,'Raw Data'!$D:$D,"&lt;&gt;*ithdr*",'Raw Data'!$D:$D,"&lt;&gt;*ancel*")</f>
        <v>0</v>
      </c>
      <c r="X186" s="117"/>
      <c r="Y186" s="117"/>
      <c r="Z186" s="123"/>
      <c r="AA186" s="140">
        <f>SUMIFS('Raw Data'!$AI:$AI, 'Raw Data'!$AN:$AN,"&lt;=" &amp;DATE(LEFT($AV$3, 4), MONTH("1 " &amp; AA$6 &amp; " " &amp; LEFT($AV$3, 4)) + 1, 0 ), 'Raw Data'!$AN:$AN,"&gt;" &amp;DATE(LEFT($AV$3, 4), MONTH("1 " &amp; AA$6 &amp; " " &amp; LEFT($AV$3, 4)), 0 ), 'Raw Data'!$J:$J, $A175, 'Raw Data'!$O:$O,""&amp;'Raw Data'!$B$1,'Raw Data'!$D:$D,"&lt;&gt;*ithdr*",'Raw Data'!$D:$D,"&lt;&gt;*ancel*",'Raw Data'!$P:$P,"--")
+
SUMIFS('Raw Data'!$AI:$AI, 'Raw Data'!$AN:$AN,"&lt;=" &amp;DATE(LEFT($AV$3, 4), MONTH("1 " &amp; AA$6 &amp; " " &amp; LEFT($AV$3, 4)) + 1, 0 ), 'Raw Data'!$AN:$AN,"&gt;" &amp;DATE(LEFT($AV$3, 4), MONTH("1 " &amp; AA$6 &amp; " " &amp; LEFT($AV$3, 4)), 0 ), 'Raw Data'!$J:$J, $A175, 'Raw Data'!$P:$P,""&amp;'Raw Data'!$B$1,'Raw Data'!$D:$D,"&lt;&gt;*ithdr*",'Raw Data'!$D:$D,"&lt;&gt;*ancel*")</f>
        <v>0</v>
      </c>
      <c r="AB186" s="117"/>
      <c r="AC186" s="117"/>
      <c r="AD186" s="123"/>
      <c r="AE186" s="140">
        <f>SUMIFS('Raw Data'!$AI:$AI, 'Raw Data'!$AN:$AN,"&lt;=" &amp;DATE(LEFT($AV$3, 4), MONTH("1 " &amp; AE$6 &amp; " " &amp; LEFT($AV$3, 4)) + 1, 0 ), 'Raw Data'!$AN:$AN,"&gt;" &amp;DATE(LEFT($AV$3, 4), MONTH("1 " &amp; AE$6 &amp; " " &amp; LEFT($AV$3, 4)), 0 ), 'Raw Data'!$J:$J, $A175, 'Raw Data'!$O:$O,""&amp;'Raw Data'!$B$1,'Raw Data'!$D:$D,"&lt;&gt;*ithdr*",'Raw Data'!$D:$D,"&lt;&gt;*ancel*",'Raw Data'!$P:$P,"--")
+
SUMIFS('Raw Data'!$AI:$AI, 'Raw Data'!$AN:$AN,"&lt;=" &amp;DATE(LEFT($AV$3, 4), MONTH("1 " &amp; AE$6 &amp; " " &amp; LEFT($AV$3, 4)) + 1, 0 ), 'Raw Data'!$AN:$AN,"&gt;" &amp;DATE(LEFT($AV$3, 4), MONTH("1 " &amp; AE$6 &amp; " " &amp; LEFT($AV$3, 4)), 0 ), 'Raw Data'!$J:$J, $A175, 'Raw Data'!$P:$P,""&amp;'Raw Data'!$B$1,'Raw Data'!$D:$D,"&lt;&gt;*ithdr*",'Raw Data'!$D:$D,"&lt;&gt;*ancel*")</f>
        <v>0</v>
      </c>
      <c r="AF186" s="117"/>
      <c r="AG186" s="117"/>
      <c r="AH186" s="123"/>
      <c r="AI186" s="140">
        <f>SUMIFS('Raw Data'!$AI:$AI, 'Raw Data'!$AN:$AN,"&lt;=" &amp;DATE(LEFT($AV$3, 4), MONTH("1 " &amp; AI$6 &amp; " " &amp; LEFT($AV$3, 4)) + 1, 0 ), 'Raw Data'!$AN:$AN,"&gt;" &amp;DATE(LEFT($AV$3, 4), MONTH("1 " &amp; AI$6 &amp; " " &amp; LEFT($AV$3, 4)), 0 ), 'Raw Data'!$J:$J, $A175, 'Raw Data'!$O:$O,""&amp;'Raw Data'!$B$1,'Raw Data'!$D:$D,"&lt;&gt;*ithdr*",'Raw Data'!$D:$D,"&lt;&gt;*ancel*",'Raw Data'!$P:$P,"--")
+
SUMIFS('Raw Data'!$AI:$AI, 'Raw Data'!$AN:$AN,"&lt;=" &amp;DATE(LEFT($AV$3, 4), MONTH("1 " &amp; AI$6 &amp; " " &amp; LEFT($AV$3, 4)) + 1, 0 ), 'Raw Data'!$AN:$AN,"&gt;" &amp;DATE(LEFT($AV$3, 4), MONTH("1 " &amp; AI$6 &amp; " " &amp; LEFT($AV$3, 4)), 0 ), 'Raw Data'!$J:$J, $A175, 'Raw Data'!$P:$P,""&amp;'Raw Data'!$B$1,'Raw Data'!$D:$D,"&lt;&gt;*ithdr*",'Raw Data'!$D:$D,"&lt;&gt;*ancel*")</f>
        <v>0</v>
      </c>
      <c r="AJ186" s="117"/>
      <c r="AK186" s="117"/>
      <c r="AL186" s="123"/>
      <c r="AM186" s="140">
        <f>SUMIFS('Raw Data'!$AI:$AI, 'Raw Data'!$AN:$AN,"&lt;=" &amp;DATE(LEFT($AV$3, 4), MONTH("1 " &amp; AM$6 &amp; " " &amp; LEFT($AV$3, 4)) + 1, 0 ), 'Raw Data'!$AN:$AN,"&gt;" &amp;DATE(LEFT($AV$3, 4), MONTH("1 " &amp; AM$6 &amp; " " &amp; LEFT($AV$3, 4)), 0 ), 'Raw Data'!$J:$J, $A175, 'Raw Data'!$O:$O,""&amp;'Raw Data'!$B$1,'Raw Data'!$D:$D,"&lt;&gt;*ithdr*",'Raw Data'!$D:$D,"&lt;&gt;*ancel*",'Raw Data'!$P:$P,"--")
+
SUMIFS('Raw Data'!$AI:$AI, 'Raw Data'!$AN:$AN,"&lt;=" &amp;DATE(LEFT($AV$3, 4), MONTH("1 " &amp; AM$6 &amp; " " &amp; LEFT($AV$3, 4)) + 1, 0 ), 'Raw Data'!$AN:$AN,"&gt;" &amp;DATE(LEFT($AV$3, 4), MONTH("1 " &amp; AM$6 &amp; " " &amp; LEFT($AV$3, 4)), 0 ), 'Raw Data'!$J:$J, $A175, 'Raw Data'!$P:$P,""&amp;'Raw Data'!$B$1,'Raw Data'!$D:$D,"&lt;&gt;*ithdr*",'Raw Data'!$D:$D,"&lt;&gt;*ancel*")</f>
        <v>0</v>
      </c>
      <c r="AN186" s="117"/>
      <c r="AO186" s="117"/>
      <c r="AP186" s="123"/>
      <c r="AQ186" s="140">
        <f>SUMIFS('Raw Data'!$AI:$AI, 'Raw Data'!$AN:$AN,"&lt;=" &amp;DATE(LEFT($AV$3, 4), MONTH("1 " &amp; AQ$6 &amp; " " &amp; LEFT($AV$3, 4)) + 1, 0 ), 'Raw Data'!$AN:$AN,"&gt;" &amp;DATE(LEFT($AV$3, 4), MONTH("1 " &amp; AQ$6 &amp; " " &amp; LEFT($AV$3, 4)), 0 ), 'Raw Data'!$J:$J, $A175, 'Raw Data'!$O:$O,""&amp;'Raw Data'!$B$1,'Raw Data'!$D:$D,"&lt;&gt;*ithdr*",'Raw Data'!$D:$D,"&lt;&gt;*ancel*",'Raw Data'!$P:$P,"--")
+
SUMIFS('Raw Data'!$AI:$AI, 'Raw Data'!$AN:$AN,"&lt;=" &amp;DATE(LEFT($AV$3, 4), MONTH("1 " &amp; AQ$6 &amp; " " &amp; LEFT($AV$3, 4)) + 1, 0 ), 'Raw Data'!$AN:$AN,"&gt;" &amp;DATE(LEFT($AV$3, 4), MONTH("1 " &amp; AQ$6 &amp; " " &amp; LEFT($AV$3, 4)), 0 ), 'Raw Data'!$J:$J, $A175, 'Raw Data'!$P:$P,""&amp;'Raw Data'!$B$1,'Raw Data'!$D:$D,"&lt;&gt;*ithdr*",'Raw Data'!$D:$D,"&lt;&gt;*ancel*")</f>
        <v>0</v>
      </c>
      <c r="AR186" s="117"/>
      <c r="AS186" s="117"/>
      <c r="AT186" s="123"/>
      <c r="AU186" s="140">
        <f>SUMIFS('Raw Data'!$AI:$AI, 'Raw Data'!$AN:$AN,"&lt;=" &amp;DATE(MID($AV$3, 15, 4), MONTH("1 " &amp; AU$6 &amp; " " &amp; MID($AV$3, 15, 4)) + 1, 0 ), 'Raw Data'!$AN:$AN,"&gt;" &amp;DATE(MID($AV$3, 15, 4), MONTH("1 " &amp; AU$6 &amp; " " &amp; MID($AV$3, 15, 4)), 0 ), 'Raw Data'!$J:$J, $A175, 'Raw Data'!$O:$O,""&amp;'Raw Data'!$B$1,'Raw Data'!$D:$D,"&lt;&gt;*ithdr*",'Raw Data'!$D:$D,"&lt;&gt;*ancel*",'Raw Data'!$P:$P,"--")
+
SUMIFS('Raw Data'!$AI:$AI, 'Raw Data'!$AN:$AN,"&lt;=" &amp;DATE(MID($AV$3, 15, 4), MONTH("1 " &amp; AU$6 &amp; " " &amp; MID($AV$3, 15, 4)) + 1, 0 ), 'Raw Data'!$AN:$AN,"&gt;" &amp;DATE(MID($AV$3, 15, 4), MONTH("1 " &amp; AU$6 &amp; " " &amp; MID($AV$3, 15, 4)), 0 ), 'Raw Data'!$J:$J, $A175, 'Raw Data'!$P:$P,""&amp;'Raw Data'!$B$1,'Raw Data'!$D:$D,"&lt;&gt;*ithdr*",'Raw Data'!$D:$D,"&lt;&gt;*ancel*")</f>
        <v>0</v>
      </c>
      <c r="AV186" s="117"/>
      <c r="AW186" s="117"/>
      <c r="AX186" s="123"/>
      <c r="AY186" s="140">
        <f>SUMIFS('Raw Data'!$AI:$AI, 'Raw Data'!$AN:$AN,"&lt;=" &amp;DATE(MID($AV$3, 15, 4), MONTH("1 " &amp; AY$6 &amp; " " &amp; MID($AV$3, 15, 4)) + 1, 0 ), 'Raw Data'!$AN:$AN,"&gt;" &amp;DATE(MID($AV$3, 15, 4), MONTH("1 " &amp; AY$6 &amp; " " &amp; MID($AV$3, 15, 4)), 0 ), 'Raw Data'!$J:$J, $A175, 'Raw Data'!$O:$O,""&amp;'Raw Data'!$B$1,'Raw Data'!$D:$D,"&lt;&gt;*ithdr*",'Raw Data'!$D:$D,"&lt;&gt;*ancel*",'Raw Data'!$P:$P,"--")
+
SUMIFS('Raw Data'!$AI:$AI, 'Raw Data'!$AN:$AN,"&lt;=" &amp;DATE(MID($AV$3, 15, 4), MONTH("1 " &amp; AY$6 &amp; " " &amp; MID($AV$3, 15, 4)) + 1, 0 ), 'Raw Data'!$AN:$AN,"&gt;" &amp;DATE(MID($AV$3, 15, 4), MONTH("1 " &amp; AY$6 &amp; " " &amp; MID($AV$3, 15, 4)), 0 ), 'Raw Data'!$J:$J, $A175, 'Raw Data'!$P:$P,""&amp;'Raw Data'!$B$1,'Raw Data'!$D:$D,"&lt;&gt;*ithdr*",'Raw Data'!$D:$D,"&lt;&gt;*ancel*")</f>
        <v>0</v>
      </c>
      <c r="AZ186" s="117"/>
      <c r="BA186" s="117"/>
      <c r="BB186" s="123"/>
      <c r="BC186" s="140">
        <f>SUMIFS('Raw Data'!$AI:$AI, 'Raw Data'!$AN:$AN,"&lt;=" &amp;DATE(MID($AV$3, 15, 4), MONTH("1 " &amp; BC$6 &amp; " " &amp; MID($AV$3, 15, 4)) + 1, 0 ), 'Raw Data'!$AN:$AN,"&gt;" &amp;DATE(MID($AV$3, 15, 4), MONTH("1 " &amp; BC$6 &amp; " " &amp; MID($AV$3, 15, 4)), 0 ), 'Raw Data'!$J:$J, $A175, 'Raw Data'!$O:$O,""&amp;'Raw Data'!$B$1,'Raw Data'!$D:$D,"&lt;&gt;*ithdr*",'Raw Data'!$D:$D,"&lt;&gt;*ancel*",'Raw Data'!$P:$P,"--")
+
SUMIFS('Raw Data'!$AI:$AI, 'Raw Data'!$AN:$AN,"&lt;=" &amp;DATE(MID($AV$3, 15, 4), MONTH("1 " &amp; BC$6 &amp; " " &amp; MID($AV$3, 15, 4)) + 1, 0 ), 'Raw Data'!$AN:$AN,"&gt;" &amp;DATE(MID($AV$3, 15, 4), MONTH("1 " &amp; BC$6 &amp; " " &amp; MID($AV$3, 15, 4)), 0 ), 'Raw Data'!$J:$J, $A175, 'Raw Data'!$P:$P,""&amp;'Raw Data'!$B$1,'Raw Data'!$D:$D,"&lt;&gt;*ithdr*",'Raw Data'!$D:$D,"&lt;&gt;*ancel*")</f>
        <v>0</v>
      </c>
      <c r="BD186" s="117"/>
      <c r="BE186" s="117"/>
      <c r="BF186" s="123"/>
    </row>
    <row r="187" spans="1:58" ht="12.75" customHeight="1" x14ac:dyDescent="0.2">
      <c r="A187" s="157" t="s">
        <v>735</v>
      </c>
      <c r="B187" s="117"/>
      <c r="C187" s="117"/>
      <c r="D187" s="117"/>
      <c r="E187" s="117"/>
      <c r="F187" s="117"/>
      <c r="G187" s="117"/>
      <c r="H187" s="117"/>
      <c r="I187" s="117"/>
      <c r="J187" s="123"/>
      <c r="K187" s="140">
        <f>SUMIFS('Raw Data'!$AI:$AI, 'Raw Data'!$AN:$AN,"&lt;=" &amp;DATE(LEFT($AV$3, 4), MONTH("1 " &amp; K$6 &amp; " " &amp; LEFT($AV$3, 4)) + 1, 0 ), 'Raw Data'!$AN:$AN,"&gt;" &amp;DATE(LEFT($AV$3, 4), MONTH("1 " &amp; K$6 &amp; " " &amp; LEFT($AV$3, 4)), 0 ), 'Raw Data'!$J:$J, $A175, 'Raw Data'!$H:$H, "Ear*", 'Raw Data'!$O:$O,""&amp;'Raw Data'!$B$1,'Raw Data'!$D:$D,"&lt;&gt;*ithdr*",'Raw Data'!$D:$D,"&lt;&gt;*ancel*",'Raw Data'!$P:$P,"--")
+
SUMIFS('Raw Data'!$AI:$AI, 'Raw Data'!$AN:$AN,"&lt;=" &amp;DATE(LEFT($AV$3, 4), MONTH("1 " &amp; K$6 &amp; " " &amp; LEFT($AV$3, 4)) + 1, 0 ), 'Raw Data'!$AN:$AN,"&gt;" &amp;DATE(LEFT($AV$3, 4), MONTH("1 " &amp; K$6 &amp; " " &amp; LEFT($AV$3, 4)), 0 ), 'Raw Data'!$J:$J, $A175, 'Raw Data'!$H:$H, "Ear*", 'Raw Data'!$P:$P,""&amp;'Raw Data'!$B$1,'Raw Data'!$D:$D,"&lt;&gt;*ithdr*",'Raw Data'!$D:$D,"&lt;&gt;*ancel*")</f>
        <v>0</v>
      </c>
      <c r="L187" s="117"/>
      <c r="M187" s="117"/>
      <c r="N187" s="123"/>
      <c r="O187" s="140">
        <f>SUMIFS('Raw Data'!$AI:$AI, 'Raw Data'!$AN:$AN,"&lt;=" &amp;DATE(LEFT($AV$3, 4), MONTH("1 " &amp; O$6 &amp; " " &amp; LEFT($AV$3, 4)) + 1, 0 ), 'Raw Data'!$AN:$AN,"&gt;" &amp;DATE(LEFT($AV$3, 4), MONTH("1 " &amp; O$6 &amp; " " &amp; LEFT($AV$3, 4)), 0 ), 'Raw Data'!$J:$J, $A175, 'Raw Data'!$H:$H, "Ear*", 'Raw Data'!$O:$O,""&amp;'Raw Data'!$B$1,'Raw Data'!$D:$D,"&lt;&gt;*ithdr*",'Raw Data'!$D:$D,"&lt;&gt;*ancel*",'Raw Data'!$P:$P,"--")
+
SUMIFS('Raw Data'!$AI:$AI, 'Raw Data'!$AN:$AN,"&lt;=" &amp;DATE(LEFT($AV$3, 4), MONTH("1 " &amp; O$6 &amp; " " &amp; LEFT($AV$3, 4)) + 1, 0 ), 'Raw Data'!$AN:$AN,"&gt;" &amp;DATE(LEFT($AV$3, 4), MONTH("1 " &amp; O$6 &amp; " " &amp; LEFT($AV$3, 4)), 0 ), 'Raw Data'!$J:$J, $A175, 'Raw Data'!$H:$H, "Ear*", 'Raw Data'!$P:$P,""&amp;'Raw Data'!$B$1,'Raw Data'!$D:$D,"&lt;&gt;*ithdr*",'Raw Data'!$D:$D,"&lt;&gt;*ancel*")</f>
        <v>0</v>
      </c>
      <c r="P187" s="117"/>
      <c r="Q187" s="117"/>
      <c r="R187" s="123"/>
      <c r="S187" s="140">
        <f>SUMIFS('Raw Data'!$AI:$AI, 'Raw Data'!$AN:$AN,"&lt;=" &amp;DATE(LEFT($AV$3, 4), MONTH("1 " &amp; S$6 &amp; " " &amp; LEFT($AV$3, 4)) + 1, 0 ), 'Raw Data'!$AN:$AN,"&gt;" &amp;DATE(LEFT($AV$3, 4), MONTH("1 " &amp; S$6 &amp; " " &amp; LEFT($AV$3, 4)), 0 ), 'Raw Data'!$J:$J, $A175, 'Raw Data'!$H:$H, "Ear*", 'Raw Data'!$O:$O,""&amp;'Raw Data'!$B$1,'Raw Data'!$D:$D,"&lt;&gt;*ithdr*",'Raw Data'!$D:$D,"&lt;&gt;*ancel*",'Raw Data'!$P:$P,"--")
+
SUMIFS('Raw Data'!$AI:$AI, 'Raw Data'!$AN:$AN,"&lt;=" &amp;DATE(LEFT($AV$3, 4), MONTH("1 " &amp; S$6 &amp; " " &amp; LEFT($AV$3, 4)) + 1, 0 ), 'Raw Data'!$AN:$AN,"&gt;" &amp;DATE(LEFT($AV$3, 4), MONTH("1 " &amp; S$6 &amp; " " &amp; LEFT($AV$3, 4)), 0 ), 'Raw Data'!$J:$J, $A175, 'Raw Data'!$H:$H, "Ear*", 'Raw Data'!$P:$P,""&amp;'Raw Data'!$B$1,'Raw Data'!$D:$D,"&lt;&gt;*ithdr*",'Raw Data'!$D:$D,"&lt;&gt;*ancel*")</f>
        <v>0</v>
      </c>
      <c r="T187" s="117"/>
      <c r="U187" s="117"/>
      <c r="V187" s="123"/>
      <c r="W187" s="140">
        <f>SUMIFS('Raw Data'!$AI:$AI, 'Raw Data'!$AN:$AN,"&lt;=" &amp;DATE(LEFT($AV$3, 4), MONTH("1 " &amp; W$6 &amp; " " &amp; LEFT($AV$3, 4)) + 1, 0 ), 'Raw Data'!$AN:$AN,"&gt;" &amp;DATE(LEFT($AV$3, 4), MONTH("1 " &amp; W$6 &amp; " " &amp; LEFT($AV$3, 4)), 0 ), 'Raw Data'!$J:$J, $A175, 'Raw Data'!$H:$H, "Ear*", 'Raw Data'!$O:$O,""&amp;'Raw Data'!$B$1,'Raw Data'!$D:$D,"&lt;&gt;*ithdr*",'Raw Data'!$D:$D,"&lt;&gt;*ancel*",'Raw Data'!$P:$P,"--")
+
SUMIFS('Raw Data'!$AI:$AI, 'Raw Data'!$AN:$AN,"&lt;=" &amp;DATE(LEFT($AV$3, 4), MONTH("1 " &amp; W$6 &amp; " " &amp; LEFT($AV$3, 4)) + 1, 0 ), 'Raw Data'!$AN:$AN,"&gt;" &amp;DATE(LEFT($AV$3, 4), MONTH("1 " &amp; W$6 &amp; " " &amp; LEFT($AV$3, 4)), 0 ), 'Raw Data'!$J:$J, $A175, 'Raw Data'!$H:$H, "Ear*", 'Raw Data'!$P:$P,""&amp;'Raw Data'!$B$1,'Raw Data'!$D:$D,"&lt;&gt;*ithdr*",'Raw Data'!$D:$D,"&lt;&gt;*ancel*")</f>
        <v>0</v>
      </c>
      <c r="X187" s="117"/>
      <c r="Y187" s="117"/>
      <c r="Z187" s="123"/>
      <c r="AA187" s="140">
        <f>SUMIFS('Raw Data'!$AI:$AI, 'Raw Data'!$AN:$AN,"&lt;=" &amp;DATE(LEFT($AV$3, 4), MONTH("1 " &amp; AA$6 &amp; " " &amp; LEFT($AV$3, 4)) + 1, 0 ), 'Raw Data'!$AN:$AN,"&gt;" &amp;DATE(LEFT($AV$3, 4), MONTH("1 " &amp; AA$6 &amp; " " &amp; LEFT($AV$3, 4)), 0 ), 'Raw Data'!$J:$J, $A175, 'Raw Data'!$H:$H, "Ear*", 'Raw Data'!$O:$O,""&amp;'Raw Data'!$B$1,'Raw Data'!$D:$D,"&lt;&gt;*ithdr*",'Raw Data'!$D:$D,"&lt;&gt;*ancel*",'Raw Data'!$P:$P,"--")
+
SUMIFS('Raw Data'!$AI:$AI, 'Raw Data'!$AN:$AN,"&lt;=" &amp;DATE(LEFT($AV$3, 4), MONTH("1 " &amp; AA$6 &amp; " " &amp; LEFT($AV$3, 4)) + 1, 0 ), 'Raw Data'!$AN:$AN,"&gt;" &amp;DATE(LEFT($AV$3, 4), MONTH("1 " &amp; AA$6 &amp; " " &amp; LEFT($AV$3, 4)), 0 ), 'Raw Data'!$J:$J, $A175, 'Raw Data'!$H:$H, "Ear*", 'Raw Data'!$P:$P,""&amp;'Raw Data'!$B$1,'Raw Data'!$D:$D,"&lt;&gt;*ithdr*",'Raw Data'!$D:$D,"&lt;&gt;*ancel*")</f>
        <v>0</v>
      </c>
      <c r="AB187" s="117"/>
      <c r="AC187" s="117"/>
      <c r="AD187" s="123"/>
      <c r="AE187" s="140">
        <f>SUMIFS('Raw Data'!$AI:$AI, 'Raw Data'!$AN:$AN,"&lt;=" &amp;DATE(LEFT($AV$3, 4), MONTH("1 " &amp; AE$6 &amp; " " &amp; LEFT($AV$3, 4)) + 1, 0 ), 'Raw Data'!$AN:$AN,"&gt;" &amp;DATE(LEFT($AV$3, 4), MONTH("1 " &amp; AE$6 &amp; " " &amp; LEFT($AV$3, 4)), 0 ), 'Raw Data'!$J:$J, $A175, 'Raw Data'!$H:$H, "Ear*", 'Raw Data'!$O:$O,""&amp;'Raw Data'!$B$1,'Raw Data'!$D:$D,"&lt;&gt;*ithdr*",'Raw Data'!$D:$D,"&lt;&gt;*ancel*",'Raw Data'!$P:$P,"--")
+
SUMIFS('Raw Data'!$AI:$AI, 'Raw Data'!$AN:$AN,"&lt;=" &amp;DATE(LEFT($AV$3, 4), MONTH("1 " &amp; AE$6 &amp; " " &amp; LEFT($AV$3, 4)) + 1, 0 ), 'Raw Data'!$AN:$AN,"&gt;" &amp;DATE(LEFT($AV$3, 4), MONTH("1 " &amp; AE$6 &amp; " " &amp; LEFT($AV$3, 4)), 0 ), 'Raw Data'!$J:$J, $A175, 'Raw Data'!$H:$H, "Ear*", 'Raw Data'!$P:$P,""&amp;'Raw Data'!$B$1,'Raw Data'!$D:$D,"&lt;&gt;*ithdr*",'Raw Data'!$D:$D,"&lt;&gt;*ancel*")</f>
        <v>0</v>
      </c>
      <c r="AF187" s="117"/>
      <c r="AG187" s="117"/>
      <c r="AH187" s="123"/>
      <c r="AI187" s="140">
        <f>SUMIFS('Raw Data'!$AI:$AI, 'Raw Data'!$AN:$AN,"&lt;=" &amp;DATE(LEFT($AV$3, 4), MONTH("1 " &amp; AI$6 &amp; " " &amp; LEFT($AV$3, 4)) + 1, 0 ), 'Raw Data'!$AN:$AN,"&gt;" &amp;DATE(LEFT($AV$3, 4), MONTH("1 " &amp; AI$6 &amp; " " &amp; LEFT($AV$3, 4)), 0 ), 'Raw Data'!$J:$J, $A175, 'Raw Data'!$H:$H, "Ear*", 'Raw Data'!$O:$O,""&amp;'Raw Data'!$B$1,'Raw Data'!$D:$D,"&lt;&gt;*ithdr*",'Raw Data'!$D:$D,"&lt;&gt;*ancel*",'Raw Data'!$P:$P,"--")
+
SUMIFS('Raw Data'!$AI:$AI, 'Raw Data'!$AN:$AN,"&lt;=" &amp;DATE(LEFT($AV$3, 4), MONTH("1 " &amp; AI$6 &amp; " " &amp; LEFT($AV$3, 4)) + 1, 0 ), 'Raw Data'!$AN:$AN,"&gt;" &amp;DATE(LEFT($AV$3, 4), MONTH("1 " &amp; AI$6 &amp; " " &amp; LEFT($AV$3, 4)), 0 ), 'Raw Data'!$J:$J, $A175, 'Raw Data'!$H:$H, "Ear*", 'Raw Data'!$P:$P,""&amp;'Raw Data'!$B$1,'Raw Data'!$D:$D,"&lt;&gt;*ithdr*",'Raw Data'!$D:$D,"&lt;&gt;*ancel*")</f>
        <v>0</v>
      </c>
      <c r="AJ187" s="117"/>
      <c r="AK187" s="117"/>
      <c r="AL187" s="123"/>
      <c r="AM187" s="140">
        <f>SUMIFS('Raw Data'!$AI:$AI, 'Raw Data'!$AN:$AN,"&lt;=" &amp;DATE(LEFT($AV$3, 4), MONTH("1 " &amp; AM$6 &amp; " " &amp; LEFT($AV$3, 4)) + 1, 0 ), 'Raw Data'!$AN:$AN,"&gt;" &amp;DATE(LEFT($AV$3, 4), MONTH("1 " &amp; AM$6 &amp; " " &amp; LEFT($AV$3, 4)), 0 ), 'Raw Data'!$J:$J, $A175, 'Raw Data'!$H:$H, "Ear*", 'Raw Data'!$O:$O,""&amp;'Raw Data'!$B$1,'Raw Data'!$D:$D,"&lt;&gt;*ithdr*",'Raw Data'!$D:$D,"&lt;&gt;*ancel*",'Raw Data'!$P:$P,"--")
+
SUMIFS('Raw Data'!$AI:$AI, 'Raw Data'!$AN:$AN,"&lt;=" &amp;DATE(LEFT($AV$3, 4), MONTH("1 " &amp; AM$6 &amp; " " &amp; LEFT($AV$3, 4)) + 1, 0 ), 'Raw Data'!$AN:$AN,"&gt;" &amp;DATE(LEFT($AV$3, 4), MONTH("1 " &amp; AM$6 &amp; " " &amp; LEFT($AV$3, 4)), 0 ), 'Raw Data'!$J:$J, $A175, 'Raw Data'!$H:$H, "Ear*", 'Raw Data'!$P:$P,""&amp;'Raw Data'!$B$1,'Raw Data'!$D:$D,"&lt;&gt;*ithdr*",'Raw Data'!$D:$D,"&lt;&gt;*ancel*")</f>
        <v>0</v>
      </c>
      <c r="AN187" s="117"/>
      <c r="AO187" s="117"/>
      <c r="AP187" s="123"/>
      <c r="AQ187" s="140">
        <f>SUMIFS('Raw Data'!$AI:$AI, 'Raw Data'!$AN:$AN,"&lt;=" &amp;DATE(LEFT($AV$3, 4), MONTH("1 " &amp; AQ$6 &amp; " " &amp; LEFT($AV$3, 4)) + 1, 0 ), 'Raw Data'!$AN:$AN,"&gt;" &amp;DATE(LEFT($AV$3, 4), MONTH("1 " &amp; AQ$6 &amp; " " &amp; LEFT($AV$3, 4)), 0 ), 'Raw Data'!$J:$J, $A175, 'Raw Data'!$H:$H, "Ear*", 'Raw Data'!$O:$O,""&amp;'Raw Data'!$B$1,'Raw Data'!$D:$D,"&lt;&gt;*ithdr*",'Raw Data'!$D:$D,"&lt;&gt;*ancel*",'Raw Data'!$P:$P,"--")
+
SUMIFS('Raw Data'!$AI:$AI, 'Raw Data'!$AN:$AN,"&lt;=" &amp;DATE(LEFT($AV$3, 4), MONTH("1 " &amp; AQ$6 &amp; " " &amp; LEFT($AV$3, 4)) + 1, 0 ), 'Raw Data'!$AN:$AN,"&gt;" &amp;DATE(LEFT($AV$3, 4), MONTH("1 " &amp; AQ$6 &amp; " " &amp; LEFT($AV$3, 4)), 0 ), 'Raw Data'!$J:$J, $A175, 'Raw Data'!$H:$H, "Ear*", 'Raw Data'!$P:$P,""&amp;'Raw Data'!$B$1,'Raw Data'!$D:$D,"&lt;&gt;*ithdr*",'Raw Data'!$D:$D,"&lt;&gt;*ancel*")</f>
        <v>0</v>
      </c>
      <c r="AR187" s="117"/>
      <c r="AS187" s="117"/>
      <c r="AT187" s="123"/>
      <c r="AU187" s="140">
        <f>SUMIFS('Raw Data'!$AI:$AI, 'Raw Data'!$AN:$AN,"&lt;=" &amp;DATE(MID($AV$3, 15, 4), MONTH("1 " &amp; AU$6 &amp; " " &amp; MID($AV$3, 15, 4)) + 1, 0 ), 'Raw Data'!$AN:$AN,"&gt;" &amp;DATE(MID($AV$3, 15, 4), MONTH("1 " &amp; AU$6 &amp; " " &amp; MID($AV$3, 15, 4)), 0 ), 'Raw Data'!$J:$J, $A175, 'Raw Data'!$H:$H, "Ear*", 'Raw Data'!$O:$O,""&amp;'Raw Data'!$B$1,'Raw Data'!$D:$D,"&lt;&gt;*ithdr*",'Raw Data'!$D:$D,"&lt;&gt;*ancel*",'Raw Data'!$P:$P,"--")
+
SUMIFS('Raw Data'!$AI:$AI, 'Raw Data'!$AN:$AN,"&lt;=" &amp;DATE(MID($AV$3, 15, 4), MONTH("1 " &amp; AU$6 &amp; " " &amp; MID($AV$3, 15, 4)) + 1, 0 ), 'Raw Data'!$AN:$AN,"&gt;" &amp;DATE(MID($AV$3, 15, 4), MONTH("1 " &amp; AU$6 &amp; " " &amp; MID($AV$3, 15, 4)), 0 ), 'Raw Data'!$J:$J, $A175, 'Raw Data'!$H:$H, "Ear*", 'Raw Data'!$P:$P,""&amp;'Raw Data'!$B$1,'Raw Data'!$D:$D,"&lt;&gt;*ithdr*",'Raw Data'!$D:$D,"&lt;&gt;*ancel*")</f>
        <v>0</v>
      </c>
      <c r="AV187" s="117"/>
      <c r="AW187" s="117"/>
      <c r="AX187" s="123"/>
      <c r="AY187" s="140">
        <f>SUMIFS('Raw Data'!$AI:$AI, 'Raw Data'!$AN:$AN,"&lt;=" &amp;DATE(MID($AV$3, 15, 4), MONTH("1 " &amp; AY$6 &amp; " " &amp; MID($AV$3, 15, 4)) + 1, 0 ), 'Raw Data'!$AN:$AN,"&gt;" &amp;DATE(MID($AV$3, 15, 4), MONTH("1 " &amp; AY$6 &amp; " " &amp; MID($AV$3, 15, 4)), 0 ), 'Raw Data'!$J:$J, $A175, 'Raw Data'!$H:$H, "Ear*", 'Raw Data'!$O:$O,""&amp;'Raw Data'!$B$1,'Raw Data'!$D:$D,"&lt;&gt;*ithdr*",'Raw Data'!$D:$D,"&lt;&gt;*ancel*",'Raw Data'!$P:$P,"--")
+
SUMIFS('Raw Data'!$AI:$AI, 'Raw Data'!$AN:$AN,"&lt;=" &amp;DATE(MID($AV$3, 15, 4), MONTH("1 " &amp; AY$6 &amp; " " &amp; MID($AV$3, 15, 4)) + 1, 0 ), 'Raw Data'!$AN:$AN,"&gt;" &amp;DATE(MID($AV$3, 15, 4), MONTH("1 " &amp; AY$6 &amp; " " &amp; MID($AV$3, 15, 4)), 0 ), 'Raw Data'!$J:$J, $A175, 'Raw Data'!$H:$H, "Ear*", 'Raw Data'!$P:$P,""&amp;'Raw Data'!$B$1,'Raw Data'!$D:$D,"&lt;&gt;*ithdr*",'Raw Data'!$D:$D,"&lt;&gt;*ancel*")</f>
        <v>0</v>
      </c>
      <c r="AZ187" s="117"/>
      <c r="BA187" s="117"/>
      <c r="BB187" s="123"/>
      <c r="BC187" s="140">
        <f>SUMIFS('Raw Data'!$AI:$AI, 'Raw Data'!$AN:$AN,"&lt;=" &amp;DATE(MID($AV$3, 15, 4), MONTH("1 " &amp; BC$6 &amp; " " &amp; MID($AV$3, 15, 4)) + 1, 0 ), 'Raw Data'!$AN:$AN,"&gt;" &amp;DATE(MID($AV$3, 15, 4), MONTH("1 " &amp; BC$6 &amp; " " &amp; MID($AV$3, 15, 4)), 0 ), 'Raw Data'!$J:$J, $A175, 'Raw Data'!$H:$H, "Ear*", 'Raw Data'!$O:$O,""&amp;'Raw Data'!$B$1,'Raw Data'!$D:$D,"&lt;&gt;*ithdr*",'Raw Data'!$D:$D,"&lt;&gt;*ancel*",'Raw Data'!$P:$P,"--")
+
SUMIFS('Raw Data'!$AI:$AI, 'Raw Data'!$AN:$AN,"&lt;=" &amp;DATE(MID($AV$3, 15, 4), MONTH("1 " &amp; BC$6 &amp; " " &amp; MID($AV$3, 15, 4)) + 1, 0 ), 'Raw Data'!$AN:$AN,"&gt;" &amp;DATE(MID($AV$3, 15, 4), MONTH("1 " &amp; BC$6 &amp; " " &amp; MID($AV$3, 15, 4)), 0 ), 'Raw Data'!$J:$J, $A175, 'Raw Data'!$H:$H, "Ear*", 'Raw Data'!$P:$P,""&amp;'Raw Data'!$B$1,'Raw Data'!$D:$D,"&lt;&gt;*ithdr*",'Raw Data'!$D:$D,"&lt;&gt;*ancel*")</f>
        <v>0</v>
      </c>
      <c r="BD187" s="117"/>
      <c r="BE187" s="117"/>
      <c r="BF187" s="123"/>
    </row>
    <row r="188" spans="1:58" ht="12.75" customHeight="1" x14ac:dyDescent="0.2">
      <c r="A188" s="157" t="s">
        <v>736</v>
      </c>
      <c r="B188" s="117"/>
      <c r="C188" s="117"/>
      <c r="D188" s="117"/>
      <c r="E188" s="117"/>
      <c r="F188" s="117"/>
      <c r="G188" s="117"/>
      <c r="H188" s="117"/>
      <c r="I188" s="117"/>
      <c r="J188" s="123"/>
      <c r="K188" s="140">
        <f>SUMIFS('Raw Data'!$AI:$AI, 'Raw Data'!$AN:$AN,"&lt;=" &amp;DATE(LEFT($AV$3, 4), MONTH("1 " &amp; K$6 &amp; " " &amp; LEFT($AV$3, 4)) + 1, 0 ), 'Raw Data'!$AN:$AN,"&gt;" &amp;DATE(LEFT($AV$3, 4), MONTH("1 " &amp; K$6 &amp; " " &amp; LEFT($AV$3, 4)), 0 ), 'Raw Data'!$J:$J, $A175, 'Raw Data'!$H:$H, "Non*", 'Raw Data'!$O:$O,""&amp;'Raw Data'!$B$1,'Raw Data'!$D:$D,"&lt;&gt;*ithdr*",'Raw Data'!$D:$D,"&lt;&gt;*ancel*",'Raw Data'!$P:$P,"--")
+
SUMIFS('Raw Data'!$AI:$AI, 'Raw Data'!$AN:$AN,"&lt;=" &amp;DATE(LEFT($AV$3, 4), MONTH("1 " &amp; K$6 &amp; " " &amp; LEFT($AV$3, 4)) + 1, 0 ), 'Raw Data'!$AN:$AN,"&gt;" &amp;DATE(LEFT($AV$3, 4), MONTH("1 " &amp; K$6 &amp; " " &amp; LEFT($AV$3, 4)), 0 ), 'Raw Data'!$J:$J, $A175, 'Raw Data'!$H:$H, "Non*", 'Raw Data'!$P:$P,""&amp;'Raw Data'!$B$1,'Raw Data'!$D:$D,"&lt;&gt;*ithdr*",'Raw Data'!$D:$D,"&lt;&gt;*ancel*")</f>
        <v>0</v>
      </c>
      <c r="L188" s="117"/>
      <c r="M188" s="117"/>
      <c r="N188" s="123"/>
      <c r="O188" s="140">
        <f>SUMIFS('Raw Data'!$AI:$AI, 'Raw Data'!$AN:$AN,"&lt;=" &amp;DATE(LEFT($AV$3, 4), MONTH("1 " &amp; O$6 &amp; " " &amp; LEFT($AV$3, 4)) + 1, 0 ), 'Raw Data'!$AN:$AN,"&gt;" &amp;DATE(LEFT($AV$3, 4), MONTH("1 " &amp; O$6 &amp; " " &amp; LEFT($AV$3, 4)), 0 ), 'Raw Data'!$J:$J, $A175, 'Raw Data'!$H:$H, "Non*", 'Raw Data'!$O:$O,""&amp;'Raw Data'!$B$1,'Raw Data'!$D:$D,"&lt;&gt;*ithdr*",'Raw Data'!$D:$D,"&lt;&gt;*ancel*",'Raw Data'!$P:$P,"--")
+
SUMIFS('Raw Data'!$AI:$AI, 'Raw Data'!$AN:$AN,"&lt;=" &amp;DATE(LEFT($AV$3, 4), MONTH("1 " &amp; O$6 &amp; " " &amp; LEFT($AV$3, 4)) + 1, 0 ), 'Raw Data'!$AN:$AN,"&gt;" &amp;DATE(LEFT($AV$3, 4), MONTH("1 " &amp; O$6 &amp; " " &amp; LEFT($AV$3, 4)), 0 ), 'Raw Data'!$J:$J, $A175, 'Raw Data'!$H:$H, "Non*", 'Raw Data'!$P:$P,""&amp;'Raw Data'!$B$1,'Raw Data'!$D:$D,"&lt;&gt;*ithdr*",'Raw Data'!$D:$D,"&lt;&gt;*ancel*")</f>
        <v>0</v>
      </c>
      <c r="P188" s="117"/>
      <c r="Q188" s="117"/>
      <c r="R188" s="123"/>
      <c r="S188" s="140">
        <f>SUMIFS('Raw Data'!$AI:$AI, 'Raw Data'!$AN:$AN,"&lt;=" &amp;DATE(LEFT($AV$3, 4), MONTH("1 " &amp; S$6 &amp; " " &amp; LEFT($AV$3, 4)) + 1, 0 ), 'Raw Data'!$AN:$AN,"&gt;" &amp;DATE(LEFT($AV$3, 4), MONTH("1 " &amp; S$6 &amp; " " &amp; LEFT($AV$3, 4)), 0 ), 'Raw Data'!$J:$J, $A175, 'Raw Data'!$H:$H, "Non*", 'Raw Data'!$O:$O,""&amp;'Raw Data'!$B$1,'Raw Data'!$D:$D,"&lt;&gt;*ithdr*",'Raw Data'!$D:$D,"&lt;&gt;*ancel*",'Raw Data'!$P:$P,"--")
+
SUMIFS('Raw Data'!$AI:$AI, 'Raw Data'!$AN:$AN,"&lt;=" &amp;DATE(LEFT($AV$3, 4), MONTH("1 " &amp; S$6 &amp; " " &amp; LEFT($AV$3, 4)) + 1, 0 ), 'Raw Data'!$AN:$AN,"&gt;" &amp;DATE(LEFT($AV$3, 4), MONTH("1 " &amp; S$6 &amp; " " &amp; LEFT($AV$3, 4)), 0 ), 'Raw Data'!$J:$J, $A175, 'Raw Data'!$H:$H, "Non*", 'Raw Data'!$P:$P,""&amp;'Raw Data'!$B$1,'Raw Data'!$D:$D,"&lt;&gt;*ithdr*",'Raw Data'!$D:$D,"&lt;&gt;*ancel*")</f>
        <v>0</v>
      </c>
      <c r="T188" s="117"/>
      <c r="U188" s="117"/>
      <c r="V188" s="123"/>
      <c r="W188" s="140">
        <f>SUMIFS('Raw Data'!$AI:$AI, 'Raw Data'!$AN:$AN,"&lt;=" &amp;DATE(LEFT($AV$3, 4), MONTH("1 " &amp; W$6 &amp; " " &amp; LEFT($AV$3, 4)) + 1, 0 ), 'Raw Data'!$AN:$AN,"&gt;" &amp;DATE(LEFT($AV$3, 4), MONTH("1 " &amp; W$6 &amp; " " &amp; LEFT($AV$3, 4)), 0 ), 'Raw Data'!$J:$J, $A175, 'Raw Data'!$H:$H, "Non*", 'Raw Data'!$O:$O,""&amp;'Raw Data'!$B$1,'Raw Data'!$D:$D,"&lt;&gt;*ithdr*",'Raw Data'!$D:$D,"&lt;&gt;*ancel*",'Raw Data'!$P:$P,"--")
+
SUMIFS('Raw Data'!$AI:$AI, 'Raw Data'!$AN:$AN,"&lt;=" &amp;DATE(LEFT($AV$3, 4), MONTH("1 " &amp; W$6 &amp; " " &amp; LEFT($AV$3, 4)) + 1, 0 ), 'Raw Data'!$AN:$AN,"&gt;" &amp;DATE(LEFT($AV$3, 4), MONTH("1 " &amp; W$6 &amp; " " &amp; LEFT($AV$3, 4)), 0 ), 'Raw Data'!$J:$J, $A175, 'Raw Data'!$H:$H, "Non*", 'Raw Data'!$P:$P,""&amp;'Raw Data'!$B$1,'Raw Data'!$D:$D,"&lt;&gt;*ithdr*",'Raw Data'!$D:$D,"&lt;&gt;*ancel*")</f>
        <v>0</v>
      </c>
      <c r="X188" s="117"/>
      <c r="Y188" s="117"/>
      <c r="Z188" s="123"/>
      <c r="AA188" s="140">
        <f>SUMIFS('Raw Data'!$AI:$AI, 'Raw Data'!$AN:$AN,"&lt;=" &amp;DATE(LEFT($AV$3, 4), MONTH("1 " &amp; AA$6 &amp; " " &amp; LEFT($AV$3, 4)) + 1, 0 ), 'Raw Data'!$AN:$AN,"&gt;" &amp;DATE(LEFT($AV$3, 4), MONTH("1 " &amp; AA$6 &amp; " " &amp; LEFT($AV$3, 4)), 0 ), 'Raw Data'!$J:$J, $A175, 'Raw Data'!$H:$H, "Non*", 'Raw Data'!$O:$O,""&amp;'Raw Data'!$B$1,'Raw Data'!$D:$D,"&lt;&gt;*ithdr*",'Raw Data'!$D:$D,"&lt;&gt;*ancel*",'Raw Data'!$P:$P,"--")
+
SUMIFS('Raw Data'!$AI:$AI, 'Raw Data'!$AN:$AN,"&lt;=" &amp;DATE(LEFT($AV$3, 4), MONTH("1 " &amp; AA$6 &amp; " " &amp; LEFT($AV$3, 4)) + 1, 0 ), 'Raw Data'!$AN:$AN,"&gt;" &amp;DATE(LEFT($AV$3, 4), MONTH("1 " &amp; AA$6 &amp; " " &amp; LEFT($AV$3, 4)), 0 ), 'Raw Data'!$J:$J, $A175, 'Raw Data'!$H:$H, "Non*", 'Raw Data'!$P:$P,""&amp;'Raw Data'!$B$1,'Raw Data'!$D:$D,"&lt;&gt;*ithdr*",'Raw Data'!$D:$D,"&lt;&gt;*ancel*")</f>
        <v>0</v>
      </c>
      <c r="AB188" s="117"/>
      <c r="AC188" s="117"/>
      <c r="AD188" s="123"/>
      <c r="AE188" s="140">
        <f>SUMIFS('Raw Data'!$AI:$AI, 'Raw Data'!$AN:$AN,"&lt;=" &amp;DATE(LEFT($AV$3, 4), MONTH("1 " &amp; AE$6 &amp; " " &amp; LEFT($AV$3, 4)) + 1, 0 ), 'Raw Data'!$AN:$AN,"&gt;" &amp;DATE(LEFT($AV$3, 4), MONTH("1 " &amp; AE$6 &amp; " " &amp; LEFT($AV$3, 4)), 0 ), 'Raw Data'!$J:$J, $A175, 'Raw Data'!$H:$H, "Non*", 'Raw Data'!$O:$O,""&amp;'Raw Data'!$B$1,'Raw Data'!$D:$D,"&lt;&gt;*ithdr*",'Raw Data'!$D:$D,"&lt;&gt;*ancel*",'Raw Data'!$P:$P,"--")
+
SUMIFS('Raw Data'!$AI:$AI, 'Raw Data'!$AN:$AN,"&lt;=" &amp;DATE(LEFT($AV$3, 4), MONTH("1 " &amp; AE$6 &amp; " " &amp; LEFT($AV$3, 4)) + 1, 0 ), 'Raw Data'!$AN:$AN,"&gt;" &amp;DATE(LEFT($AV$3, 4), MONTH("1 " &amp; AE$6 &amp; " " &amp; LEFT($AV$3, 4)), 0 ), 'Raw Data'!$J:$J, $A175, 'Raw Data'!$H:$H, "Non*", 'Raw Data'!$P:$P,""&amp;'Raw Data'!$B$1,'Raw Data'!$D:$D,"&lt;&gt;*ithdr*",'Raw Data'!$D:$D,"&lt;&gt;*ancel*")</f>
        <v>0</v>
      </c>
      <c r="AF188" s="117"/>
      <c r="AG188" s="117"/>
      <c r="AH188" s="123"/>
      <c r="AI188" s="140">
        <f>SUMIFS('Raw Data'!$AI:$AI, 'Raw Data'!$AN:$AN,"&lt;=" &amp;DATE(LEFT($AV$3, 4), MONTH("1 " &amp; AI$6 &amp; " " &amp; LEFT($AV$3, 4)) + 1, 0 ), 'Raw Data'!$AN:$AN,"&gt;" &amp;DATE(LEFT($AV$3, 4), MONTH("1 " &amp; AI$6 &amp; " " &amp; LEFT($AV$3, 4)), 0 ), 'Raw Data'!$J:$J, $A175, 'Raw Data'!$H:$H, "Non*", 'Raw Data'!$O:$O,""&amp;'Raw Data'!$B$1,'Raw Data'!$D:$D,"&lt;&gt;*ithdr*",'Raw Data'!$D:$D,"&lt;&gt;*ancel*",'Raw Data'!$P:$P,"--")
+
SUMIFS('Raw Data'!$AI:$AI, 'Raw Data'!$AN:$AN,"&lt;=" &amp;DATE(LEFT($AV$3, 4), MONTH("1 " &amp; AI$6 &amp; " " &amp; LEFT($AV$3, 4)) + 1, 0 ), 'Raw Data'!$AN:$AN,"&gt;" &amp;DATE(LEFT($AV$3, 4), MONTH("1 " &amp; AI$6 &amp; " " &amp; LEFT($AV$3, 4)), 0 ), 'Raw Data'!$J:$J, $A175, 'Raw Data'!$H:$H, "Non*", 'Raw Data'!$P:$P,""&amp;'Raw Data'!$B$1,'Raw Data'!$D:$D,"&lt;&gt;*ithdr*",'Raw Data'!$D:$D,"&lt;&gt;*ancel*")</f>
        <v>0</v>
      </c>
      <c r="AJ188" s="117"/>
      <c r="AK188" s="117"/>
      <c r="AL188" s="123"/>
      <c r="AM188" s="140">
        <f>SUMIFS('Raw Data'!$AI:$AI, 'Raw Data'!$AN:$AN,"&lt;=" &amp;DATE(LEFT($AV$3, 4), MONTH("1 " &amp; AM$6 &amp; " " &amp; LEFT($AV$3, 4)) + 1, 0 ), 'Raw Data'!$AN:$AN,"&gt;" &amp;DATE(LEFT($AV$3, 4), MONTH("1 " &amp; AM$6 &amp; " " &amp; LEFT($AV$3, 4)), 0 ), 'Raw Data'!$J:$J, $A175, 'Raw Data'!$H:$H, "Non*", 'Raw Data'!$O:$O,""&amp;'Raw Data'!$B$1,'Raw Data'!$D:$D,"&lt;&gt;*ithdr*",'Raw Data'!$D:$D,"&lt;&gt;*ancel*",'Raw Data'!$P:$P,"--")
+
SUMIFS('Raw Data'!$AI:$AI, 'Raw Data'!$AN:$AN,"&lt;=" &amp;DATE(LEFT($AV$3, 4), MONTH("1 " &amp; AM$6 &amp; " " &amp; LEFT($AV$3, 4)) + 1, 0 ), 'Raw Data'!$AN:$AN,"&gt;" &amp;DATE(LEFT($AV$3, 4), MONTH("1 " &amp; AM$6 &amp; " " &amp; LEFT($AV$3, 4)), 0 ), 'Raw Data'!$J:$J, $A175, 'Raw Data'!$H:$H, "Non*", 'Raw Data'!$P:$P,""&amp;'Raw Data'!$B$1,'Raw Data'!$D:$D,"&lt;&gt;*ithdr*",'Raw Data'!$D:$D,"&lt;&gt;*ancel*")</f>
        <v>0</v>
      </c>
      <c r="AN188" s="117"/>
      <c r="AO188" s="117"/>
      <c r="AP188" s="123"/>
      <c r="AQ188" s="140">
        <f>SUMIFS('Raw Data'!$AI:$AI, 'Raw Data'!$AN:$AN,"&lt;=" &amp;DATE(LEFT($AV$3, 4), MONTH("1 " &amp; AQ$6 &amp; " " &amp; LEFT($AV$3, 4)) + 1, 0 ), 'Raw Data'!$AN:$AN,"&gt;" &amp;DATE(LEFT($AV$3, 4), MONTH("1 " &amp; AQ$6 &amp; " " &amp; LEFT($AV$3, 4)), 0 ), 'Raw Data'!$J:$J, $A175, 'Raw Data'!$H:$H, "Non*", 'Raw Data'!$O:$O,""&amp;'Raw Data'!$B$1,'Raw Data'!$D:$D,"&lt;&gt;*ithdr*",'Raw Data'!$D:$D,"&lt;&gt;*ancel*",'Raw Data'!$P:$P,"--")
+
SUMIFS('Raw Data'!$AI:$AI, 'Raw Data'!$AN:$AN,"&lt;=" &amp;DATE(LEFT($AV$3, 4), MONTH("1 " &amp; AQ$6 &amp; " " &amp; LEFT($AV$3, 4)) + 1, 0 ), 'Raw Data'!$AN:$AN,"&gt;" &amp;DATE(LEFT($AV$3, 4), MONTH("1 " &amp; AQ$6 &amp; " " &amp; LEFT($AV$3, 4)), 0 ), 'Raw Data'!$J:$J, $A175, 'Raw Data'!$H:$H, "Non*", 'Raw Data'!$P:$P,""&amp;'Raw Data'!$B$1,'Raw Data'!$D:$D,"&lt;&gt;*ithdr*",'Raw Data'!$D:$D,"&lt;&gt;*ancel*")</f>
        <v>0</v>
      </c>
      <c r="AR188" s="117"/>
      <c r="AS188" s="117"/>
      <c r="AT188" s="123"/>
      <c r="AU188" s="140">
        <f>SUMIFS('Raw Data'!$AI:$AI, 'Raw Data'!$AN:$AN,"&lt;=" &amp;DATE(MID($AV$3, 15, 4), MONTH("1 " &amp; AU$6 &amp; " " &amp; MID($AV$3, 15, 4)) + 1, 0 ), 'Raw Data'!$AN:$AN,"&gt;" &amp;DATE(MID($AV$3, 15, 4), MONTH("1 " &amp; AU$6 &amp; " " &amp; MID($AV$3, 15, 4)), 0 ), 'Raw Data'!$J:$J, $A175, 'Raw Data'!$H:$H, "Non*", 'Raw Data'!$O:$O,""&amp;'Raw Data'!$B$1,'Raw Data'!$D:$D,"&lt;&gt;*ithdr*",'Raw Data'!$D:$D,"&lt;&gt;*ancel*",'Raw Data'!$P:$P,"--")
+
SUMIFS('Raw Data'!$AI:$AI, 'Raw Data'!$AN:$AN,"&lt;=" &amp;DATE(MID($AV$3, 15, 4), MONTH("1 " &amp; AU$6 &amp; " " &amp; MID($AV$3, 15, 4)) + 1, 0 ), 'Raw Data'!$AN:$AN,"&gt;" &amp;DATE(MID($AV$3, 15, 4), MONTH("1 " &amp; AU$6 &amp; " " &amp; MID($AV$3, 15, 4)), 0 ), 'Raw Data'!$J:$J, $A175, 'Raw Data'!$H:$H, "Non*", 'Raw Data'!$P:$P,""&amp;'Raw Data'!$B$1,'Raw Data'!$D:$D,"&lt;&gt;*ithdr*",'Raw Data'!$D:$D,"&lt;&gt;*ancel*")</f>
        <v>0</v>
      </c>
      <c r="AV188" s="117"/>
      <c r="AW188" s="117"/>
      <c r="AX188" s="123"/>
      <c r="AY188" s="140">
        <f>SUMIFS('Raw Data'!$AI:$AI, 'Raw Data'!$AN:$AN,"&lt;=" &amp;DATE(MID($AV$3, 15, 4), MONTH("1 " &amp; AY$6 &amp; " " &amp; MID($AV$3, 15, 4)) + 1, 0 ), 'Raw Data'!$AN:$AN,"&gt;" &amp;DATE(MID($AV$3, 15, 4), MONTH("1 " &amp; AY$6 &amp; " " &amp; MID($AV$3, 15, 4)), 0 ), 'Raw Data'!$J:$J, $A175, 'Raw Data'!$H:$H, "Non*", 'Raw Data'!$O:$O,""&amp;'Raw Data'!$B$1,'Raw Data'!$D:$D,"&lt;&gt;*ithdr*",'Raw Data'!$D:$D,"&lt;&gt;*ancel*",'Raw Data'!$P:$P,"--")
+
SUMIFS('Raw Data'!$AI:$AI, 'Raw Data'!$AN:$AN,"&lt;=" &amp;DATE(MID($AV$3, 15, 4), MONTH("1 " &amp; AY$6 &amp; " " &amp; MID($AV$3, 15, 4)) + 1, 0 ), 'Raw Data'!$AN:$AN,"&gt;" &amp;DATE(MID($AV$3, 15, 4), MONTH("1 " &amp; AY$6 &amp; " " &amp; MID($AV$3, 15, 4)), 0 ), 'Raw Data'!$J:$J, $A175, 'Raw Data'!$H:$H, "Non*", 'Raw Data'!$P:$P,""&amp;'Raw Data'!$B$1,'Raw Data'!$D:$D,"&lt;&gt;*ithdr*",'Raw Data'!$D:$D,"&lt;&gt;*ancel*")</f>
        <v>0</v>
      </c>
      <c r="AZ188" s="117"/>
      <c r="BA188" s="117"/>
      <c r="BB188" s="123"/>
      <c r="BC188" s="140">
        <f>SUMIFS('Raw Data'!$AI:$AI, 'Raw Data'!$AN:$AN,"&lt;=" &amp;DATE(MID($AV$3, 15, 4), MONTH("1 " &amp; BC$6 &amp; " " &amp; MID($AV$3, 15, 4)) + 1, 0 ), 'Raw Data'!$AN:$AN,"&gt;" &amp;DATE(MID($AV$3, 15, 4), MONTH("1 " &amp; BC$6 &amp; " " &amp; MID($AV$3, 15, 4)), 0 ), 'Raw Data'!$J:$J, $A175, 'Raw Data'!$H:$H, "Non*", 'Raw Data'!$O:$O,""&amp;'Raw Data'!$B$1,'Raw Data'!$D:$D,"&lt;&gt;*ithdr*",'Raw Data'!$D:$D,"&lt;&gt;*ancel*",'Raw Data'!$P:$P,"--")
+
SUMIFS('Raw Data'!$AI:$AI, 'Raw Data'!$AN:$AN,"&lt;=" &amp;DATE(MID($AV$3, 15, 4), MONTH("1 " &amp; BC$6 &amp; " " &amp; MID($AV$3, 15, 4)) + 1, 0 ), 'Raw Data'!$AN:$AN,"&gt;" &amp;DATE(MID($AV$3, 15, 4), MONTH("1 " &amp; BC$6 &amp; " " &amp; MID($AV$3, 15, 4)), 0 ), 'Raw Data'!$J:$J, $A175, 'Raw Data'!$H:$H, "Non*", 'Raw Data'!$P:$P,""&amp;'Raw Data'!$B$1,'Raw Data'!$D:$D,"&lt;&gt;*ithdr*",'Raw Data'!$D:$D,"&lt;&gt;*ancel*")</f>
        <v>0</v>
      </c>
      <c r="BD188" s="117"/>
      <c r="BE188" s="117"/>
      <c r="BF188" s="123"/>
    </row>
    <row r="189" spans="1:58" ht="12.75" customHeight="1" x14ac:dyDescent="0.2">
      <c r="A189" s="120" t="s">
        <v>737</v>
      </c>
      <c r="B189" s="117"/>
      <c r="C189" s="117"/>
      <c r="D189" s="117"/>
      <c r="E189" s="117"/>
      <c r="F189" s="117"/>
      <c r="G189" s="117"/>
      <c r="H189" s="117"/>
      <c r="I189" s="117"/>
      <c r="J189" s="123"/>
      <c r="K189" s="156">
        <f>COUNTIFS( 'Raw Data'!$AM:$AM,"&lt;=" &amp;DATE(LEFT($AV$3, 4), MONTH("1 " &amp; K$6 &amp; " " &amp; LEFT($AV$3, 4)) + 1, 0 ), 'Raw Data'!$AM:$AM,"&gt;" &amp;DATE(LEFT($AV$3, 4), MONTH("1 " &amp; K$6 &amp; " " &amp; LEFT($AV$3, 4)), 0 ), 'Raw Data'!$J:$J, $A175, 'Raw Data'!$O:$O,""&amp;'Raw Data'!$B$1,'Raw Data'!$D:$D,"&lt;&gt;*ithdr*",'Raw Data'!$D:$D,"&lt;&gt;*ancel*",'Raw Data'!$P:$P,"--")
+
COUNTIFS( 'Raw Data'!$AM:$AM,"&lt;=" &amp;DATE(LEFT($AV$3, 4), MONTH("1 " &amp; K$6 &amp; " " &amp; LEFT($AV$3, 4)) + 1, 0 ), 'Raw Data'!$AM:$AM,"&gt;" &amp;DATE(LEFT($AV$3, 4), MONTH("1 " &amp; K$6 &amp; " " &amp; LEFT($AV$3, 4)), 0 ), 'Raw Data'!$J:$J, $A175, 'Raw Data'!$P:$P,""&amp;'Raw Data'!$B$1,'Raw Data'!$D:$D,"&lt;&gt;*ithdr*",'Raw Data'!$D:$D,"&lt;&gt;*ancel*")</f>
        <v>0</v>
      </c>
      <c r="L189" s="117"/>
      <c r="M189" s="117"/>
      <c r="N189" s="123"/>
      <c r="O189" s="156">
        <f>COUNTIFS( 'Raw Data'!$AM:$AM,"&lt;=" &amp;DATE(LEFT($AV$3, 4), MONTH("1 " &amp; O$6 &amp; " " &amp; LEFT($AV$3, 4)) + 1, 0 ), 'Raw Data'!$AM:$AM,"&gt;" &amp;DATE(LEFT($AV$3, 4), MONTH("1 " &amp; O$6 &amp; " " &amp; LEFT($AV$3, 4)), 0 ), 'Raw Data'!$J:$J, $A175, 'Raw Data'!$O:$O,""&amp;'Raw Data'!$B$1,'Raw Data'!$D:$D,"&lt;&gt;*ithdr*",'Raw Data'!$D:$D,"&lt;&gt;*ancel*",'Raw Data'!$P:$P,"--")
+
COUNTIFS( 'Raw Data'!$AM:$AM,"&lt;=" &amp;DATE(LEFT($AV$3, 4), MONTH("1 " &amp; O$6 &amp; " " &amp; LEFT($AV$3, 4)) + 1, 0 ), 'Raw Data'!$AM:$AM,"&gt;" &amp;DATE(LEFT($AV$3, 4), MONTH("1 " &amp; O$6 &amp; " " &amp; LEFT($AV$3, 4)), 0 ), 'Raw Data'!$J:$J, $A175, 'Raw Data'!$P:$P,""&amp;'Raw Data'!$B$1,'Raw Data'!$D:$D,"&lt;&gt;*ithdr*",'Raw Data'!$D:$D,"&lt;&gt;*ancel*")</f>
        <v>0</v>
      </c>
      <c r="P189" s="117"/>
      <c r="Q189" s="117"/>
      <c r="R189" s="123"/>
      <c r="S189" s="156">
        <f>COUNTIFS( 'Raw Data'!$AM:$AM,"&lt;=" &amp;DATE(LEFT($AV$3, 4), MONTH("1 " &amp; S$6 &amp; " " &amp; LEFT($AV$3, 4)) + 1, 0 ), 'Raw Data'!$AM:$AM,"&gt;" &amp;DATE(LEFT($AV$3, 4), MONTH("1 " &amp; S$6 &amp; " " &amp; LEFT($AV$3, 4)), 0 ), 'Raw Data'!$J:$J, $A175, 'Raw Data'!$O:$O,""&amp;'Raw Data'!$B$1,'Raw Data'!$D:$D,"&lt;&gt;*ithdr*",'Raw Data'!$D:$D,"&lt;&gt;*ancel*",'Raw Data'!$P:$P,"--")
+
COUNTIFS( 'Raw Data'!$AM:$AM,"&lt;=" &amp;DATE(LEFT($AV$3, 4), MONTH("1 " &amp; S$6 &amp; " " &amp; LEFT($AV$3, 4)) + 1, 0 ), 'Raw Data'!$AM:$AM,"&gt;" &amp;DATE(LEFT($AV$3, 4), MONTH("1 " &amp; S$6 &amp; " " &amp; LEFT($AV$3, 4)), 0 ), 'Raw Data'!$J:$J, $A175, 'Raw Data'!$P:$P,""&amp;'Raw Data'!$B$1,'Raw Data'!$D:$D,"&lt;&gt;*ithdr*",'Raw Data'!$D:$D,"&lt;&gt;*ancel*")</f>
        <v>0</v>
      </c>
      <c r="T189" s="117"/>
      <c r="U189" s="117"/>
      <c r="V189" s="123"/>
      <c r="W189" s="156">
        <f>COUNTIFS( 'Raw Data'!$AM:$AM,"&lt;=" &amp;DATE(LEFT($AV$3, 4), MONTH("1 " &amp; W$6 &amp; " " &amp; LEFT($AV$3, 4)) + 1, 0 ), 'Raw Data'!$AM:$AM,"&gt;" &amp;DATE(LEFT($AV$3, 4), MONTH("1 " &amp; W$6 &amp; " " &amp; LEFT($AV$3, 4)), 0 ), 'Raw Data'!$J:$J, $A175, 'Raw Data'!$O:$O,""&amp;'Raw Data'!$B$1,'Raw Data'!$D:$D,"&lt;&gt;*ithdr*",'Raw Data'!$D:$D,"&lt;&gt;*ancel*",'Raw Data'!$P:$P,"--")
+
COUNTIFS( 'Raw Data'!$AM:$AM,"&lt;=" &amp;DATE(LEFT($AV$3, 4), MONTH("1 " &amp; W$6 &amp; " " &amp; LEFT($AV$3, 4)) + 1, 0 ), 'Raw Data'!$AM:$AM,"&gt;" &amp;DATE(LEFT($AV$3, 4), MONTH("1 " &amp; W$6 &amp; " " &amp; LEFT($AV$3, 4)), 0 ), 'Raw Data'!$J:$J, $A175, 'Raw Data'!$P:$P,""&amp;'Raw Data'!$B$1,'Raw Data'!$D:$D,"&lt;&gt;*ithdr*",'Raw Data'!$D:$D,"&lt;&gt;*ancel*")</f>
        <v>0</v>
      </c>
      <c r="X189" s="117"/>
      <c r="Y189" s="117"/>
      <c r="Z189" s="123"/>
      <c r="AA189" s="156">
        <f>COUNTIFS( 'Raw Data'!$AM:$AM,"&lt;=" &amp;DATE(LEFT($AV$3, 4), MONTH("1 " &amp; AA$6 &amp; " " &amp; LEFT($AV$3, 4)) + 1, 0 ), 'Raw Data'!$AM:$AM,"&gt;" &amp;DATE(LEFT($AV$3, 4), MONTH("1 " &amp; AA$6 &amp; " " &amp; LEFT($AV$3, 4)), 0 ), 'Raw Data'!$J:$J, $A175, 'Raw Data'!$O:$O,""&amp;'Raw Data'!$B$1,'Raw Data'!$D:$D,"&lt;&gt;*ithdr*",'Raw Data'!$D:$D,"&lt;&gt;*ancel*",'Raw Data'!$P:$P,"--")
+
COUNTIFS( 'Raw Data'!$AM:$AM,"&lt;=" &amp;DATE(LEFT($AV$3, 4), MONTH("1 " &amp; AA$6 &amp; " " &amp; LEFT($AV$3, 4)) + 1, 0 ), 'Raw Data'!$AM:$AM,"&gt;" &amp;DATE(LEFT($AV$3, 4), MONTH("1 " &amp; AA$6 &amp; " " &amp; LEFT($AV$3, 4)), 0 ), 'Raw Data'!$J:$J, $A175, 'Raw Data'!$P:$P,""&amp;'Raw Data'!$B$1,'Raw Data'!$D:$D,"&lt;&gt;*ithdr*",'Raw Data'!$D:$D,"&lt;&gt;*ancel*")</f>
        <v>0</v>
      </c>
      <c r="AB189" s="117"/>
      <c r="AC189" s="117"/>
      <c r="AD189" s="123"/>
      <c r="AE189" s="156">
        <f>COUNTIFS( 'Raw Data'!$AM:$AM,"&lt;=" &amp;DATE(LEFT($AV$3, 4), MONTH("1 " &amp; AE$6 &amp; " " &amp; LEFT($AV$3, 4)) + 1, 0 ), 'Raw Data'!$AM:$AM,"&gt;" &amp;DATE(LEFT($AV$3, 4), MONTH("1 " &amp; AE$6 &amp; " " &amp; LEFT($AV$3, 4)), 0 ), 'Raw Data'!$J:$J, $A175, 'Raw Data'!$O:$O,""&amp;'Raw Data'!$B$1,'Raw Data'!$D:$D,"&lt;&gt;*ithdr*",'Raw Data'!$D:$D,"&lt;&gt;*ancel*",'Raw Data'!$P:$P,"--")
+
COUNTIFS( 'Raw Data'!$AM:$AM,"&lt;=" &amp;DATE(LEFT($AV$3, 4), MONTH("1 " &amp; AE$6 &amp; " " &amp; LEFT($AV$3, 4)) + 1, 0 ), 'Raw Data'!$AM:$AM,"&gt;" &amp;DATE(LEFT($AV$3, 4), MONTH("1 " &amp; AE$6 &amp; " " &amp; LEFT($AV$3, 4)), 0 ), 'Raw Data'!$J:$J, $A175, 'Raw Data'!$P:$P,""&amp;'Raw Data'!$B$1,'Raw Data'!$D:$D,"&lt;&gt;*ithdr*",'Raw Data'!$D:$D,"&lt;&gt;*ancel*")</f>
        <v>0</v>
      </c>
      <c r="AF189" s="117"/>
      <c r="AG189" s="117"/>
      <c r="AH189" s="123"/>
      <c r="AI189" s="156">
        <f>COUNTIFS( 'Raw Data'!$AM:$AM,"&lt;=" &amp;DATE(LEFT($AV$3, 4), MONTH("1 " &amp; AI$6 &amp; " " &amp; LEFT($AV$3, 4)) + 1, 0 ), 'Raw Data'!$AM:$AM,"&gt;" &amp;DATE(LEFT($AV$3, 4), MONTH("1 " &amp; AI$6 &amp; " " &amp; LEFT($AV$3, 4)), 0 ), 'Raw Data'!$J:$J, $A175, 'Raw Data'!$O:$O,""&amp;'Raw Data'!$B$1,'Raw Data'!$D:$D,"&lt;&gt;*ithdr*",'Raw Data'!$D:$D,"&lt;&gt;*ancel*",'Raw Data'!$P:$P,"--")
+
COUNTIFS( 'Raw Data'!$AM:$AM,"&lt;=" &amp;DATE(LEFT($AV$3, 4), MONTH("1 " &amp; AI$6 &amp; " " &amp; LEFT($AV$3, 4)) + 1, 0 ), 'Raw Data'!$AM:$AM,"&gt;" &amp;DATE(LEFT($AV$3, 4), MONTH("1 " &amp; AI$6 &amp; " " &amp; LEFT($AV$3, 4)), 0 ), 'Raw Data'!$J:$J, $A175, 'Raw Data'!$P:$P,""&amp;'Raw Data'!$B$1,'Raw Data'!$D:$D,"&lt;&gt;*ithdr*",'Raw Data'!$D:$D,"&lt;&gt;*ancel*")</f>
        <v>0</v>
      </c>
      <c r="AJ189" s="117"/>
      <c r="AK189" s="117"/>
      <c r="AL189" s="123"/>
      <c r="AM189" s="156">
        <f>COUNTIFS( 'Raw Data'!$AM:$AM,"&lt;=" &amp;DATE(LEFT($AV$3, 4), MONTH("1 " &amp; AM$6 &amp; " " &amp; LEFT($AV$3, 4)) + 1, 0 ), 'Raw Data'!$AM:$AM,"&gt;" &amp;DATE(LEFT($AV$3, 4), MONTH("1 " &amp; AM$6 &amp; " " &amp; LEFT($AV$3, 4)), 0 ), 'Raw Data'!$J:$J, $A175, 'Raw Data'!$O:$O,""&amp;'Raw Data'!$B$1,'Raw Data'!$D:$D,"&lt;&gt;*ithdr*",'Raw Data'!$D:$D,"&lt;&gt;*ancel*",'Raw Data'!$P:$P,"--")
+
COUNTIFS( 'Raw Data'!$AM:$AM,"&lt;=" &amp;DATE(LEFT($AV$3, 4), MONTH("1 " &amp; AM$6 &amp; " " &amp; LEFT($AV$3, 4)) + 1, 0 ), 'Raw Data'!$AM:$AM,"&gt;" &amp;DATE(LEFT($AV$3, 4), MONTH("1 " &amp; AM$6 &amp; " " &amp; LEFT($AV$3, 4)), 0 ), 'Raw Data'!$J:$J, $A175, 'Raw Data'!$P:$P,""&amp;'Raw Data'!$B$1,'Raw Data'!$D:$D,"&lt;&gt;*ithdr*",'Raw Data'!$D:$D,"&lt;&gt;*ancel*")</f>
        <v>0</v>
      </c>
      <c r="AN189" s="117"/>
      <c r="AO189" s="117"/>
      <c r="AP189" s="123"/>
      <c r="AQ189" s="156">
        <f>COUNTIFS( 'Raw Data'!$AM:$AM,"&lt;=" &amp;DATE(LEFT($AV$3, 4), MONTH("1 " &amp; AQ$6 &amp; " " &amp; LEFT($AV$3, 4)) + 1, 0 ), 'Raw Data'!$AM:$AM,"&gt;" &amp;DATE(LEFT($AV$3, 4), MONTH("1 " &amp; AQ$6 &amp; " " &amp; LEFT($AV$3, 4)), 0 ), 'Raw Data'!$J:$J, $A175, 'Raw Data'!$O:$O,""&amp;'Raw Data'!$B$1,'Raw Data'!$D:$D,"&lt;&gt;*ithdr*",'Raw Data'!$D:$D,"&lt;&gt;*ancel*",'Raw Data'!$P:$P,"--")
+
COUNTIFS( 'Raw Data'!$AM:$AM,"&lt;=" &amp;DATE(LEFT($AV$3, 4), MONTH("1 " &amp; AQ$6 &amp; " " &amp; LEFT($AV$3, 4)) + 1, 0 ), 'Raw Data'!$AM:$AM,"&gt;" &amp;DATE(LEFT($AV$3, 4), MONTH("1 " &amp; AQ$6 &amp; " " &amp; LEFT($AV$3, 4)), 0 ), 'Raw Data'!$J:$J, $A175, 'Raw Data'!$P:$P,""&amp;'Raw Data'!$B$1,'Raw Data'!$D:$D,"&lt;&gt;*ithdr*",'Raw Data'!$D:$D,"&lt;&gt;*ancel*")</f>
        <v>0</v>
      </c>
      <c r="AR189" s="117"/>
      <c r="AS189" s="117"/>
      <c r="AT189" s="123"/>
      <c r="AU189" s="156">
        <f>COUNTIFS( 'Raw Data'!$AM:$AM,"&lt;=" &amp;DATE(MID($AV$3, 15, 4), MONTH("1 " &amp; AU$6 &amp; " " &amp; MID($AV$3, 15, 4)) + 1, 0 ), 'Raw Data'!$AN:$AN,"&gt;" &amp;DATE(MID($AV$3, 15, 4), MONTH("1 " &amp; AU$6 &amp; " " &amp; MID($AV$3, 15, 4)), 0 ), 'Raw Data'!$J:$J, $A175, 'Raw Data'!$O:$O,""&amp;'Raw Data'!$B$1,'Raw Data'!$D:$D,"&lt;&gt;*ithdr*",'Raw Data'!$D:$D,"&lt;&gt;*ancel*",'Raw Data'!$P:$P,"--")
+
COUNTIFS( 'Raw Data'!$AM:$AM,"&lt;=" &amp;DATE(MID($AV$3, 15, 4), MONTH("1 " &amp; AU$6 &amp; " " &amp; MID($AV$3, 15, 4)) + 1, 0 ), 'Raw Data'!$AN:$AN,"&gt;" &amp;DATE(MID($AV$3, 15, 4), MONTH("1 " &amp; AU$6 &amp; " " &amp; MID($AV$3, 15, 4)), 0 ), 'Raw Data'!$J:$J, $A175, 'Raw Data'!$P:$P,""&amp;'Raw Data'!$B$1,'Raw Data'!$D:$D,"&lt;&gt;*ithdr*",'Raw Data'!$D:$D,"&lt;&gt;*ancel*")</f>
        <v>0</v>
      </c>
      <c r="AV189" s="117"/>
      <c r="AW189" s="117"/>
      <c r="AX189" s="123"/>
      <c r="AY189" s="156">
        <f>COUNTIFS( 'Raw Data'!$AM:$AM,"&lt;=" &amp;DATE(MID($AV$3, 15, 4), MONTH("1 " &amp; AY$6 &amp; " " &amp; MID($AV$3, 15, 4)) + 1, 0 ), 'Raw Data'!$AN:$AN,"&gt;" &amp;DATE(MID($AV$3, 15, 4), MONTH("1 " &amp; AY$6 &amp; " " &amp; MID($AV$3, 15, 4)), 0 ), 'Raw Data'!$J:$J, $A175, 'Raw Data'!$O:$O,""&amp;'Raw Data'!$B$1,'Raw Data'!$D:$D,"&lt;&gt;*ithdr*",'Raw Data'!$D:$D,"&lt;&gt;*ancel*",'Raw Data'!$P:$P,"--")
+
COUNTIFS( 'Raw Data'!$AM:$AM,"&lt;=" &amp;DATE(MID($AV$3, 15, 4), MONTH("1 " &amp; AY$6 &amp; " " &amp; MID($AV$3, 15, 4)) + 1, 0 ), 'Raw Data'!$AN:$AN,"&gt;" &amp;DATE(MID($AV$3, 15, 4), MONTH("1 " &amp; AY$6 &amp; " " &amp; MID($AV$3, 15, 4)), 0 ), 'Raw Data'!$J:$J, $A175, 'Raw Data'!$P:$P,""&amp;'Raw Data'!$B$1,'Raw Data'!$D:$D,"&lt;&gt;*ithdr*",'Raw Data'!$D:$D,"&lt;&gt;*ancel*")</f>
        <v>0</v>
      </c>
      <c r="AZ189" s="117"/>
      <c r="BA189" s="117"/>
      <c r="BB189" s="123"/>
      <c r="BC189" s="156">
        <f>COUNTIFS( 'Raw Data'!$AM:$AM,"&lt;=" &amp;DATE(MID($AV$3, 15, 4), MONTH("1 " &amp; BC$6 &amp; " " &amp; MID($AV$3, 15, 4)) + 1, 0 ), 'Raw Data'!$AN:$AN,"&gt;" &amp;DATE(MID($AV$3, 15, 4), MONTH("1 " &amp; BC$6 &amp; " " &amp; MID($AV$3, 15, 4)), 0 ), 'Raw Data'!$J:$J, $A175, 'Raw Data'!$O:$O,""&amp;'Raw Data'!$B$1,'Raw Data'!$D:$D,"&lt;&gt;*ithdr*",'Raw Data'!$D:$D,"&lt;&gt;*ancel*",'Raw Data'!$P:$P,"--")
+
COUNTIFS( 'Raw Data'!$AM:$AM,"&lt;=" &amp;DATE(MID($AV$3, 15, 4), MONTH("1 " &amp; BC$6 &amp; " " &amp; MID($AV$3, 15, 4)) + 1, 0 ), 'Raw Data'!$AN:$AN,"&gt;" &amp;DATE(MID($AV$3, 15, 4), MONTH("1 " &amp; BC$6 &amp; " " &amp; MID($AV$3, 15, 4)), 0 ), 'Raw Data'!$J:$J, $A175, 'Raw Data'!$P:$P,""&amp;'Raw Data'!$B$1,'Raw Data'!$D:$D,"&lt;&gt;*ithdr*",'Raw Data'!$D:$D,"&lt;&gt;*ancel*")</f>
        <v>0</v>
      </c>
      <c r="BD189" s="117"/>
      <c r="BE189" s="117"/>
      <c r="BF189" s="123"/>
    </row>
    <row r="190" spans="1:58" ht="12.75" customHeight="1" x14ac:dyDescent="0.2">
      <c r="A190" s="157" t="s">
        <v>738</v>
      </c>
      <c r="B190" s="117"/>
      <c r="C190" s="117"/>
      <c r="D190" s="117"/>
      <c r="E190" s="117"/>
      <c r="F190" s="117"/>
      <c r="G190" s="117"/>
      <c r="H190" s="117"/>
      <c r="I190" s="117"/>
      <c r="J190" s="123"/>
      <c r="K190" s="156">
        <f>COUNTIFS('Raw Data'!$AM:$AM,"&lt;=" &amp;DATE(LEFT($AV$3, 4), MONTH("1 " &amp; K$6 &amp; " " &amp; LEFT($AV$3, 4)) + 1, 0 ), 'Raw Data'!$AM:$AM,"&gt;" &amp;DATE(LEFT($AV$3, 4), MONTH("1 " &amp; K$6 &amp; " " &amp; LEFT($AV$3, 4)), 0 ), 'Raw Data'!$J:$J, $A175, 'Raw Data'!$H:$H, "Ear*", 'Raw Data'!$O:$O,""&amp;'Raw Data'!$B$1,'Raw Data'!$D:$D,"&lt;&gt;*ithdr*",'Raw Data'!$D:$D,"&lt;&gt;*ancel*",'Raw Data'!$P:$P,"--")
+
COUNTIFS( 'Raw Data'!$AM:$AM,"&lt;=" &amp;DATE(LEFT($AV$3, 4), MONTH("1 " &amp; K$6 &amp; " " &amp; LEFT($AV$3, 4)) + 1, 0 ), 'Raw Data'!$AM:$AM,"&gt;" &amp;DATE(LEFT($AV$3, 4), MONTH("1 " &amp; K$6 &amp; " " &amp; LEFT($AV$3, 4)), 0 ), 'Raw Data'!$J:$J, $A175, 'Raw Data'!$H:$H, "Ear*", 'Raw Data'!$P:$P,""&amp;'Raw Data'!$B$1,'Raw Data'!$D:$D,"&lt;&gt;*ithdr*",'Raw Data'!$D:$D,"&lt;&gt;*ancel*")</f>
        <v>0</v>
      </c>
      <c r="L190" s="117"/>
      <c r="M190" s="117"/>
      <c r="N190" s="123"/>
      <c r="O190" s="156">
        <f>COUNTIFS('Raw Data'!$AM:$AM,"&lt;=" &amp;DATE(LEFT($AV$3, 4), MONTH("1 " &amp; O$6 &amp; " " &amp; LEFT($AV$3, 4)) + 1, 0 ), 'Raw Data'!$AM:$AM,"&gt;" &amp;DATE(LEFT($AV$3, 4), MONTH("1 " &amp; O$6 &amp; " " &amp; LEFT($AV$3, 4)), 0 ), 'Raw Data'!$J:$J, $A175, 'Raw Data'!$H:$H, "Ear*", 'Raw Data'!$O:$O,""&amp;'Raw Data'!$B$1,'Raw Data'!$D:$D,"&lt;&gt;*ithdr*",'Raw Data'!$D:$D,"&lt;&gt;*ancel*",'Raw Data'!$P:$P,"--")
+
COUNTIFS( 'Raw Data'!$AM:$AM,"&lt;=" &amp;DATE(LEFT($AV$3, 4), MONTH("1 " &amp; O$6 &amp; " " &amp; LEFT($AV$3, 4)) + 1, 0 ), 'Raw Data'!$AM:$AM,"&gt;" &amp;DATE(LEFT($AV$3, 4), MONTH("1 " &amp; O$6 &amp; " " &amp; LEFT($AV$3, 4)), 0 ), 'Raw Data'!$J:$J, $A175, 'Raw Data'!$H:$H, "Ear*", 'Raw Data'!$P:$P,""&amp;'Raw Data'!$B$1,'Raw Data'!$D:$D,"&lt;&gt;*ithdr*",'Raw Data'!$D:$D,"&lt;&gt;*ancel*")</f>
        <v>0</v>
      </c>
      <c r="P190" s="117"/>
      <c r="Q190" s="117"/>
      <c r="R190" s="123"/>
      <c r="S190" s="156">
        <f>COUNTIFS('Raw Data'!$AM:$AM,"&lt;=" &amp;DATE(LEFT($AV$3, 4), MONTH("1 " &amp; S$6 &amp; " " &amp; LEFT($AV$3, 4)) + 1, 0 ), 'Raw Data'!$AM:$AM,"&gt;" &amp;DATE(LEFT($AV$3, 4), MONTH("1 " &amp; S$6 &amp; " " &amp; LEFT($AV$3, 4)), 0 ), 'Raw Data'!$J:$J, $A175, 'Raw Data'!$H:$H, "Ear*", 'Raw Data'!$O:$O,""&amp;'Raw Data'!$B$1,'Raw Data'!$D:$D,"&lt;&gt;*ithdr*",'Raw Data'!$D:$D,"&lt;&gt;*ancel*",'Raw Data'!$P:$P,"--")
+
COUNTIFS( 'Raw Data'!$AM:$AM,"&lt;=" &amp;DATE(LEFT($AV$3, 4), MONTH("1 " &amp; S$6 &amp; " " &amp; LEFT($AV$3, 4)) + 1, 0 ), 'Raw Data'!$AM:$AM,"&gt;" &amp;DATE(LEFT($AV$3, 4), MONTH("1 " &amp; S$6 &amp; " " &amp; LEFT($AV$3, 4)), 0 ), 'Raw Data'!$J:$J, $A175, 'Raw Data'!$H:$H, "Ear*", 'Raw Data'!$P:$P,""&amp;'Raw Data'!$B$1,'Raw Data'!$D:$D,"&lt;&gt;*ithdr*",'Raw Data'!$D:$D,"&lt;&gt;*ancel*")</f>
        <v>0</v>
      </c>
      <c r="T190" s="117"/>
      <c r="U190" s="117"/>
      <c r="V190" s="123"/>
      <c r="W190" s="156">
        <f>COUNTIFS('Raw Data'!$AM:$AM,"&lt;=" &amp;DATE(LEFT($AV$3, 4), MONTH("1 " &amp; W$6 &amp; " " &amp; LEFT($AV$3, 4)) + 1, 0 ), 'Raw Data'!$AM:$AM,"&gt;" &amp;DATE(LEFT($AV$3, 4), MONTH("1 " &amp; W$6 &amp; " " &amp; LEFT($AV$3, 4)), 0 ), 'Raw Data'!$J:$J, $A175, 'Raw Data'!$H:$H, "Ear*", 'Raw Data'!$O:$O,""&amp;'Raw Data'!$B$1,'Raw Data'!$D:$D,"&lt;&gt;*ithdr*",'Raw Data'!$D:$D,"&lt;&gt;*ancel*",'Raw Data'!$P:$P,"--")
+
COUNTIFS( 'Raw Data'!$AM:$AM,"&lt;=" &amp;DATE(LEFT($AV$3, 4), MONTH("1 " &amp; W$6 &amp; " " &amp; LEFT($AV$3, 4)) + 1, 0 ), 'Raw Data'!$AM:$AM,"&gt;" &amp;DATE(LEFT($AV$3, 4), MONTH("1 " &amp; W$6 &amp; " " &amp; LEFT($AV$3, 4)), 0 ), 'Raw Data'!$J:$J, $A175, 'Raw Data'!$H:$H, "Ear*", 'Raw Data'!$P:$P,""&amp;'Raw Data'!$B$1,'Raw Data'!$D:$D,"&lt;&gt;*ithdr*",'Raw Data'!$D:$D,"&lt;&gt;*ancel*")</f>
        <v>0</v>
      </c>
      <c r="X190" s="117"/>
      <c r="Y190" s="117"/>
      <c r="Z190" s="123"/>
      <c r="AA190" s="156">
        <f>COUNTIFS('Raw Data'!$AM:$AM,"&lt;=" &amp;DATE(LEFT($AV$3, 4), MONTH("1 " &amp; AA$6 &amp; " " &amp; LEFT($AV$3, 4)) + 1, 0 ), 'Raw Data'!$AM:$AM,"&gt;" &amp;DATE(LEFT($AV$3, 4), MONTH("1 " &amp; AA$6 &amp; " " &amp; LEFT($AV$3, 4)), 0 ), 'Raw Data'!$J:$J, $A175, 'Raw Data'!$H:$H, "Ear*", 'Raw Data'!$O:$O,""&amp;'Raw Data'!$B$1,'Raw Data'!$D:$D,"&lt;&gt;*ithdr*",'Raw Data'!$D:$D,"&lt;&gt;*ancel*",'Raw Data'!$P:$P,"--")
+
COUNTIFS( 'Raw Data'!$AM:$AM,"&lt;=" &amp;DATE(LEFT($AV$3, 4), MONTH("1 " &amp; AA$6 &amp; " " &amp; LEFT($AV$3, 4)) + 1, 0 ), 'Raw Data'!$AM:$AM,"&gt;" &amp;DATE(LEFT($AV$3, 4), MONTH("1 " &amp; AA$6 &amp; " " &amp; LEFT($AV$3, 4)), 0 ), 'Raw Data'!$J:$J, $A175, 'Raw Data'!$H:$H, "Ear*", 'Raw Data'!$P:$P,""&amp;'Raw Data'!$B$1,'Raw Data'!$D:$D,"&lt;&gt;*ithdr*",'Raw Data'!$D:$D,"&lt;&gt;*ancel*")</f>
        <v>0</v>
      </c>
      <c r="AB190" s="117"/>
      <c r="AC190" s="117"/>
      <c r="AD190" s="123"/>
      <c r="AE190" s="156">
        <f>COUNTIFS('Raw Data'!$AM:$AM,"&lt;=" &amp;DATE(LEFT($AV$3, 4), MONTH("1 " &amp; AE$6 &amp; " " &amp; LEFT($AV$3, 4)) + 1, 0 ), 'Raw Data'!$AM:$AM,"&gt;" &amp;DATE(LEFT($AV$3, 4), MONTH("1 " &amp; AE$6 &amp; " " &amp; LEFT($AV$3, 4)), 0 ), 'Raw Data'!$J:$J, $A175, 'Raw Data'!$H:$H, "Ear*", 'Raw Data'!$O:$O,""&amp;'Raw Data'!$B$1,'Raw Data'!$D:$D,"&lt;&gt;*ithdr*",'Raw Data'!$D:$D,"&lt;&gt;*ancel*",'Raw Data'!$P:$P,"--")
+
COUNTIFS( 'Raw Data'!$AM:$AM,"&lt;=" &amp;DATE(LEFT($AV$3, 4), MONTH("1 " &amp; AE$6 &amp; " " &amp; LEFT($AV$3, 4)) + 1, 0 ), 'Raw Data'!$AM:$AM,"&gt;" &amp;DATE(LEFT($AV$3, 4), MONTH("1 " &amp; AE$6 &amp; " " &amp; LEFT($AV$3, 4)), 0 ), 'Raw Data'!$J:$J, $A175, 'Raw Data'!$H:$H, "Ear*", 'Raw Data'!$P:$P,""&amp;'Raw Data'!$B$1,'Raw Data'!$D:$D,"&lt;&gt;*ithdr*",'Raw Data'!$D:$D,"&lt;&gt;*ancel*")</f>
        <v>0</v>
      </c>
      <c r="AF190" s="117"/>
      <c r="AG190" s="117"/>
      <c r="AH190" s="123"/>
      <c r="AI190" s="156">
        <f>COUNTIFS('Raw Data'!$AM:$AM,"&lt;=" &amp;DATE(LEFT($AV$3, 4), MONTH("1 " &amp; AI$6 &amp; " " &amp; LEFT($AV$3, 4)) + 1, 0 ), 'Raw Data'!$AM:$AM,"&gt;" &amp;DATE(LEFT($AV$3, 4), MONTH("1 " &amp; AI$6 &amp; " " &amp; LEFT($AV$3, 4)), 0 ), 'Raw Data'!$J:$J, $A175, 'Raw Data'!$H:$H, "Ear*", 'Raw Data'!$O:$O,""&amp;'Raw Data'!$B$1,'Raw Data'!$D:$D,"&lt;&gt;*ithdr*",'Raw Data'!$D:$D,"&lt;&gt;*ancel*",'Raw Data'!$P:$P,"--")
+
COUNTIFS( 'Raw Data'!$AM:$AM,"&lt;=" &amp;DATE(LEFT($AV$3, 4), MONTH("1 " &amp; AI$6 &amp; " " &amp; LEFT($AV$3, 4)) + 1, 0 ), 'Raw Data'!$AM:$AM,"&gt;" &amp;DATE(LEFT($AV$3, 4), MONTH("1 " &amp; AI$6 &amp; " " &amp; LEFT($AV$3, 4)), 0 ), 'Raw Data'!$J:$J, $A175, 'Raw Data'!$H:$H, "Ear*", 'Raw Data'!$P:$P,""&amp;'Raw Data'!$B$1,'Raw Data'!$D:$D,"&lt;&gt;*ithdr*",'Raw Data'!$D:$D,"&lt;&gt;*ancel*")</f>
        <v>0</v>
      </c>
      <c r="AJ190" s="117"/>
      <c r="AK190" s="117"/>
      <c r="AL190" s="123"/>
      <c r="AM190" s="156">
        <f>COUNTIFS('Raw Data'!$AM:$AM,"&lt;=" &amp;DATE(LEFT($AV$3, 4), MONTH("1 " &amp; AM$6 &amp; " " &amp; LEFT($AV$3, 4)) + 1, 0 ), 'Raw Data'!$AM:$AM,"&gt;" &amp;DATE(LEFT($AV$3, 4), MONTH("1 " &amp; AM$6 &amp; " " &amp; LEFT($AV$3, 4)), 0 ), 'Raw Data'!$J:$J, $A175, 'Raw Data'!$H:$H, "Ear*", 'Raw Data'!$O:$O,""&amp;'Raw Data'!$B$1,'Raw Data'!$D:$D,"&lt;&gt;*ithdr*",'Raw Data'!$D:$D,"&lt;&gt;*ancel*",'Raw Data'!$P:$P,"--")
+
COUNTIFS( 'Raw Data'!$AM:$AM,"&lt;=" &amp;DATE(LEFT($AV$3, 4), MONTH("1 " &amp; AM$6 &amp; " " &amp; LEFT($AV$3, 4)) + 1, 0 ), 'Raw Data'!$AM:$AM,"&gt;" &amp;DATE(LEFT($AV$3, 4), MONTH("1 " &amp; AM$6 &amp; " " &amp; LEFT($AV$3, 4)), 0 ), 'Raw Data'!$J:$J, $A175, 'Raw Data'!$H:$H, "Ear*", 'Raw Data'!$P:$P,""&amp;'Raw Data'!$B$1,'Raw Data'!$D:$D,"&lt;&gt;*ithdr*",'Raw Data'!$D:$D,"&lt;&gt;*ancel*")</f>
        <v>0</v>
      </c>
      <c r="AN190" s="117"/>
      <c r="AO190" s="117"/>
      <c r="AP190" s="123"/>
      <c r="AQ190" s="156">
        <f>COUNTIFS('Raw Data'!$AM:$AM,"&lt;=" &amp;DATE(LEFT($AV$3, 4), MONTH("1 " &amp; AQ$6 &amp; " " &amp; LEFT($AV$3, 4)) + 1, 0 ), 'Raw Data'!$AM:$AM,"&gt;" &amp;DATE(LEFT($AV$3, 4), MONTH("1 " &amp; AQ$6 &amp; " " &amp; LEFT($AV$3, 4)), 0 ), 'Raw Data'!$J:$J, $A175, 'Raw Data'!$H:$H, "Ear*", 'Raw Data'!$O:$O,""&amp;'Raw Data'!$B$1,'Raw Data'!$D:$D,"&lt;&gt;*ithdr*",'Raw Data'!$D:$D,"&lt;&gt;*ancel*",'Raw Data'!$P:$P,"--")
+
COUNTIFS( 'Raw Data'!$AM:$AM,"&lt;=" &amp;DATE(LEFT($AV$3, 4), MONTH("1 " &amp; AQ$6 &amp; " " &amp; LEFT($AV$3, 4)) + 1, 0 ), 'Raw Data'!$AM:$AM,"&gt;" &amp;DATE(LEFT($AV$3, 4), MONTH("1 " &amp; AQ$6 &amp; " " &amp; LEFT($AV$3, 4)), 0 ), 'Raw Data'!$J:$J, $A175, 'Raw Data'!$H:$H, "Ear*", 'Raw Data'!$P:$P,""&amp;'Raw Data'!$B$1,'Raw Data'!$D:$D,"&lt;&gt;*ithdr*",'Raw Data'!$D:$D,"&lt;&gt;*ancel*")</f>
        <v>0</v>
      </c>
      <c r="AR190" s="117"/>
      <c r="AS190" s="117"/>
      <c r="AT190" s="123"/>
      <c r="AU190" s="156">
        <f>COUNTIFS('Raw Data'!$AM:$AM,"&lt;=" &amp;DATE(MID($AV$3, 15, 4), MONTH("1 " &amp; AU$6 &amp; " " &amp; MID($AV$3, 15, 4)) + 1, 0 ), 'Raw Data'!$AN:$AN,"&gt;" &amp;DATE(MID($AV$3, 15, 4), MONTH("1 " &amp; AU$6 &amp; " " &amp; MID($AV$3, 15, 4)), 0 ), 'Raw Data'!$J:$J, $A175, 'Raw Data'!$H:$H, "Ear*", 'Raw Data'!$O:$O,""&amp;'Raw Data'!$B$1,'Raw Data'!$D:$D,"&lt;&gt;*ithdr*",'Raw Data'!$D:$D,"&lt;&gt;*ancel*",'Raw Data'!$P:$P,"--")
+
COUNTIFS( 'Raw Data'!$AM:$AM,"&lt;=" &amp;DATE(MID($AV$3, 15, 4), MONTH("1 " &amp; AU$6 &amp; " " &amp; MID($AV$3, 15, 4)) + 1, 0 ), 'Raw Data'!$AN:$AN,"&gt;" &amp;DATE(MID($AV$3, 15, 4), MONTH("1 " &amp; AU$6 &amp; " " &amp; MID($AV$3, 15, 4)), 0 ), 'Raw Data'!$J:$J, $A175, 'Raw Data'!$H:$H, "Ear*", 'Raw Data'!$P:$P,""&amp;'Raw Data'!$B$1,'Raw Data'!$D:$D,"&lt;&gt;*ithdr*",'Raw Data'!$D:$D,"&lt;&gt;*ancel*")</f>
        <v>0</v>
      </c>
      <c r="AV190" s="117"/>
      <c r="AW190" s="117"/>
      <c r="AX190" s="123"/>
      <c r="AY190" s="156">
        <f>COUNTIFS('Raw Data'!$AM:$AM,"&lt;=" &amp;DATE(MID($AV$3, 15, 4), MONTH("1 " &amp; AY$6 &amp; " " &amp; MID($AV$3, 15, 4)) + 1, 0 ), 'Raw Data'!$AN:$AN,"&gt;" &amp;DATE(MID($AV$3, 15, 4), MONTH("1 " &amp; AY$6 &amp; " " &amp; MID($AV$3, 15, 4)), 0 ), 'Raw Data'!$J:$J, $A175, 'Raw Data'!$H:$H, "Ear*", 'Raw Data'!$O:$O,""&amp;'Raw Data'!$B$1,'Raw Data'!$D:$D,"&lt;&gt;*ithdr*",'Raw Data'!$D:$D,"&lt;&gt;*ancel*",'Raw Data'!$P:$P,"--")
+
COUNTIFS( 'Raw Data'!$AM:$AM,"&lt;=" &amp;DATE(MID($AV$3, 15, 4), MONTH("1 " &amp; AY$6 &amp; " " &amp; MID($AV$3, 15, 4)) + 1, 0 ), 'Raw Data'!$AN:$AN,"&gt;" &amp;DATE(MID($AV$3, 15, 4), MONTH("1 " &amp; AY$6 &amp; " " &amp; MID($AV$3, 15, 4)), 0 ), 'Raw Data'!$J:$J, $A175, 'Raw Data'!$H:$H, "Ear*", 'Raw Data'!$P:$P,""&amp;'Raw Data'!$B$1,'Raw Data'!$D:$D,"&lt;&gt;*ithdr*",'Raw Data'!$D:$D,"&lt;&gt;*ancel*")</f>
        <v>0</v>
      </c>
      <c r="AZ190" s="117"/>
      <c r="BA190" s="117"/>
      <c r="BB190" s="123"/>
      <c r="BC190" s="156">
        <f>COUNTIFS('Raw Data'!$AM:$AM,"&lt;=" &amp;DATE(MID($AV$3, 15, 4), MONTH("1 " &amp; BC$6 &amp; " " &amp; MID($AV$3, 15, 4)) + 1, 0 ), 'Raw Data'!$AN:$AN,"&gt;" &amp;DATE(MID($AV$3, 15, 4), MONTH("1 " &amp; BC$6 &amp; " " &amp; MID($AV$3, 15, 4)), 0 ), 'Raw Data'!$J:$J, $A175, 'Raw Data'!$H:$H, "Ear*", 'Raw Data'!$O:$O,""&amp;'Raw Data'!$B$1,'Raw Data'!$D:$D,"&lt;&gt;*ithdr*",'Raw Data'!$D:$D,"&lt;&gt;*ancel*",'Raw Data'!$P:$P,"--")
+
COUNTIFS( 'Raw Data'!$AM:$AM,"&lt;=" &amp;DATE(MID($AV$3, 15, 4), MONTH("1 " &amp; BC$6 &amp; " " &amp; MID($AV$3, 15, 4)) + 1, 0 ), 'Raw Data'!$AN:$AN,"&gt;" &amp;DATE(MID($AV$3, 15, 4), MONTH("1 " &amp; BC$6 &amp; " " &amp; MID($AV$3, 15, 4)), 0 ), 'Raw Data'!$J:$J, $A175, 'Raw Data'!$H:$H, "Ear*", 'Raw Data'!$P:$P,""&amp;'Raw Data'!$B$1,'Raw Data'!$D:$D,"&lt;&gt;*ithdr*",'Raw Data'!$D:$D,"&lt;&gt;*ancel*")</f>
        <v>0</v>
      </c>
      <c r="BD190" s="117"/>
      <c r="BE190" s="117"/>
      <c r="BF190" s="123"/>
    </row>
    <row r="191" spans="1:58" ht="12.75" customHeight="1" x14ac:dyDescent="0.2">
      <c r="A191" s="157" t="s">
        <v>739</v>
      </c>
      <c r="B191" s="117"/>
      <c r="C191" s="117"/>
      <c r="D191" s="117"/>
      <c r="E191" s="117"/>
      <c r="F191" s="117"/>
      <c r="G191" s="117"/>
      <c r="H191" s="117"/>
      <c r="I191" s="117"/>
      <c r="J191" s="123"/>
      <c r="K191" s="156">
        <f>COUNTIFS('Raw Data'!$AM:$AM,"&lt;=" &amp;DATE(LEFT($AV$3, 4), MONTH("1 " &amp; K$6 &amp; " " &amp; LEFT($AV$3, 4)) + 1, 0 ), 'Raw Data'!$AM:$AM,"&gt;" &amp;DATE(LEFT($AV$3, 4), MONTH("1 " &amp; K$6 &amp; " " &amp; LEFT($AV$3, 4)), 0 ), 'Raw Data'!$J:$J, $A175, 'Raw Data'!$H:$H, "Non*", 'Raw Data'!$O:$O,""&amp;'Raw Data'!$B$1,'Raw Data'!$D:$D,"&lt;&gt;*ithdr*",'Raw Data'!$D:$D,"&lt;&gt;*ancel*",'Raw Data'!$P:$P,"--")
+
COUNTIFS( 'Raw Data'!$AM:$AM,"&lt;=" &amp;DATE(LEFT($AV$3, 4), MONTH("1 " &amp; K$6 &amp; " " &amp; LEFT($AV$3, 4)) + 1, 0 ), 'Raw Data'!$AM:$AM,"&gt;" &amp;DATE(LEFT($AV$3, 4), MONTH("1 " &amp; K$6 &amp; " " &amp; LEFT($AV$3, 4)), 0 ), 'Raw Data'!$J:$J, $A175, 'Raw Data'!$H:$H, "Non*", 'Raw Data'!$P:$P,""&amp;'Raw Data'!$B$1,'Raw Data'!$D:$D,"&lt;&gt;*ithdr*",'Raw Data'!$D:$D,"&lt;&gt;*ancel*")</f>
        <v>0</v>
      </c>
      <c r="L191" s="117"/>
      <c r="M191" s="117"/>
      <c r="N191" s="123"/>
      <c r="O191" s="156">
        <f>COUNTIFS('Raw Data'!$AM:$AM,"&lt;=" &amp;DATE(LEFT($AV$3, 4), MONTH("1 " &amp; O$6 &amp; " " &amp; LEFT($AV$3, 4)) + 1, 0 ), 'Raw Data'!$AM:$AM,"&gt;" &amp;DATE(LEFT($AV$3, 4), MONTH("1 " &amp; O$6 &amp; " " &amp; LEFT($AV$3, 4)), 0 ), 'Raw Data'!$J:$J, $A175, 'Raw Data'!$H:$H, "Non*", 'Raw Data'!$O:$O,""&amp;'Raw Data'!$B$1,'Raw Data'!$D:$D,"&lt;&gt;*ithdr*",'Raw Data'!$D:$D,"&lt;&gt;*ancel*",'Raw Data'!$P:$P,"--")
+
COUNTIFS( 'Raw Data'!$AM:$AM,"&lt;=" &amp;DATE(LEFT($AV$3, 4), MONTH("1 " &amp; O$6 &amp; " " &amp; LEFT($AV$3, 4)) + 1, 0 ), 'Raw Data'!$AM:$AM,"&gt;" &amp;DATE(LEFT($AV$3, 4), MONTH("1 " &amp; O$6 &amp; " " &amp; LEFT($AV$3, 4)), 0 ), 'Raw Data'!$J:$J, $A175, 'Raw Data'!$H:$H, "Non*", 'Raw Data'!$P:$P,""&amp;'Raw Data'!$B$1,'Raw Data'!$D:$D,"&lt;&gt;*ithdr*",'Raw Data'!$D:$D,"&lt;&gt;*ancel*")</f>
        <v>0</v>
      </c>
      <c r="P191" s="117"/>
      <c r="Q191" s="117"/>
      <c r="R191" s="123"/>
      <c r="S191" s="156">
        <f>COUNTIFS('Raw Data'!$AM:$AM,"&lt;=" &amp;DATE(LEFT($AV$3, 4), MONTH("1 " &amp; S$6 &amp; " " &amp; LEFT($AV$3, 4)) + 1, 0 ), 'Raw Data'!$AM:$AM,"&gt;" &amp;DATE(LEFT($AV$3, 4), MONTH("1 " &amp; S$6 &amp; " " &amp; LEFT($AV$3, 4)), 0 ), 'Raw Data'!$J:$J, $A175, 'Raw Data'!$H:$H, "Non*", 'Raw Data'!$O:$O,""&amp;'Raw Data'!$B$1,'Raw Data'!$D:$D,"&lt;&gt;*ithdr*",'Raw Data'!$D:$D,"&lt;&gt;*ancel*",'Raw Data'!$P:$P,"--")
+
COUNTIFS( 'Raw Data'!$AM:$AM,"&lt;=" &amp;DATE(LEFT($AV$3, 4), MONTH("1 " &amp; S$6 &amp; " " &amp; LEFT($AV$3, 4)) + 1, 0 ), 'Raw Data'!$AM:$AM,"&gt;" &amp;DATE(LEFT($AV$3, 4), MONTH("1 " &amp; S$6 &amp; " " &amp; LEFT($AV$3, 4)), 0 ), 'Raw Data'!$J:$J, $A175, 'Raw Data'!$H:$H, "Non*", 'Raw Data'!$P:$P,""&amp;'Raw Data'!$B$1,'Raw Data'!$D:$D,"&lt;&gt;*ithdr*",'Raw Data'!$D:$D,"&lt;&gt;*ancel*")</f>
        <v>0</v>
      </c>
      <c r="T191" s="117"/>
      <c r="U191" s="117"/>
      <c r="V191" s="123"/>
      <c r="W191" s="156">
        <f>COUNTIFS('Raw Data'!$AM:$AM,"&lt;=" &amp;DATE(LEFT($AV$3, 4), MONTH("1 " &amp; W$6 &amp; " " &amp; LEFT($AV$3, 4)) + 1, 0 ), 'Raw Data'!$AM:$AM,"&gt;" &amp;DATE(LEFT($AV$3, 4), MONTH("1 " &amp; W$6 &amp; " " &amp; LEFT($AV$3, 4)), 0 ), 'Raw Data'!$J:$J, $A175, 'Raw Data'!$H:$H, "Non*", 'Raw Data'!$O:$O,""&amp;'Raw Data'!$B$1,'Raw Data'!$D:$D,"&lt;&gt;*ithdr*",'Raw Data'!$D:$D,"&lt;&gt;*ancel*",'Raw Data'!$P:$P,"--")
+
COUNTIFS( 'Raw Data'!$AM:$AM,"&lt;=" &amp;DATE(LEFT($AV$3, 4), MONTH("1 " &amp; W$6 &amp; " " &amp; LEFT($AV$3, 4)) + 1, 0 ), 'Raw Data'!$AM:$AM,"&gt;" &amp;DATE(LEFT($AV$3, 4), MONTH("1 " &amp; W$6 &amp; " " &amp; LEFT($AV$3, 4)), 0 ), 'Raw Data'!$J:$J, $A175, 'Raw Data'!$H:$H, "Non*", 'Raw Data'!$P:$P,""&amp;'Raw Data'!$B$1,'Raw Data'!$D:$D,"&lt;&gt;*ithdr*",'Raw Data'!$D:$D,"&lt;&gt;*ancel*")</f>
        <v>0</v>
      </c>
      <c r="X191" s="117"/>
      <c r="Y191" s="117"/>
      <c r="Z191" s="123"/>
      <c r="AA191" s="156">
        <f>COUNTIFS('Raw Data'!$AM:$AM,"&lt;=" &amp;DATE(LEFT($AV$3, 4), MONTH("1 " &amp; AA$6 &amp; " " &amp; LEFT($AV$3, 4)) + 1, 0 ), 'Raw Data'!$AM:$AM,"&gt;" &amp;DATE(LEFT($AV$3, 4), MONTH("1 " &amp; AA$6 &amp; " " &amp; LEFT($AV$3, 4)), 0 ), 'Raw Data'!$J:$J, $A175, 'Raw Data'!$H:$H, "Non*", 'Raw Data'!$O:$O,""&amp;'Raw Data'!$B$1,'Raw Data'!$D:$D,"&lt;&gt;*ithdr*",'Raw Data'!$D:$D,"&lt;&gt;*ancel*",'Raw Data'!$P:$P,"--")
+
COUNTIFS( 'Raw Data'!$AM:$AM,"&lt;=" &amp;DATE(LEFT($AV$3, 4), MONTH("1 " &amp; AA$6 &amp; " " &amp; LEFT($AV$3, 4)) + 1, 0 ), 'Raw Data'!$AM:$AM,"&gt;" &amp;DATE(LEFT($AV$3, 4), MONTH("1 " &amp; AA$6 &amp; " " &amp; LEFT($AV$3, 4)), 0 ), 'Raw Data'!$J:$J, $A175, 'Raw Data'!$H:$H, "Non*", 'Raw Data'!$P:$P,""&amp;'Raw Data'!$B$1,'Raw Data'!$D:$D,"&lt;&gt;*ithdr*",'Raw Data'!$D:$D,"&lt;&gt;*ancel*")</f>
        <v>0</v>
      </c>
      <c r="AB191" s="117"/>
      <c r="AC191" s="117"/>
      <c r="AD191" s="123"/>
      <c r="AE191" s="156">
        <f>COUNTIFS('Raw Data'!$AM:$AM,"&lt;=" &amp;DATE(LEFT($AV$3, 4), MONTH("1 " &amp; AE$6 &amp; " " &amp; LEFT($AV$3, 4)) + 1, 0 ), 'Raw Data'!$AM:$AM,"&gt;" &amp;DATE(LEFT($AV$3, 4), MONTH("1 " &amp; AE$6 &amp; " " &amp; LEFT($AV$3, 4)), 0 ), 'Raw Data'!$J:$J, $A175, 'Raw Data'!$H:$H, "Non*", 'Raw Data'!$O:$O,""&amp;'Raw Data'!$B$1,'Raw Data'!$D:$D,"&lt;&gt;*ithdr*",'Raw Data'!$D:$D,"&lt;&gt;*ancel*",'Raw Data'!$P:$P,"--")
+
COUNTIFS( 'Raw Data'!$AM:$AM,"&lt;=" &amp;DATE(LEFT($AV$3, 4), MONTH("1 " &amp; AE$6 &amp; " " &amp; LEFT($AV$3, 4)) + 1, 0 ), 'Raw Data'!$AM:$AM,"&gt;" &amp;DATE(LEFT($AV$3, 4), MONTH("1 " &amp; AE$6 &amp; " " &amp; LEFT($AV$3, 4)), 0 ), 'Raw Data'!$J:$J, $A175, 'Raw Data'!$H:$H, "Non*", 'Raw Data'!$P:$P,""&amp;'Raw Data'!$B$1,'Raw Data'!$D:$D,"&lt;&gt;*ithdr*",'Raw Data'!$D:$D,"&lt;&gt;*ancel*")</f>
        <v>0</v>
      </c>
      <c r="AF191" s="117"/>
      <c r="AG191" s="117"/>
      <c r="AH191" s="123"/>
      <c r="AI191" s="156">
        <f>COUNTIFS('Raw Data'!$AM:$AM,"&lt;=" &amp;DATE(LEFT($AV$3, 4), MONTH("1 " &amp; AI$6 &amp; " " &amp; LEFT($AV$3, 4)) + 1, 0 ), 'Raw Data'!$AM:$AM,"&gt;" &amp;DATE(LEFT($AV$3, 4), MONTH("1 " &amp; AI$6 &amp; " " &amp; LEFT($AV$3, 4)), 0 ), 'Raw Data'!$J:$J, $A175, 'Raw Data'!$H:$H, "Non*", 'Raw Data'!$O:$O,""&amp;'Raw Data'!$B$1,'Raw Data'!$D:$D,"&lt;&gt;*ithdr*",'Raw Data'!$D:$D,"&lt;&gt;*ancel*",'Raw Data'!$P:$P,"--")
+
COUNTIFS( 'Raw Data'!$AM:$AM,"&lt;=" &amp;DATE(LEFT($AV$3, 4), MONTH("1 " &amp; AI$6 &amp; " " &amp; LEFT($AV$3, 4)) + 1, 0 ), 'Raw Data'!$AM:$AM,"&gt;" &amp;DATE(LEFT($AV$3, 4), MONTH("1 " &amp; AI$6 &amp; " " &amp; LEFT($AV$3, 4)), 0 ), 'Raw Data'!$J:$J, $A175, 'Raw Data'!$H:$H, "Non*", 'Raw Data'!$P:$P,""&amp;'Raw Data'!$B$1,'Raw Data'!$D:$D,"&lt;&gt;*ithdr*",'Raw Data'!$D:$D,"&lt;&gt;*ancel*")</f>
        <v>0</v>
      </c>
      <c r="AJ191" s="117"/>
      <c r="AK191" s="117"/>
      <c r="AL191" s="123"/>
      <c r="AM191" s="156">
        <f>COUNTIFS('Raw Data'!$AM:$AM,"&lt;=" &amp;DATE(LEFT($AV$3, 4), MONTH("1 " &amp; AM$6 &amp; " " &amp; LEFT($AV$3, 4)) + 1, 0 ), 'Raw Data'!$AM:$AM,"&gt;" &amp;DATE(LEFT($AV$3, 4), MONTH("1 " &amp; AM$6 &amp; " " &amp; LEFT($AV$3, 4)), 0 ), 'Raw Data'!$J:$J, $A175, 'Raw Data'!$H:$H, "Non*", 'Raw Data'!$O:$O,""&amp;'Raw Data'!$B$1,'Raw Data'!$D:$D,"&lt;&gt;*ithdr*",'Raw Data'!$D:$D,"&lt;&gt;*ancel*",'Raw Data'!$P:$P,"--")
+
COUNTIFS( 'Raw Data'!$AM:$AM,"&lt;=" &amp;DATE(LEFT($AV$3, 4), MONTH("1 " &amp; AM$6 &amp; " " &amp; LEFT($AV$3, 4)) + 1, 0 ), 'Raw Data'!$AM:$AM,"&gt;" &amp;DATE(LEFT($AV$3, 4), MONTH("1 " &amp; AM$6 &amp; " " &amp; LEFT($AV$3, 4)), 0 ), 'Raw Data'!$J:$J, $A175, 'Raw Data'!$H:$H, "Non*", 'Raw Data'!$P:$P,""&amp;'Raw Data'!$B$1,'Raw Data'!$D:$D,"&lt;&gt;*ithdr*",'Raw Data'!$D:$D,"&lt;&gt;*ancel*")</f>
        <v>0</v>
      </c>
      <c r="AN191" s="117"/>
      <c r="AO191" s="117"/>
      <c r="AP191" s="123"/>
      <c r="AQ191" s="156">
        <f>COUNTIFS('Raw Data'!$AM:$AM,"&lt;=" &amp;DATE(LEFT($AV$3, 4), MONTH("1 " &amp; AQ$6 &amp; " " &amp; LEFT($AV$3, 4)) + 1, 0 ), 'Raw Data'!$AM:$AM,"&gt;" &amp;DATE(LEFT($AV$3, 4), MONTH("1 " &amp; AQ$6 &amp; " " &amp; LEFT($AV$3, 4)), 0 ), 'Raw Data'!$J:$J, $A175, 'Raw Data'!$H:$H, "Non*", 'Raw Data'!$O:$O,""&amp;'Raw Data'!$B$1,'Raw Data'!$D:$D,"&lt;&gt;*ithdr*",'Raw Data'!$D:$D,"&lt;&gt;*ancel*",'Raw Data'!$P:$P,"--")
+
COUNTIFS( 'Raw Data'!$AM:$AM,"&lt;=" &amp;DATE(LEFT($AV$3, 4), MONTH("1 " &amp; AQ$6 &amp; " " &amp; LEFT($AV$3, 4)) + 1, 0 ), 'Raw Data'!$AM:$AM,"&gt;" &amp;DATE(LEFT($AV$3, 4), MONTH("1 " &amp; AQ$6 &amp; " " &amp; LEFT($AV$3, 4)), 0 ), 'Raw Data'!$J:$J, $A175, 'Raw Data'!$H:$H, "Non*", 'Raw Data'!$P:$P,""&amp;'Raw Data'!$B$1,'Raw Data'!$D:$D,"&lt;&gt;*ithdr*",'Raw Data'!$D:$D,"&lt;&gt;*ancel*")</f>
        <v>0</v>
      </c>
      <c r="AR191" s="117"/>
      <c r="AS191" s="117"/>
      <c r="AT191" s="123"/>
      <c r="AU191" s="156">
        <f>COUNTIFS('Raw Data'!$AM:$AM,"&lt;=" &amp;DATE(MID($AV$3, 15, 4), MONTH("1 " &amp; AU$6 &amp; " " &amp; MID($AV$3, 15, 4)) + 1, 0 ), 'Raw Data'!$AN:$AN,"&gt;" &amp;DATE(MID($AV$3, 15, 4), MONTH("1 " &amp; AU$6 &amp; " " &amp; MID($AV$3, 15, 4)), 0 ), 'Raw Data'!$J:$J, $A175, 'Raw Data'!$H:$H, "Non*", 'Raw Data'!$O:$O,""&amp;'Raw Data'!$B$1,'Raw Data'!$D:$D,"&lt;&gt;*ithdr*",'Raw Data'!$D:$D,"&lt;&gt;*ancel*",'Raw Data'!$P:$P,"--")
+
COUNTIFS( 'Raw Data'!$AM:$AM,"&lt;=" &amp;DATE(MID($AV$3, 15, 4), MONTH("1 " &amp; AU$6 &amp; " " &amp; MID($AV$3, 15, 4)) + 1, 0 ), 'Raw Data'!$AN:$AN,"&gt;" &amp;DATE(MID($AV$3, 15, 4), MONTH("1 " &amp; AU$6 &amp; " " &amp; MID($AV$3, 15, 4)), 0 ), 'Raw Data'!$J:$J, $A175, 'Raw Data'!$H:$H, "Non*", 'Raw Data'!$P:$P,""&amp;'Raw Data'!$B$1,'Raw Data'!$D:$D,"&lt;&gt;*ithdr*",'Raw Data'!$D:$D,"&lt;&gt;*ancel*")</f>
        <v>0</v>
      </c>
      <c r="AV191" s="117"/>
      <c r="AW191" s="117"/>
      <c r="AX191" s="123"/>
      <c r="AY191" s="156">
        <f>COUNTIFS('Raw Data'!$AM:$AM,"&lt;=" &amp;DATE(MID($AV$3, 15, 4), MONTH("1 " &amp; AY$6 &amp; " " &amp; MID($AV$3, 15, 4)) + 1, 0 ), 'Raw Data'!$AN:$AN,"&gt;" &amp;DATE(MID($AV$3, 15, 4), MONTH("1 " &amp; AY$6 &amp; " " &amp; MID($AV$3, 15, 4)), 0 ), 'Raw Data'!$J:$J, $A175, 'Raw Data'!$H:$H, "Non*", 'Raw Data'!$O:$O,""&amp;'Raw Data'!$B$1,'Raw Data'!$D:$D,"&lt;&gt;*ithdr*",'Raw Data'!$D:$D,"&lt;&gt;*ancel*",'Raw Data'!$P:$P,"--")
+
COUNTIFS( 'Raw Data'!$AM:$AM,"&lt;=" &amp;DATE(MID($AV$3, 15, 4), MONTH("1 " &amp; AY$6 &amp; " " &amp; MID($AV$3, 15, 4)) + 1, 0 ), 'Raw Data'!$AN:$AN,"&gt;" &amp;DATE(MID($AV$3, 15, 4), MONTH("1 " &amp; AY$6 &amp; " " &amp; MID($AV$3, 15, 4)), 0 ), 'Raw Data'!$J:$J, $A175, 'Raw Data'!$H:$H, "Non*", 'Raw Data'!$P:$P,""&amp;'Raw Data'!$B$1,'Raw Data'!$D:$D,"&lt;&gt;*ithdr*",'Raw Data'!$D:$D,"&lt;&gt;*ancel*")</f>
        <v>0</v>
      </c>
      <c r="AZ191" s="117"/>
      <c r="BA191" s="117"/>
      <c r="BB191" s="123"/>
      <c r="BC191" s="156">
        <f>COUNTIFS('Raw Data'!$AM:$AM,"&lt;=" &amp;DATE(MID($AV$3, 15, 4), MONTH("1 " &amp; BC$6 &amp; " " &amp; MID($AV$3, 15, 4)) + 1, 0 ), 'Raw Data'!$AN:$AN,"&gt;" &amp;DATE(MID($AV$3, 15, 4), MONTH("1 " &amp; BC$6 &amp; " " &amp; MID($AV$3, 15, 4)), 0 ), 'Raw Data'!$J:$J, $A175, 'Raw Data'!$H:$H, "Non*", 'Raw Data'!$O:$O,""&amp;'Raw Data'!$B$1,'Raw Data'!$D:$D,"&lt;&gt;*ithdr*",'Raw Data'!$D:$D,"&lt;&gt;*ancel*",'Raw Data'!$P:$P,"--")
+
COUNTIFS( 'Raw Data'!$AM:$AM,"&lt;=" &amp;DATE(MID($AV$3, 15, 4), MONTH("1 " &amp; BC$6 &amp; " " &amp; MID($AV$3, 15, 4)) + 1, 0 ), 'Raw Data'!$AN:$AN,"&gt;" &amp;DATE(MID($AV$3, 15, 4), MONTH("1 " &amp; BC$6 &amp; " " &amp; MID($AV$3, 15, 4)), 0 ), 'Raw Data'!$J:$J, $A175, 'Raw Data'!$H:$H, "Non*", 'Raw Data'!$P:$P,""&amp;'Raw Data'!$B$1,'Raw Data'!$D:$D,"&lt;&gt;*ithdr*",'Raw Data'!$D:$D,"&lt;&gt;*ancel*")</f>
        <v>0</v>
      </c>
      <c r="BD191" s="117"/>
      <c r="BE191" s="117"/>
      <c r="BF191" s="123"/>
    </row>
    <row r="192" spans="1:58" ht="12.75" customHeight="1" x14ac:dyDescent="0.2">
      <c r="A192" s="120" t="s">
        <v>740</v>
      </c>
      <c r="B192" s="117"/>
      <c r="C192" s="117"/>
      <c r="D192" s="117"/>
      <c r="E192" s="117"/>
      <c r="F192" s="117"/>
      <c r="G192" s="117"/>
      <c r="H192" s="117"/>
      <c r="I192" s="117"/>
      <c r="J192" s="123"/>
      <c r="K192" s="156">
        <f>COUNTIFS( 'Raw Data'!$AM:$AM,"&lt;=" &amp;DATE(LEFT($AV$3, 4), MONTH("1 " &amp; K$6 &amp; " " &amp; LEFT($AV$3, 4)) + 1, 0 ), 'Raw Data'!$AM:$AM,"&gt;" &amp;DATE(LEFT($AV$3, 4), MONTH("1 " &amp; K$6 &amp; " " &amp; LEFT($AV$3, 4)), 0 ), 'Raw Data'!$J:$J, $A175, 'Raw Data'!$O:$O,""&amp;'Raw Data'!$B$1,'Raw Data'!$D:$D,"&lt;&gt;*ithdr*",'Raw Data'!$D:$D,"&lt;&gt;*ancel*",'Raw Data'!$P:$P,"--",'Raw Data'!$AW:$AW,"*arl*")
+
COUNTIFS( 'Raw Data'!$AM:$AM,"&lt;=" &amp;DATE(LEFT($AV$3, 4), MONTH("1 " &amp; K$6 &amp; " " &amp; LEFT($AV$3, 4)) + 1, 0 ), 'Raw Data'!$AM:$AM,"&gt;" &amp;DATE(LEFT($AV$3, 4), MONTH("1 " &amp; K$6 &amp; " " &amp; LEFT($AV$3, 4)), 0 ), 'Raw Data'!$J:$J, $A175, 'Raw Data'!$P:$P,""&amp;'Raw Data'!$B$1,'Raw Data'!$D:$D,"&lt;&gt;*ithdr*",'Raw Data'!$D:$D,"&lt;&gt;*ancel*",'Raw Data'!$AW:$AW,"*arl*")</f>
        <v>0</v>
      </c>
      <c r="L192" s="117"/>
      <c r="M192" s="117"/>
      <c r="N192" s="123"/>
      <c r="O192" s="156">
        <f>COUNTIFS( 'Raw Data'!$AM:$AM,"&lt;=" &amp;DATE(LEFT($AV$3, 4), MONTH("1 " &amp; O$6 &amp; " " &amp; LEFT($AV$3, 4)) + 1, 0 ), 'Raw Data'!$AM:$AM,"&gt;" &amp;DATE(LEFT($AV$3, 4), MONTH("1 " &amp; O$6 &amp; " " &amp; LEFT($AV$3, 4)), 0 ), 'Raw Data'!$J:$J, $A175, 'Raw Data'!$O:$O,""&amp;'Raw Data'!$B$1,'Raw Data'!$D:$D,"&lt;&gt;*ithdr*",'Raw Data'!$D:$D,"&lt;&gt;*ancel*",'Raw Data'!$P:$P,"--",'Raw Data'!$AW:$AW,"*arl*")
+
COUNTIFS( 'Raw Data'!$AM:$AM,"&lt;=" &amp;DATE(LEFT($AV$3, 4), MONTH("1 " &amp; O$6 &amp; " " &amp; LEFT($AV$3, 4)) + 1, 0 ), 'Raw Data'!$AM:$AM,"&gt;" &amp;DATE(LEFT($AV$3, 4), MONTH("1 " &amp; O$6 &amp; " " &amp; LEFT($AV$3, 4)), 0 ), 'Raw Data'!$J:$J, $A175, 'Raw Data'!$P:$P,""&amp;'Raw Data'!$B$1,'Raw Data'!$D:$D,"&lt;&gt;*ithdr*",'Raw Data'!$D:$D,"&lt;&gt;*ancel*",'Raw Data'!$AW:$AW,"*arl*")</f>
        <v>0</v>
      </c>
      <c r="P192" s="117"/>
      <c r="Q192" s="117"/>
      <c r="R192" s="123"/>
      <c r="S192" s="156">
        <f>COUNTIFS( 'Raw Data'!$AM:$AM,"&lt;=" &amp;DATE(LEFT($AV$3, 4), MONTH("1 " &amp; S$6 &amp; " " &amp; LEFT($AV$3, 4)) + 1, 0 ), 'Raw Data'!$AM:$AM,"&gt;" &amp;DATE(LEFT($AV$3, 4), MONTH("1 " &amp; S$6 &amp; " " &amp; LEFT($AV$3, 4)), 0 ), 'Raw Data'!$J:$J, $A175, 'Raw Data'!$O:$O,""&amp;'Raw Data'!$B$1,'Raw Data'!$D:$D,"&lt;&gt;*ithdr*",'Raw Data'!$D:$D,"&lt;&gt;*ancel*",'Raw Data'!$P:$P,"--",'Raw Data'!$AW:$AW,"*arl*")
+
COUNTIFS( 'Raw Data'!$AM:$AM,"&lt;=" &amp;DATE(LEFT($AV$3, 4), MONTH("1 " &amp; S$6 &amp; " " &amp; LEFT($AV$3, 4)) + 1, 0 ), 'Raw Data'!$AM:$AM,"&gt;" &amp;DATE(LEFT($AV$3, 4), MONTH("1 " &amp; S$6 &amp; " " &amp; LEFT($AV$3, 4)), 0 ), 'Raw Data'!$J:$J, $A175, 'Raw Data'!$P:$P,""&amp;'Raw Data'!$B$1,'Raw Data'!$D:$D,"&lt;&gt;*ithdr*",'Raw Data'!$D:$D,"&lt;&gt;*ancel*",'Raw Data'!$AW:$AW,"*arl*")</f>
        <v>0</v>
      </c>
      <c r="T192" s="117"/>
      <c r="U192" s="117"/>
      <c r="V192" s="123"/>
      <c r="W192" s="156">
        <f>COUNTIFS( 'Raw Data'!$AM:$AM,"&lt;=" &amp;DATE(LEFT($AV$3, 4), MONTH("1 " &amp; W$6 &amp; " " &amp; LEFT($AV$3, 4)) + 1, 0 ), 'Raw Data'!$AM:$AM,"&gt;" &amp;DATE(LEFT($AV$3, 4), MONTH("1 " &amp; W$6 &amp; " " &amp; LEFT($AV$3, 4)), 0 ), 'Raw Data'!$J:$J, $A175, 'Raw Data'!$O:$O,""&amp;'Raw Data'!$B$1,'Raw Data'!$D:$D,"&lt;&gt;*ithdr*",'Raw Data'!$D:$D,"&lt;&gt;*ancel*",'Raw Data'!$P:$P,"--",'Raw Data'!$AW:$AW,"*arl*")
+
COUNTIFS( 'Raw Data'!$AM:$AM,"&lt;=" &amp;DATE(LEFT($AV$3, 4), MONTH("1 " &amp; W$6 &amp; " " &amp; LEFT($AV$3, 4)) + 1, 0 ), 'Raw Data'!$AM:$AM,"&gt;" &amp;DATE(LEFT($AV$3, 4), MONTH("1 " &amp; W$6 &amp; " " &amp; LEFT($AV$3, 4)), 0 ), 'Raw Data'!$J:$J, $A175, 'Raw Data'!$P:$P,""&amp;'Raw Data'!$B$1,'Raw Data'!$D:$D,"&lt;&gt;*ithdr*",'Raw Data'!$D:$D,"&lt;&gt;*ancel*",'Raw Data'!$AW:$AW,"*arl*")</f>
        <v>0</v>
      </c>
      <c r="X192" s="117"/>
      <c r="Y192" s="117"/>
      <c r="Z192" s="123"/>
      <c r="AA192" s="156">
        <f>COUNTIFS( 'Raw Data'!$AM:$AM,"&lt;=" &amp;DATE(LEFT($AV$3, 4), MONTH("1 " &amp; AA$6 &amp; " " &amp; LEFT($AV$3, 4)) + 1, 0 ), 'Raw Data'!$AM:$AM,"&gt;" &amp;DATE(LEFT($AV$3, 4), MONTH("1 " &amp; AA$6 &amp; " " &amp; LEFT($AV$3, 4)), 0 ), 'Raw Data'!$J:$J, $A175, 'Raw Data'!$O:$O,""&amp;'Raw Data'!$B$1,'Raw Data'!$D:$D,"&lt;&gt;*ithdr*",'Raw Data'!$D:$D,"&lt;&gt;*ancel*",'Raw Data'!$P:$P,"--",'Raw Data'!$AW:$AW,"*arl*")
+
COUNTIFS( 'Raw Data'!$AM:$AM,"&lt;=" &amp;DATE(LEFT($AV$3, 4), MONTH("1 " &amp; AA$6 &amp; " " &amp; LEFT($AV$3, 4)) + 1, 0 ), 'Raw Data'!$AM:$AM,"&gt;" &amp;DATE(LEFT($AV$3, 4), MONTH("1 " &amp; AA$6 &amp; " " &amp; LEFT($AV$3, 4)), 0 ), 'Raw Data'!$J:$J, $A175, 'Raw Data'!$P:$P,""&amp;'Raw Data'!$B$1,'Raw Data'!$D:$D,"&lt;&gt;*ithdr*",'Raw Data'!$D:$D,"&lt;&gt;*ancel*",'Raw Data'!$AW:$AW,"*arl*")</f>
        <v>0</v>
      </c>
      <c r="AB192" s="117"/>
      <c r="AC192" s="117"/>
      <c r="AD192" s="123"/>
      <c r="AE192" s="156">
        <f>COUNTIFS( 'Raw Data'!$AM:$AM,"&lt;=" &amp;DATE(LEFT($AV$3, 4), MONTH("1 " &amp; AE$6 &amp; " " &amp; LEFT($AV$3, 4)) + 1, 0 ), 'Raw Data'!$AM:$AM,"&gt;" &amp;DATE(LEFT($AV$3, 4), MONTH("1 " &amp; AE$6 &amp; " " &amp; LEFT($AV$3, 4)), 0 ), 'Raw Data'!$J:$J, $A175, 'Raw Data'!$O:$O,""&amp;'Raw Data'!$B$1,'Raw Data'!$D:$D,"&lt;&gt;*ithdr*",'Raw Data'!$D:$D,"&lt;&gt;*ancel*",'Raw Data'!$P:$P,"--",'Raw Data'!$AW:$AW,"*arl*")
+
COUNTIFS( 'Raw Data'!$AM:$AM,"&lt;=" &amp;DATE(LEFT($AV$3, 4), MONTH("1 " &amp; AE$6 &amp; " " &amp; LEFT($AV$3, 4)) + 1, 0 ), 'Raw Data'!$AM:$AM,"&gt;" &amp;DATE(LEFT($AV$3, 4), MONTH("1 " &amp; AE$6 &amp; " " &amp; LEFT($AV$3, 4)), 0 ), 'Raw Data'!$J:$J, $A175, 'Raw Data'!$P:$P,""&amp;'Raw Data'!$B$1,'Raw Data'!$D:$D,"&lt;&gt;*ithdr*",'Raw Data'!$D:$D,"&lt;&gt;*ancel*",'Raw Data'!$AW:$AW,"*arl*")</f>
        <v>0</v>
      </c>
      <c r="AF192" s="117"/>
      <c r="AG192" s="117"/>
      <c r="AH192" s="123"/>
      <c r="AI192" s="156">
        <f>COUNTIFS( 'Raw Data'!$AM:$AM,"&lt;=" &amp;DATE(LEFT($AV$3, 4), MONTH("1 " &amp; AI$6 &amp; " " &amp; LEFT($AV$3, 4)) + 1, 0 ), 'Raw Data'!$AM:$AM,"&gt;" &amp;DATE(LEFT($AV$3, 4), MONTH("1 " &amp; AI$6 &amp; " " &amp; LEFT($AV$3, 4)), 0 ), 'Raw Data'!$J:$J, $A175, 'Raw Data'!$O:$O,""&amp;'Raw Data'!$B$1,'Raw Data'!$D:$D,"&lt;&gt;*ithdr*",'Raw Data'!$D:$D,"&lt;&gt;*ancel*",'Raw Data'!$P:$P,"--",'Raw Data'!$AW:$AW,"*arl*")
+
COUNTIFS( 'Raw Data'!$AM:$AM,"&lt;=" &amp;DATE(LEFT($AV$3, 4), MONTH("1 " &amp; AI$6 &amp; " " &amp; LEFT($AV$3, 4)) + 1, 0 ), 'Raw Data'!$AM:$AM,"&gt;" &amp;DATE(LEFT($AV$3, 4), MONTH("1 " &amp; AI$6 &amp; " " &amp; LEFT($AV$3, 4)), 0 ), 'Raw Data'!$J:$J, $A175, 'Raw Data'!$P:$P,""&amp;'Raw Data'!$B$1,'Raw Data'!$D:$D,"&lt;&gt;*ithdr*",'Raw Data'!$D:$D,"&lt;&gt;*ancel*",'Raw Data'!$AW:$AW,"*arl*")</f>
        <v>0</v>
      </c>
      <c r="AJ192" s="117"/>
      <c r="AK192" s="117"/>
      <c r="AL192" s="123"/>
      <c r="AM192" s="156">
        <f>COUNTIFS( 'Raw Data'!$AM:$AM,"&lt;=" &amp;DATE(LEFT($AV$3, 4), MONTH("1 " &amp; AM$6 &amp; " " &amp; LEFT($AV$3, 4)) + 1, 0 ), 'Raw Data'!$AM:$AM,"&gt;" &amp;DATE(LEFT($AV$3, 4), MONTH("1 " &amp; AM$6 &amp; " " &amp; LEFT($AV$3, 4)), 0 ), 'Raw Data'!$J:$J, $A175, 'Raw Data'!$O:$O,""&amp;'Raw Data'!$B$1,'Raw Data'!$D:$D,"&lt;&gt;*ithdr*",'Raw Data'!$D:$D,"&lt;&gt;*ancel*",'Raw Data'!$P:$P,"--",'Raw Data'!$AW:$AW,"*arl*")
+
COUNTIFS( 'Raw Data'!$AM:$AM,"&lt;=" &amp;DATE(LEFT($AV$3, 4), MONTH("1 " &amp; AM$6 &amp; " " &amp; LEFT($AV$3, 4)) + 1, 0 ), 'Raw Data'!$AM:$AM,"&gt;" &amp;DATE(LEFT($AV$3, 4), MONTH("1 " &amp; AM$6 &amp; " " &amp; LEFT($AV$3, 4)), 0 ), 'Raw Data'!$J:$J, $A175, 'Raw Data'!$P:$P,""&amp;'Raw Data'!$B$1,'Raw Data'!$D:$D,"&lt;&gt;*ithdr*",'Raw Data'!$D:$D,"&lt;&gt;*ancel*",'Raw Data'!$AW:$AW,"*arl*")</f>
        <v>0</v>
      </c>
      <c r="AN192" s="117"/>
      <c r="AO192" s="117"/>
      <c r="AP192" s="123"/>
      <c r="AQ192" s="156">
        <f>COUNTIFS( 'Raw Data'!$AM:$AM,"&lt;=" &amp;DATE(LEFT($AV$3, 4), MONTH("1 " &amp; AQ$6 &amp; " " &amp; LEFT($AV$3, 4)) + 1, 0 ), 'Raw Data'!$AM:$AM,"&gt;" &amp;DATE(LEFT($AV$3, 4), MONTH("1 " &amp; AQ$6 &amp; " " &amp; LEFT($AV$3, 4)), 0 ), 'Raw Data'!$J:$J, $A175, 'Raw Data'!$O:$O,""&amp;'Raw Data'!$B$1,'Raw Data'!$D:$D,"&lt;&gt;*ithdr*",'Raw Data'!$D:$D,"&lt;&gt;*ancel*",'Raw Data'!$P:$P,"--",'Raw Data'!$AW:$AW,"*arl*")
+
COUNTIFS( 'Raw Data'!$AM:$AM,"&lt;=" &amp;DATE(LEFT($AV$3, 4), MONTH("1 " &amp; AQ$6 &amp; " " &amp; LEFT($AV$3, 4)) + 1, 0 ), 'Raw Data'!$AM:$AM,"&gt;" &amp;DATE(LEFT($AV$3, 4), MONTH("1 " &amp; AQ$6 &amp; " " &amp; LEFT($AV$3, 4)), 0 ), 'Raw Data'!$J:$J, $A175, 'Raw Data'!$P:$P,""&amp;'Raw Data'!$B$1,'Raw Data'!$D:$D,"&lt;&gt;*ithdr*",'Raw Data'!$D:$D,"&lt;&gt;*ancel*",'Raw Data'!$AW:$AW,"*arl*")</f>
        <v>0</v>
      </c>
      <c r="AR192" s="117"/>
      <c r="AS192" s="117"/>
      <c r="AT192" s="123"/>
      <c r="AU192" s="156">
        <f>COUNTIFS( 'Raw Data'!$AM:$AM,"&lt;=" &amp;DATE(MID($AV$3, 15, 4), MONTH("1 " &amp; AU$6 &amp; " " &amp; MID($AV$3, 15, 4)) + 1, 0 ), 'Raw Data'!$AN:$AN,"&gt;" &amp;DATE(MID($AV$3, 15, 4), MONTH("1 " &amp; AU$6 &amp; " " &amp; MID($AV$3, 15, 4)), 0 ), 'Raw Data'!$J:$J, $A175, 'Raw Data'!$O:$O,""&amp;'Raw Data'!$B$1,'Raw Data'!$D:$D,"&lt;&gt;*ithdr*",'Raw Data'!$D:$D,"&lt;&gt;*ancel*",'Raw Data'!$P:$P,"--",'Raw Data'!$AW:$AW,"*arl*")
+
COUNTIFS( 'Raw Data'!$AM:$AM,"&lt;=" &amp;DATE(MID($AV$3, 15, 4), MONTH("1 " &amp; AU$6 &amp; " " &amp; MID($AV$3, 15, 4)) + 1, 0 ), 'Raw Data'!$AN:$AN,"&gt;" &amp;DATE(MID($AV$3, 15, 4), MONTH("1 " &amp; AU$6 &amp; " " &amp; MID($AV$3, 15, 4)), 0 ), 'Raw Data'!$J:$J, $A175, 'Raw Data'!$P:$P,""&amp;'Raw Data'!$B$1,'Raw Data'!$D:$D,"&lt;&gt;*ithdr*",'Raw Data'!$D:$D,"&lt;&gt;*ancel*",'Raw Data'!$AW:$AW,"*arl*")</f>
        <v>0</v>
      </c>
      <c r="AV192" s="117"/>
      <c r="AW192" s="117"/>
      <c r="AX192" s="123"/>
      <c r="AY192" s="156">
        <f>COUNTIFS( 'Raw Data'!$AM:$AM,"&lt;=" &amp;DATE(MID($AV$3, 15, 4), MONTH("1 " &amp; AY$6 &amp; " " &amp; MID($AV$3, 15, 4)) + 1, 0 ), 'Raw Data'!$AN:$AN,"&gt;" &amp;DATE(MID($AV$3, 15, 4), MONTH("1 " &amp; AY$6 &amp; " " &amp; MID($AV$3, 15, 4)), 0 ), 'Raw Data'!$J:$J, $A175, 'Raw Data'!$O:$O,""&amp;'Raw Data'!$B$1,'Raw Data'!$D:$D,"&lt;&gt;*ithdr*",'Raw Data'!$D:$D,"&lt;&gt;*ancel*",'Raw Data'!$P:$P,"--",'Raw Data'!$AW:$AW,"*arl*")
+
COUNTIFS( 'Raw Data'!$AM:$AM,"&lt;=" &amp;DATE(MID($AV$3, 15, 4), MONTH("1 " &amp; AY$6 &amp; " " &amp; MID($AV$3, 15, 4)) + 1, 0 ), 'Raw Data'!$AN:$AN,"&gt;" &amp;DATE(MID($AV$3, 15, 4), MONTH("1 " &amp; AY$6 &amp; " " &amp; MID($AV$3, 15, 4)), 0 ), 'Raw Data'!$J:$J, $A175, 'Raw Data'!$P:$P,""&amp;'Raw Data'!$B$1,'Raw Data'!$D:$D,"&lt;&gt;*ithdr*",'Raw Data'!$D:$D,"&lt;&gt;*ancel*",'Raw Data'!$AW:$AW,"*arl*")</f>
        <v>0</v>
      </c>
      <c r="AZ192" s="117"/>
      <c r="BA192" s="117"/>
      <c r="BB192" s="123"/>
      <c r="BC192" s="156">
        <f>COUNTIFS( 'Raw Data'!$AM:$AM,"&lt;=" &amp;DATE(MID($AV$3, 15, 4), MONTH("1 " &amp; BC$6 &amp; " " &amp; MID($AV$3, 15, 4)) + 1, 0 ), 'Raw Data'!$AN:$AN,"&gt;" &amp;DATE(MID($AV$3, 15, 4), MONTH("1 " &amp; BC$6 &amp; " " &amp; MID($AV$3, 15, 4)), 0 ), 'Raw Data'!$J:$J, $A175, 'Raw Data'!$O:$O,""&amp;'Raw Data'!$B$1,'Raw Data'!$D:$D,"&lt;&gt;*ithdr*",'Raw Data'!$D:$D,"&lt;&gt;*ancel*",'Raw Data'!$P:$P,"--",'Raw Data'!$AW:$AW,"*arl*")
+
COUNTIFS( 'Raw Data'!$AM:$AM,"&lt;=" &amp;DATE(MID($AV$3, 15, 4), MONTH("1 " &amp; BC$6 &amp; " " &amp; MID($AV$3, 15, 4)) + 1, 0 ), 'Raw Data'!$AN:$AN,"&gt;" &amp;DATE(MID($AV$3, 15, 4), MONTH("1 " &amp; BC$6 &amp; " " &amp; MID($AV$3, 15, 4)), 0 ), 'Raw Data'!$J:$J, $A175, 'Raw Data'!$P:$P,""&amp;'Raw Data'!$B$1,'Raw Data'!$D:$D,"&lt;&gt;*ithdr*",'Raw Data'!$D:$D,"&lt;&gt;*ancel*",'Raw Data'!$AW:$AW,"*arl*")</f>
        <v>0</v>
      </c>
      <c r="BD192" s="117"/>
      <c r="BE192" s="117"/>
      <c r="BF192" s="123"/>
    </row>
    <row r="193" spans="1:58" ht="12.75" customHeight="1" x14ac:dyDescent="0.2">
      <c r="A193" s="120" t="s">
        <v>742</v>
      </c>
      <c r="B193" s="117"/>
      <c r="C193" s="117"/>
      <c r="D193" s="117"/>
      <c r="E193" s="117"/>
      <c r="F193" s="117"/>
      <c r="G193" s="117"/>
      <c r="H193" s="117"/>
      <c r="I193" s="117"/>
      <c r="J193" s="123"/>
      <c r="K193" s="150" t="str">
        <f>IFERROR((K192/K189)*100, "---")</f>
        <v>---</v>
      </c>
      <c r="L193" s="117"/>
      <c r="M193" s="117"/>
      <c r="N193" s="123"/>
      <c r="O193" s="150" t="str">
        <f>IFERROR((O192/O189)*100, "---")</f>
        <v>---</v>
      </c>
      <c r="P193" s="117"/>
      <c r="Q193" s="117"/>
      <c r="R193" s="123"/>
      <c r="S193" s="150" t="str">
        <f>IFERROR((S192/S189)*100, "---")</f>
        <v>---</v>
      </c>
      <c r="T193" s="117"/>
      <c r="U193" s="117"/>
      <c r="V193" s="123"/>
      <c r="W193" s="150" t="str">
        <f>IFERROR((W192/W189)*100, "---")</f>
        <v>---</v>
      </c>
      <c r="X193" s="117"/>
      <c r="Y193" s="117"/>
      <c r="Z193" s="123"/>
      <c r="AA193" s="150" t="str">
        <f>IFERROR((AA192/AA189)*100, "---")</f>
        <v>---</v>
      </c>
      <c r="AB193" s="117"/>
      <c r="AC193" s="117"/>
      <c r="AD193" s="123"/>
      <c r="AE193" s="150" t="str">
        <f>IFERROR((AE192/AE189)*100, "---")</f>
        <v>---</v>
      </c>
      <c r="AF193" s="117"/>
      <c r="AG193" s="117"/>
      <c r="AH193" s="123"/>
      <c r="AI193" s="150" t="str">
        <f>IFERROR((AI192/AI189)*100, "---")</f>
        <v>---</v>
      </c>
      <c r="AJ193" s="117"/>
      <c r="AK193" s="117"/>
      <c r="AL193" s="123"/>
      <c r="AM193" s="150" t="str">
        <f>IFERROR((AM192/AM189)*100, "---")</f>
        <v>---</v>
      </c>
      <c r="AN193" s="117"/>
      <c r="AO193" s="117"/>
      <c r="AP193" s="123"/>
      <c r="AQ193" s="150" t="str">
        <f>IFERROR((AQ192/AQ189)*100, "---")</f>
        <v>---</v>
      </c>
      <c r="AR193" s="117"/>
      <c r="AS193" s="117"/>
      <c r="AT193" s="123"/>
      <c r="AU193" s="150" t="str">
        <f>IFERROR((AU192/AU189)*100, "---")</f>
        <v>---</v>
      </c>
      <c r="AV193" s="117"/>
      <c r="AW193" s="117"/>
      <c r="AX193" s="123"/>
      <c r="AY193" s="150" t="str">
        <f>IFERROR((AY192/AY189)*100, "---")</f>
        <v>---</v>
      </c>
      <c r="AZ193" s="117"/>
      <c r="BA193" s="117"/>
      <c r="BB193" s="123"/>
      <c r="BC193" s="150" t="str">
        <f>IFERROR((BC192/BC189)*100, "---")</f>
        <v>---</v>
      </c>
      <c r="BD193" s="117"/>
      <c r="BE193" s="117"/>
      <c r="BF193" s="123"/>
    </row>
    <row r="194" spans="1:58" ht="12.75" customHeight="1" x14ac:dyDescent="0.2">
      <c r="A194" s="120" t="s">
        <v>715</v>
      </c>
      <c r="B194" s="117"/>
      <c r="C194" s="117"/>
      <c r="D194" s="117"/>
      <c r="E194" s="117"/>
      <c r="F194" s="117"/>
      <c r="G194" s="117"/>
      <c r="H194" s="117"/>
      <c r="I194" s="117"/>
      <c r="J194" s="123"/>
      <c r="K194" s="156">
        <f>SUMIFS('Raw Data'!$R:$R, 'Raw Data'!$AN:$AN,"&lt;=" &amp;DATE(LEFT($AV$3, 4), MONTH("1 " &amp; K$6 &amp; " " &amp; LEFT($AV$3, 4)) + 1, 0 ), 'Raw Data'!$AN:$AN,"&gt;" &amp;DATE(LEFT($AV$3, 4), MONTH("1 " &amp; K$6 &amp; " " &amp; LEFT($AV$3, 4)), 0 ), 'Raw Data'!$J:$J, $A175, 'Raw Data'!$O:$O,""&amp;'Raw Data'!$B$1,'Raw Data'!$D:$D,"&lt;&gt;*ithdr*",'Raw Data'!$D:$D,"&lt;&gt;*ancel*",'Raw Data'!$P:$P,"--")
+
SUMIFS('Raw Data'!$R:$R, 'Raw Data'!$AN:$AN,"&lt;=" &amp;DATE(LEFT($AV$3, 4), MONTH("1 " &amp; K$6 &amp; " " &amp; LEFT($AV$3, 4)) + 1, 0 ), 'Raw Data'!$AN:$AN,"&gt;" &amp;DATE(LEFT($AV$3, 4), MONTH("1 " &amp; K$6 &amp; " " &amp; LEFT($AV$3, 4)), 0 ), 'Raw Data'!$J:$J, $A175, 'Raw Data'!$P:$P,""&amp;'Raw Data'!$B$1,'Raw Data'!$D:$D,"&lt;&gt;*ithdr*",'Raw Data'!$D:$D,"&lt;&gt;*ancel*")</f>
        <v>0</v>
      </c>
      <c r="L194" s="117"/>
      <c r="M194" s="117"/>
      <c r="N194" s="123"/>
      <c r="O194" s="156">
        <f>SUMIFS('Raw Data'!$R:$R, 'Raw Data'!$AN:$AN,"&lt;=" &amp;DATE(LEFT($AV$3, 4), MONTH("1 " &amp; O$6 &amp; " " &amp; LEFT($AV$3, 4)) + 1, 0 ), 'Raw Data'!$AN:$AN,"&gt;" &amp;DATE(LEFT($AV$3, 4), MONTH("1 " &amp; O$6 &amp; " " &amp; LEFT($AV$3, 4)), 0 ), 'Raw Data'!$J:$J, $A175, 'Raw Data'!$O:$O,""&amp;'Raw Data'!$B$1,'Raw Data'!$D:$D,"&lt;&gt;*ithdr*",'Raw Data'!$D:$D,"&lt;&gt;*ancel*",'Raw Data'!$P:$P,"--")
+
SUMIFS('Raw Data'!$R:$R, 'Raw Data'!$AN:$AN,"&lt;=" &amp;DATE(LEFT($AV$3, 4), MONTH("1 " &amp; O$6 &amp; " " &amp; LEFT($AV$3, 4)) + 1, 0 ), 'Raw Data'!$AN:$AN,"&gt;" &amp;DATE(LEFT($AV$3, 4), MONTH("1 " &amp; O$6 &amp; " " &amp; LEFT($AV$3, 4)), 0 ), 'Raw Data'!$J:$J, $A175, 'Raw Data'!$P:$P,""&amp;'Raw Data'!$B$1,'Raw Data'!$D:$D,"&lt;&gt;*ithdr*",'Raw Data'!$D:$D,"&lt;&gt;*ancel*")</f>
        <v>0</v>
      </c>
      <c r="P194" s="117"/>
      <c r="Q194" s="117"/>
      <c r="R194" s="123"/>
      <c r="S194" s="156">
        <f>SUMIFS('Raw Data'!$R:$R, 'Raw Data'!$AN:$AN,"&lt;=" &amp;DATE(LEFT($AV$3, 4), MONTH("1 " &amp; S$6 &amp; " " &amp; LEFT($AV$3, 4)) + 1, 0 ), 'Raw Data'!$AN:$AN,"&gt;" &amp;DATE(LEFT($AV$3, 4), MONTH("1 " &amp; S$6 &amp; " " &amp; LEFT($AV$3, 4)), 0 ), 'Raw Data'!$J:$J, $A175, 'Raw Data'!$O:$O,""&amp;'Raw Data'!$B$1,'Raw Data'!$D:$D,"&lt;&gt;*ithdr*",'Raw Data'!$D:$D,"&lt;&gt;*ancel*",'Raw Data'!$P:$P,"--")
+
SUMIFS('Raw Data'!$R:$R, 'Raw Data'!$AN:$AN,"&lt;=" &amp;DATE(LEFT($AV$3, 4), MONTH("1 " &amp; S$6 &amp; " " &amp; LEFT($AV$3, 4)) + 1, 0 ), 'Raw Data'!$AN:$AN,"&gt;" &amp;DATE(LEFT($AV$3, 4), MONTH("1 " &amp; S$6 &amp; " " &amp; LEFT($AV$3, 4)), 0 ), 'Raw Data'!$J:$J, $A175, 'Raw Data'!$P:$P,""&amp;'Raw Data'!$B$1,'Raw Data'!$D:$D,"&lt;&gt;*ithdr*",'Raw Data'!$D:$D,"&lt;&gt;*ancel*")</f>
        <v>0</v>
      </c>
      <c r="T194" s="117"/>
      <c r="U194" s="117"/>
      <c r="V194" s="123"/>
      <c r="W194" s="156">
        <f>SUMIFS('Raw Data'!$R:$R, 'Raw Data'!$AN:$AN,"&lt;=" &amp;DATE(LEFT($AV$3, 4), MONTH("1 " &amp; W$6 &amp; " " &amp; LEFT($AV$3, 4)) + 1, 0 ), 'Raw Data'!$AN:$AN,"&gt;" &amp;DATE(LEFT($AV$3, 4), MONTH("1 " &amp; W$6 &amp; " " &amp; LEFT($AV$3, 4)), 0 ), 'Raw Data'!$J:$J, $A175, 'Raw Data'!$O:$O,""&amp;'Raw Data'!$B$1,'Raw Data'!$D:$D,"&lt;&gt;*ithdr*",'Raw Data'!$D:$D,"&lt;&gt;*ancel*",'Raw Data'!$P:$P,"--")
+
SUMIFS('Raw Data'!$R:$R, 'Raw Data'!$AN:$AN,"&lt;=" &amp;DATE(LEFT($AV$3, 4), MONTH("1 " &amp; W$6 &amp; " " &amp; LEFT($AV$3, 4)) + 1, 0 ), 'Raw Data'!$AN:$AN,"&gt;" &amp;DATE(LEFT($AV$3, 4), MONTH("1 " &amp; W$6 &amp; " " &amp; LEFT($AV$3, 4)), 0 ), 'Raw Data'!$J:$J, $A175, 'Raw Data'!$P:$P,""&amp;'Raw Data'!$B$1,'Raw Data'!$D:$D,"&lt;&gt;*ithdr*",'Raw Data'!$D:$D,"&lt;&gt;*ancel*")</f>
        <v>0</v>
      </c>
      <c r="X194" s="117"/>
      <c r="Y194" s="117"/>
      <c r="Z194" s="123"/>
      <c r="AA194" s="156">
        <f>SUMIFS('Raw Data'!$R:$R, 'Raw Data'!$AN:$AN,"&lt;=" &amp;DATE(LEFT($AV$3, 4), MONTH("1 " &amp; AA$6 &amp; " " &amp; LEFT($AV$3, 4)) + 1, 0 ), 'Raw Data'!$AN:$AN,"&gt;" &amp;DATE(LEFT($AV$3, 4), MONTH("1 " &amp; AA$6 &amp; " " &amp; LEFT($AV$3, 4)), 0 ), 'Raw Data'!$J:$J, $A175, 'Raw Data'!$O:$O,""&amp;'Raw Data'!$B$1,'Raw Data'!$D:$D,"&lt;&gt;*ithdr*",'Raw Data'!$D:$D,"&lt;&gt;*ancel*",'Raw Data'!$P:$P,"--")
+
SUMIFS('Raw Data'!$R:$R, 'Raw Data'!$AN:$AN,"&lt;=" &amp;DATE(LEFT($AV$3, 4), MONTH("1 " &amp; AA$6 &amp; " " &amp; LEFT($AV$3, 4)) + 1, 0 ), 'Raw Data'!$AN:$AN,"&gt;" &amp;DATE(LEFT($AV$3, 4), MONTH("1 " &amp; AA$6 &amp; " " &amp; LEFT($AV$3, 4)), 0 ), 'Raw Data'!$J:$J, $A175, 'Raw Data'!$P:$P,""&amp;'Raw Data'!$B$1,'Raw Data'!$D:$D,"&lt;&gt;*ithdr*",'Raw Data'!$D:$D,"&lt;&gt;*ancel*")</f>
        <v>0</v>
      </c>
      <c r="AB194" s="117"/>
      <c r="AC194" s="117"/>
      <c r="AD194" s="123"/>
      <c r="AE194" s="156">
        <f>SUMIFS('Raw Data'!$R:$R, 'Raw Data'!$AN:$AN,"&lt;=" &amp;DATE(LEFT($AV$3, 4), MONTH("1 " &amp; AE$6 &amp; " " &amp; LEFT($AV$3, 4)) + 1, 0 ), 'Raw Data'!$AN:$AN,"&gt;" &amp;DATE(LEFT($AV$3, 4), MONTH("1 " &amp; AE$6 &amp; " " &amp; LEFT($AV$3, 4)), 0 ), 'Raw Data'!$J:$J, $A175, 'Raw Data'!$O:$O,""&amp;'Raw Data'!$B$1,'Raw Data'!$D:$D,"&lt;&gt;*ithdr*",'Raw Data'!$D:$D,"&lt;&gt;*ancel*",'Raw Data'!$P:$P,"--")
+
SUMIFS('Raw Data'!$R:$R, 'Raw Data'!$AN:$AN,"&lt;=" &amp;DATE(LEFT($AV$3, 4), MONTH("1 " &amp; AE$6 &amp; " " &amp; LEFT($AV$3, 4)) + 1, 0 ), 'Raw Data'!$AN:$AN,"&gt;" &amp;DATE(LEFT($AV$3, 4), MONTH("1 " &amp; AE$6 &amp; " " &amp; LEFT($AV$3, 4)), 0 ), 'Raw Data'!$J:$J, $A175, 'Raw Data'!$P:$P,""&amp;'Raw Data'!$B$1,'Raw Data'!$D:$D,"&lt;&gt;*ithdr*",'Raw Data'!$D:$D,"&lt;&gt;*ancel*")</f>
        <v>0</v>
      </c>
      <c r="AF194" s="117"/>
      <c r="AG194" s="117"/>
      <c r="AH194" s="123"/>
      <c r="AI194" s="156">
        <f>SUMIFS('Raw Data'!$R:$R, 'Raw Data'!$AN:$AN,"&lt;=" &amp;DATE(LEFT($AV$3, 4), MONTH("1 " &amp; AI$6 &amp; " " &amp; LEFT($AV$3, 4)) + 1, 0 ), 'Raw Data'!$AN:$AN,"&gt;" &amp;DATE(LEFT($AV$3, 4), MONTH("1 " &amp; AI$6 &amp; " " &amp; LEFT($AV$3, 4)), 0 ), 'Raw Data'!$J:$J, $A175, 'Raw Data'!$O:$O,""&amp;'Raw Data'!$B$1,'Raw Data'!$D:$D,"&lt;&gt;*ithdr*",'Raw Data'!$D:$D,"&lt;&gt;*ancel*",'Raw Data'!$P:$P,"--")
+
SUMIFS('Raw Data'!$R:$R, 'Raw Data'!$AN:$AN,"&lt;=" &amp;DATE(LEFT($AV$3, 4), MONTH("1 " &amp; AI$6 &amp; " " &amp; LEFT($AV$3, 4)) + 1, 0 ), 'Raw Data'!$AN:$AN,"&gt;" &amp;DATE(LEFT($AV$3, 4), MONTH("1 " &amp; AI$6 &amp; " " &amp; LEFT($AV$3, 4)), 0 ), 'Raw Data'!$J:$J, $A175, 'Raw Data'!$P:$P,""&amp;'Raw Data'!$B$1,'Raw Data'!$D:$D,"&lt;&gt;*ithdr*",'Raw Data'!$D:$D,"&lt;&gt;*ancel*")</f>
        <v>0</v>
      </c>
      <c r="AJ194" s="117"/>
      <c r="AK194" s="117"/>
      <c r="AL194" s="123"/>
      <c r="AM194" s="156">
        <f>SUMIFS('Raw Data'!$R:$R, 'Raw Data'!$AN:$AN,"&lt;=" &amp;DATE(LEFT($AV$3, 4), MONTH("1 " &amp; AM$6 &amp; " " &amp; LEFT($AV$3, 4)) + 1, 0 ), 'Raw Data'!$AN:$AN,"&gt;" &amp;DATE(LEFT($AV$3, 4), MONTH("1 " &amp; AM$6 &amp; " " &amp; LEFT($AV$3, 4)), 0 ), 'Raw Data'!$J:$J, $A175, 'Raw Data'!$O:$O,""&amp;'Raw Data'!$B$1,'Raw Data'!$D:$D,"&lt;&gt;*ithdr*",'Raw Data'!$D:$D,"&lt;&gt;*ancel*",'Raw Data'!$P:$P,"--")
+
SUMIFS('Raw Data'!$R:$R, 'Raw Data'!$AN:$AN,"&lt;=" &amp;DATE(LEFT($AV$3, 4), MONTH("1 " &amp; AM$6 &amp; " " &amp; LEFT($AV$3, 4)) + 1, 0 ), 'Raw Data'!$AN:$AN,"&gt;" &amp;DATE(LEFT($AV$3, 4), MONTH("1 " &amp; AM$6 &amp; " " &amp; LEFT($AV$3, 4)), 0 ), 'Raw Data'!$J:$J, $A175, 'Raw Data'!$P:$P,""&amp;'Raw Data'!$B$1,'Raw Data'!$D:$D,"&lt;&gt;*ithdr*",'Raw Data'!$D:$D,"&lt;&gt;*ancel*")</f>
        <v>0</v>
      </c>
      <c r="AN194" s="117"/>
      <c r="AO194" s="117"/>
      <c r="AP194" s="123"/>
      <c r="AQ194" s="156">
        <f>SUMIFS('Raw Data'!$R:$R, 'Raw Data'!$AN:$AN,"&lt;=" &amp;DATE(LEFT($AV$3, 4), MONTH("1 " &amp; AQ$6 &amp; " " &amp; LEFT($AV$3, 4)) + 1, 0 ), 'Raw Data'!$AN:$AN,"&gt;" &amp;DATE(LEFT($AV$3, 4), MONTH("1 " &amp; AQ$6 &amp; " " &amp; LEFT($AV$3, 4)), 0 ), 'Raw Data'!$J:$J, $A175, 'Raw Data'!$O:$O,""&amp;'Raw Data'!$B$1,'Raw Data'!$D:$D,"&lt;&gt;*ithdr*",'Raw Data'!$D:$D,"&lt;&gt;*ancel*",'Raw Data'!$P:$P,"--")
+
SUMIFS('Raw Data'!$R:$R, 'Raw Data'!$AN:$AN,"&lt;=" &amp;DATE(LEFT($AV$3, 4), MONTH("1 " &amp; AQ$6 &amp; " " &amp; LEFT($AV$3, 4)) + 1, 0 ), 'Raw Data'!$AN:$AN,"&gt;" &amp;DATE(LEFT($AV$3, 4), MONTH("1 " &amp; AQ$6 &amp; " " &amp; LEFT($AV$3, 4)), 0 ), 'Raw Data'!$J:$J, $A175, 'Raw Data'!$P:$P,""&amp;'Raw Data'!$B$1,'Raw Data'!$D:$D,"&lt;&gt;*ithdr*",'Raw Data'!$D:$D,"&lt;&gt;*ancel*")</f>
        <v>0</v>
      </c>
      <c r="AR194" s="117"/>
      <c r="AS194" s="117"/>
      <c r="AT194" s="123"/>
      <c r="AU194" s="156">
        <f>SUMIFS('Raw Data'!$R:$R, 'Raw Data'!$AN:$AN,"&lt;=" &amp;DATE(MID($AV$3, 15, 4), MONTH("1 " &amp; AU$6 &amp; " " &amp; MID($AV$3, 15, 4)) + 1, 0 ), 'Raw Data'!$AN:$AN,"&gt;" &amp;DATE(MID($AV$3, 15, 4), MONTH("1 " &amp; AU$6 &amp; " " &amp; MID($AV$3, 15, 4)), 0 ), 'Raw Data'!$J:$J, $A175, 'Raw Data'!$O:$O,""&amp;'Raw Data'!$B$1,'Raw Data'!$D:$D,"&lt;&gt;*ithdr*",'Raw Data'!$D:$D,"&lt;&gt;*ancel*",'Raw Data'!$P:$P,"--")
+
SUMIFS('Raw Data'!$R:$R, 'Raw Data'!$AN:$AN,"&lt;=" &amp;DATE(MID($AV$3, 15, 4), MONTH("1 " &amp; AU$6 &amp; " " &amp; MID($AV$3, 15, 4)) + 1, 0 ), 'Raw Data'!$AN:$AN,"&gt;" &amp;DATE(MID($AV$3, 15, 4), MONTH("1 " &amp; AU$6 &amp; " " &amp; MID($AV$3, 15, 4)), 0 ), 'Raw Data'!$J:$J, $A175, 'Raw Data'!$P:$P,""&amp;'Raw Data'!$B$1,'Raw Data'!$D:$D,"&lt;&gt;*ithdr*",'Raw Data'!$D:$D,"&lt;&gt;*ancel*")</f>
        <v>0</v>
      </c>
      <c r="AV194" s="117"/>
      <c r="AW194" s="117"/>
      <c r="AX194" s="123"/>
      <c r="AY194" s="156">
        <f>SUMIFS('Raw Data'!$R:$R, 'Raw Data'!$AN:$AN,"&lt;=" &amp;DATE(MID($AV$3, 15, 4), MONTH("1 " &amp; AY$6 &amp; " " &amp; MID($AV$3, 15, 4)) + 1, 0 ), 'Raw Data'!$AN:$AN,"&gt;" &amp;DATE(MID($AV$3, 15, 4), MONTH("1 " &amp; AY$6 &amp; " " &amp; MID($AV$3, 15, 4)), 0 ), 'Raw Data'!$J:$J, $A175, 'Raw Data'!$O:$O,""&amp;'Raw Data'!$B$1,'Raw Data'!$D:$D,"&lt;&gt;*ithdr*",'Raw Data'!$D:$D,"&lt;&gt;*ancel*",'Raw Data'!$P:$P,"--")
+
SUMIFS('Raw Data'!$R:$R, 'Raw Data'!$AN:$AN,"&lt;=" &amp;DATE(MID($AV$3, 15, 4), MONTH("1 " &amp; AY$6 &amp; " " &amp; MID($AV$3, 15, 4)) + 1, 0 ), 'Raw Data'!$AN:$AN,"&gt;" &amp;DATE(MID($AV$3, 15, 4), MONTH("1 " &amp; AY$6 &amp; " " &amp; MID($AV$3, 15, 4)), 0 ), 'Raw Data'!$J:$J, $A175, 'Raw Data'!$P:$P,""&amp;'Raw Data'!$B$1,'Raw Data'!$D:$D,"&lt;&gt;*ithdr*",'Raw Data'!$D:$D,"&lt;&gt;*ancel*")</f>
        <v>0</v>
      </c>
      <c r="AZ194" s="117"/>
      <c r="BA194" s="117"/>
      <c r="BB194" s="123"/>
      <c r="BC194" s="156">
        <f>SUMIFS('Raw Data'!$R:$R, 'Raw Data'!$AN:$AN,"&lt;=" &amp;DATE(MID($AV$3, 15, 4), MONTH("1 " &amp; BC$6 &amp; " " &amp; MID($AV$3, 15, 4)) + 1, 0 ), 'Raw Data'!$AN:$AN,"&gt;" &amp;DATE(MID($AV$3, 15, 4), MONTH("1 " &amp; BC$6 &amp; " " &amp; MID($AV$3, 15, 4)), 0 ), 'Raw Data'!$J:$J, $A175, 'Raw Data'!$O:$O,""&amp;'Raw Data'!$B$1,'Raw Data'!$D:$D,"&lt;&gt;*ithdr*",'Raw Data'!$D:$D,"&lt;&gt;*ancel*",'Raw Data'!$P:$P,"--")
+
SUMIFS('Raw Data'!$R:$R, 'Raw Data'!$AN:$AN,"&lt;=" &amp;DATE(MID($AV$3, 15, 4), MONTH("1 " &amp; BC$6 &amp; " " &amp; MID($AV$3, 15, 4)) + 1, 0 ), 'Raw Data'!$AN:$AN,"&gt;" &amp;DATE(MID($AV$3, 15, 4), MONTH("1 " &amp; BC$6 &amp; " " &amp; MID($AV$3, 15, 4)), 0 ), 'Raw Data'!$J:$J, $A175, 'Raw Data'!$P:$P,""&amp;'Raw Data'!$B$1,'Raw Data'!$D:$D,"&lt;&gt;*ithdr*",'Raw Data'!$D:$D,"&lt;&gt;*ancel*")</f>
        <v>0</v>
      </c>
      <c r="BD194" s="117"/>
      <c r="BE194" s="117"/>
      <c r="BF194" s="123"/>
    </row>
    <row r="195" spans="1:58" ht="15.75" customHeight="1" x14ac:dyDescent="0.2">
      <c r="A195" s="116" t="s">
        <v>217</v>
      </c>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117"/>
      <c r="AM195" s="117"/>
      <c r="AN195" s="117"/>
      <c r="AO195" s="117"/>
      <c r="AP195" s="117"/>
      <c r="AQ195" s="117"/>
      <c r="AR195" s="117"/>
      <c r="AS195" s="117"/>
      <c r="AT195" s="117"/>
      <c r="AU195" s="117"/>
      <c r="AV195" s="117"/>
      <c r="AW195" s="117"/>
      <c r="AX195" s="117"/>
      <c r="AY195" s="117"/>
      <c r="AZ195" s="117"/>
      <c r="BA195" s="117"/>
      <c r="BB195" s="117"/>
      <c r="BC195" s="117"/>
      <c r="BD195" s="117"/>
      <c r="BE195" s="117"/>
      <c r="BF195" s="118"/>
    </row>
    <row r="196" spans="1:58" ht="15.75" customHeight="1" x14ac:dyDescent="0.2">
      <c r="A196" s="120" t="s">
        <v>104</v>
      </c>
      <c r="B196" s="117"/>
      <c r="C196" s="117"/>
      <c r="D196" s="117"/>
      <c r="E196" s="117"/>
      <c r="F196" s="117"/>
      <c r="G196" s="117"/>
      <c r="H196" s="117"/>
      <c r="I196" s="117"/>
      <c r="J196" s="123"/>
      <c r="K196" s="156">
        <f>SUMIFS('Raw Data'!$S:$S, 'Raw Data'!$AN:$AN,"&lt;=" &amp;DATE(LEFT($AV$3, 4), MONTH("1 " &amp; K$6 &amp; " " &amp; LEFT($AV$3, 4)) + 1, 0 ), 'Raw Data'!$AN:$AN,"&gt;" &amp;DATE(LEFT($AV$3, 4), MONTH("1 " &amp; K$6 &amp; " " &amp; LEFT($AV$3, 4)), 0 ), 'Raw Data'!$J:$J, $A195, 'Raw Data'!$O:$O,""&amp;'Raw Data'!$B$1,'Raw Data'!$D:$D,"&lt;&gt;*ithdr*",'Raw Data'!$D:$D,"&lt;&gt;*ancel*",'Raw Data'!$P:$P,"--")
+
SUMIFS('Raw Data'!$S:$S, 'Raw Data'!$AN:$AN,"&lt;=" &amp;DATE(LEFT($AV$3, 4), MONTH("1 " &amp; K$6 &amp; " " &amp; LEFT($AV$3, 4)) + 1, 0 ), 'Raw Data'!$AN:$AN,"&gt;" &amp;DATE(LEFT($AV$3, 4), MONTH("1 " &amp; K$6 &amp; " " &amp; LEFT($AV$3, 4)), 0 ), 'Raw Data'!$J:$J, $A195, 'Raw Data'!$P:$P,""&amp;'Raw Data'!$B$1,'Raw Data'!$D:$D,"&lt;&gt;*ithdr*",'Raw Data'!$D:$D,"&lt;&gt;*ancel*")</f>
        <v>0</v>
      </c>
      <c r="L196" s="117"/>
      <c r="M196" s="117"/>
      <c r="N196" s="123"/>
      <c r="O196" s="156">
        <f>SUMIFS('Raw Data'!$S:$S, 'Raw Data'!$AN:$AN,"&lt;=" &amp;DATE(LEFT($AV$3, 4), MONTH("1 " &amp; O$6 &amp; " " &amp; LEFT($AV$3, 4)) + 1, 0 ), 'Raw Data'!$AN:$AN,"&gt;" &amp;DATE(LEFT($AV$3, 4), MONTH("1 " &amp; O$6 &amp; " " &amp; LEFT($AV$3, 4)), 0 ), 'Raw Data'!$J:$J, $A195, 'Raw Data'!$O:$O,""&amp;'Raw Data'!$B$1,'Raw Data'!$D:$D,"&lt;&gt;*ithdr*",'Raw Data'!$D:$D,"&lt;&gt;*ancel*",'Raw Data'!$P:$P,"--")
+
SUMIFS('Raw Data'!$S:$S, 'Raw Data'!$AN:$AN,"&lt;=" &amp;DATE(LEFT($AV$3, 4), MONTH("1 " &amp; O$6 &amp; " " &amp; LEFT($AV$3, 4)) + 1, 0 ), 'Raw Data'!$AN:$AN,"&gt;" &amp;DATE(LEFT($AV$3, 4), MONTH("1 " &amp; O$6 &amp; " " &amp; LEFT($AV$3, 4)), 0 ), 'Raw Data'!$J:$J, $A195, 'Raw Data'!$P:$P,""&amp;'Raw Data'!$B$1,'Raw Data'!$D:$D,"&lt;&gt;*ithdr*",'Raw Data'!$D:$D,"&lt;&gt;*ancel*")</f>
        <v>0</v>
      </c>
      <c r="P196" s="117"/>
      <c r="Q196" s="117"/>
      <c r="R196" s="123"/>
      <c r="S196" s="156">
        <f>SUMIFS('Raw Data'!$S:$S, 'Raw Data'!$AN:$AN,"&lt;=" &amp;DATE(LEFT($AV$3, 4), MONTH("1 " &amp; S$6 &amp; " " &amp; LEFT($AV$3, 4)) + 1, 0 ), 'Raw Data'!$AN:$AN,"&gt;" &amp;DATE(LEFT($AV$3, 4), MONTH("1 " &amp; S$6 &amp; " " &amp; LEFT($AV$3, 4)), 0 ), 'Raw Data'!$J:$J, $A195, 'Raw Data'!$O:$O,""&amp;'Raw Data'!$B$1,'Raw Data'!$D:$D,"&lt;&gt;*ithdr*",'Raw Data'!$D:$D,"&lt;&gt;*ancel*",'Raw Data'!$P:$P,"--")
+
SUMIFS('Raw Data'!$S:$S, 'Raw Data'!$AN:$AN,"&lt;=" &amp;DATE(LEFT($AV$3, 4), MONTH("1 " &amp; S$6 &amp; " " &amp; LEFT($AV$3, 4)) + 1, 0 ), 'Raw Data'!$AN:$AN,"&gt;" &amp;DATE(LEFT($AV$3, 4), MONTH("1 " &amp; S$6 &amp; " " &amp; LEFT($AV$3, 4)), 0 ), 'Raw Data'!$J:$J, $A195, 'Raw Data'!$P:$P,""&amp;'Raw Data'!$B$1,'Raw Data'!$D:$D,"&lt;&gt;*ithdr*",'Raw Data'!$D:$D,"&lt;&gt;*ancel*")</f>
        <v>0</v>
      </c>
      <c r="T196" s="117"/>
      <c r="U196" s="117"/>
      <c r="V196" s="123"/>
      <c r="W196" s="156">
        <f>SUMIFS('Raw Data'!$S:$S, 'Raw Data'!$AN:$AN,"&lt;=" &amp;DATE(LEFT($AV$3, 4), MONTH("1 " &amp; W$6 &amp; " " &amp; LEFT($AV$3, 4)) + 1, 0 ), 'Raw Data'!$AN:$AN,"&gt;" &amp;DATE(LEFT($AV$3, 4), MONTH("1 " &amp; W$6 &amp; " " &amp; LEFT($AV$3, 4)), 0 ), 'Raw Data'!$J:$J, $A195, 'Raw Data'!$O:$O,""&amp;'Raw Data'!$B$1,'Raw Data'!$D:$D,"&lt;&gt;*ithdr*",'Raw Data'!$D:$D,"&lt;&gt;*ancel*",'Raw Data'!$P:$P,"--")
+
SUMIFS('Raw Data'!$S:$S, 'Raw Data'!$AN:$AN,"&lt;=" &amp;DATE(LEFT($AV$3, 4), MONTH("1 " &amp; W$6 &amp; " " &amp; LEFT($AV$3, 4)) + 1, 0 ), 'Raw Data'!$AN:$AN,"&gt;" &amp;DATE(LEFT($AV$3, 4), MONTH("1 " &amp; W$6 &amp; " " &amp; LEFT($AV$3, 4)), 0 ), 'Raw Data'!$J:$J, $A195, 'Raw Data'!$P:$P,""&amp;'Raw Data'!$B$1,'Raw Data'!$D:$D,"&lt;&gt;*ithdr*",'Raw Data'!$D:$D,"&lt;&gt;*ancel*")</f>
        <v>0</v>
      </c>
      <c r="X196" s="117"/>
      <c r="Y196" s="117"/>
      <c r="Z196" s="123"/>
      <c r="AA196" s="156">
        <f>SUMIFS('Raw Data'!$S:$S, 'Raw Data'!$AN:$AN,"&lt;=" &amp;DATE(LEFT($AV$3, 4), MONTH("1 " &amp; AA$6 &amp; " " &amp; LEFT($AV$3, 4)) + 1, 0 ), 'Raw Data'!$AN:$AN,"&gt;" &amp;DATE(LEFT($AV$3, 4), MONTH("1 " &amp; AA$6 &amp; " " &amp; LEFT($AV$3, 4)), 0 ), 'Raw Data'!$J:$J, $A195, 'Raw Data'!$O:$O,""&amp;'Raw Data'!$B$1,'Raw Data'!$D:$D,"&lt;&gt;*ithdr*",'Raw Data'!$D:$D,"&lt;&gt;*ancel*",'Raw Data'!$P:$P,"--")
+
SUMIFS('Raw Data'!$S:$S, 'Raw Data'!$AN:$AN,"&lt;=" &amp;DATE(LEFT($AV$3, 4), MONTH("1 " &amp; AA$6 &amp; " " &amp; LEFT($AV$3, 4)) + 1, 0 ), 'Raw Data'!$AN:$AN,"&gt;" &amp;DATE(LEFT($AV$3, 4), MONTH("1 " &amp; AA$6 &amp; " " &amp; LEFT($AV$3, 4)), 0 ), 'Raw Data'!$J:$J, $A195, 'Raw Data'!$P:$P,""&amp;'Raw Data'!$B$1,'Raw Data'!$D:$D,"&lt;&gt;*ithdr*",'Raw Data'!$D:$D,"&lt;&gt;*ancel*")</f>
        <v>0</v>
      </c>
      <c r="AB196" s="117"/>
      <c r="AC196" s="117"/>
      <c r="AD196" s="123"/>
      <c r="AE196" s="156">
        <f>SUMIFS('Raw Data'!$S:$S, 'Raw Data'!$AN:$AN,"&lt;=" &amp;DATE(LEFT($AV$3, 4), MONTH("1 " &amp; AE$6 &amp; " " &amp; LEFT($AV$3, 4)) + 1, 0 ), 'Raw Data'!$AN:$AN,"&gt;" &amp;DATE(LEFT($AV$3, 4), MONTH("1 " &amp; AE$6 &amp; " " &amp; LEFT($AV$3, 4)), 0 ), 'Raw Data'!$J:$J, $A195, 'Raw Data'!$O:$O,""&amp;'Raw Data'!$B$1,'Raw Data'!$D:$D,"&lt;&gt;*ithdr*",'Raw Data'!$D:$D,"&lt;&gt;*ancel*",'Raw Data'!$P:$P,"--")
+
SUMIFS('Raw Data'!$S:$S, 'Raw Data'!$AN:$AN,"&lt;=" &amp;DATE(LEFT($AV$3, 4), MONTH("1 " &amp; AE$6 &amp; " " &amp; LEFT($AV$3, 4)) + 1, 0 ), 'Raw Data'!$AN:$AN,"&gt;" &amp;DATE(LEFT($AV$3, 4), MONTH("1 " &amp; AE$6 &amp; " " &amp; LEFT($AV$3, 4)), 0 ), 'Raw Data'!$J:$J, $A195, 'Raw Data'!$P:$P,""&amp;'Raw Data'!$B$1,'Raw Data'!$D:$D,"&lt;&gt;*ithdr*",'Raw Data'!$D:$D,"&lt;&gt;*ancel*")</f>
        <v>0</v>
      </c>
      <c r="AF196" s="117"/>
      <c r="AG196" s="117"/>
      <c r="AH196" s="123"/>
      <c r="AI196" s="156">
        <f>SUMIFS('Raw Data'!$S:$S, 'Raw Data'!$AN:$AN,"&lt;=" &amp;DATE(LEFT($AV$3, 4), MONTH("1 " &amp; AI$6 &amp; " " &amp; LEFT($AV$3, 4)) + 1, 0 ), 'Raw Data'!$AN:$AN,"&gt;" &amp;DATE(LEFT($AV$3, 4), MONTH("1 " &amp; AI$6 &amp; " " &amp; LEFT($AV$3, 4)), 0 ), 'Raw Data'!$J:$J, $A195, 'Raw Data'!$O:$O,""&amp;'Raw Data'!$B$1,'Raw Data'!$D:$D,"&lt;&gt;*ithdr*",'Raw Data'!$D:$D,"&lt;&gt;*ancel*",'Raw Data'!$P:$P,"--")
+
SUMIFS('Raw Data'!$S:$S, 'Raw Data'!$AN:$AN,"&lt;=" &amp;DATE(LEFT($AV$3, 4), MONTH("1 " &amp; AI$6 &amp; " " &amp; LEFT($AV$3, 4)) + 1, 0 ), 'Raw Data'!$AN:$AN,"&gt;" &amp;DATE(LEFT($AV$3, 4), MONTH("1 " &amp; AI$6 &amp; " " &amp; LEFT($AV$3, 4)), 0 ), 'Raw Data'!$J:$J, $A195, 'Raw Data'!$P:$P,""&amp;'Raw Data'!$B$1,'Raw Data'!$D:$D,"&lt;&gt;*ithdr*",'Raw Data'!$D:$D,"&lt;&gt;*ancel*")</f>
        <v>0</v>
      </c>
      <c r="AJ196" s="117"/>
      <c r="AK196" s="117"/>
      <c r="AL196" s="123"/>
      <c r="AM196" s="156">
        <f>SUMIFS('Raw Data'!$S:$S, 'Raw Data'!$AN:$AN,"&lt;=" &amp;DATE(LEFT($AV$3, 4), MONTH("1 " &amp; AM$6 &amp; " " &amp; LEFT($AV$3, 4)) + 1, 0 ), 'Raw Data'!$AN:$AN,"&gt;" &amp;DATE(LEFT($AV$3, 4), MONTH("1 " &amp; AM$6 &amp; " " &amp; LEFT($AV$3, 4)), 0 ), 'Raw Data'!$J:$J, $A195, 'Raw Data'!$O:$O,""&amp;'Raw Data'!$B$1,'Raw Data'!$D:$D,"&lt;&gt;*ithdr*",'Raw Data'!$D:$D,"&lt;&gt;*ancel*",'Raw Data'!$P:$P,"--")
+
SUMIFS('Raw Data'!$S:$S, 'Raw Data'!$AN:$AN,"&lt;=" &amp;DATE(LEFT($AV$3, 4), MONTH("1 " &amp; AM$6 &amp; " " &amp; LEFT($AV$3, 4)) + 1, 0 ), 'Raw Data'!$AN:$AN,"&gt;" &amp;DATE(LEFT($AV$3, 4), MONTH("1 " &amp; AM$6 &amp; " " &amp; LEFT($AV$3, 4)), 0 ), 'Raw Data'!$J:$J, $A195, 'Raw Data'!$P:$P,""&amp;'Raw Data'!$B$1,'Raw Data'!$D:$D,"&lt;&gt;*ithdr*",'Raw Data'!$D:$D,"&lt;&gt;*ancel*")</f>
        <v>0</v>
      </c>
      <c r="AN196" s="117"/>
      <c r="AO196" s="117"/>
      <c r="AP196" s="123"/>
      <c r="AQ196" s="156">
        <f>SUMIFS('Raw Data'!$S:$S, 'Raw Data'!$AN:$AN,"&lt;=" &amp;DATE(LEFT($AV$3, 4), MONTH("1 " &amp; AQ$6 &amp; " " &amp; LEFT($AV$3, 4)) + 1, 0 ), 'Raw Data'!$AN:$AN,"&gt;" &amp;DATE(LEFT($AV$3, 4), MONTH("1 " &amp; AQ$6 &amp; " " &amp; LEFT($AV$3, 4)), 0 ), 'Raw Data'!$J:$J, $A195, 'Raw Data'!$O:$O,""&amp;'Raw Data'!$B$1,'Raw Data'!$D:$D,"&lt;&gt;*ithdr*",'Raw Data'!$D:$D,"&lt;&gt;*ancel*",'Raw Data'!$P:$P,"--")
+
SUMIFS('Raw Data'!$S:$S, 'Raw Data'!$AN:$AN,"&lt;=" &amp;DATE(LEFT($AV$3, 4), MONTH("1 " &amp; AQ$6 &amp; " " &amp; LEFT($AV$3, 4)) + 1, 0 ), 'Raw Data'!$AN:$AN,"&gt;" &amp;DATE(LEFT($AV$3, 4), MONTH("1 " &amp; AQ$6 &amp; " " &amp; LEFT($AV$3, 4)), 0 ), 'Raw Data'!$J:$J, $A195, 'Raw Data'!$P:$P,""&amp;'Raw Data'!$B$1,'Raw Data'!$D:$D,"&lt;&gt;*ithdr*",'Raw Data'!$D:$D,"&lt;&gt;*ancel*")</f>
        <v>0</v>
      </c>
      <c r="AR196" s="117"/>
      <c r="AS196" s="117"/>
      <c r="AT196" s="123"/>
      <c r="AU196" s="156">
        <f>SUMIFS('Raw Data'!$S:$S, 'Raw Data'!$AN:$AN,"&lt;=" &amp;DATE(MID($AV$3, 15, 4), MONTH("1 " &amp; AU$6 &amp; " " &amp; MID($AV$3, 15, 4)) + 1, 0 ), 'Raw Data'!$AN:$AN,"&gt;" &amp;DATE(MID($AV$3, 15, 4), MONTH("1 " &amp; AU$6 &amp; " " &amp; MID($AV$3, 15, 4)), 0 ), 'Raw Data'!$J:$J, $A195, 'Raw Data'!$O:$O,""&amp;'Raw Data'!$B$1,'Raw Data'!$D:$D,"&lt;&gt;*ithdr*",'Raw Data'!$D:$D,"&lt;&gt;*ancel*",'Raw Data'!$P:$P,"--")
+
SUMIFS('Raw Data'!$S:$S, 'Raw Data'!$AN:$AN,"&lt;=" &amp;DATE(MID($AV$3, 15, 4), MONTH("1 " &amp; AU$6 &amp; " " &amp; MID($AV$3, 15, 4)) + 1, 0 ), 'Raw Data'!$AN:$AN,"&gt;" &amp;DATE(MID($AV$3, 15, 4), MONTH("1 " &amp; AU$6 &amp; " " &amp; MID($AV$3, 15, 4)), 0 ), 'Raw Data'!$J:$J, $A195, 'Raw Data'!$P:$P,""&amp;'Raw Data'!$B$1,'Raw Data'!$D:$D,"&lt;&gt;*ithdr*",'Raw Data'!$D:$D,"&lt;&gt;*ancel*")</f>
        <v>0</v>
      </c>
      <c r="AV196" s="117"/>
      <c r="AW196" s="117"/>
      <c r="AX196" s="123"/>
      <c r="AY196" s="156">
        <f>SUMIFS('Raw Data'!$S:$S, 'Raw Data'!$AN:$AN,"&lt;=" &amp;DATE(MID($AV$3, 15, 4), MONTH("1 " &amp; AY$6 &amp; " " &amp; MID($AV$3, 15, 4)) + 1, 0 ), 'Raw Data'!$AN:$AN,"&gt;" &amp;DATE(MID($AV$3, 15, 4), MONTH("1 " &amp; AY$6 &amp; " " &amp; MID($AV$3, 15, 4)), 0 ), 'Raw Data'!$J:$J, $A195, 'Raw Data'!$O:$O,""&amp;'Raw Data'!$B$1,'Raw Data'!$D:$D,"&lt;&gt;*ithdr*",'Raw Data'!$D:$D,"&lt;&gt;*ancel*",'Raw Data'!$P:$P,"--")
+
SUMIFS('Raw Data'!$S:$S, 'Raw Data'!$AN:$AN,"&lt;=" &amp;DATE(MID($AV$3, 15, 4), MONTH("1 " &amp; AY$6 &amp; " " &amp; MID($AV$3, 15, 4)) + 1, 0 ), 'Raw Data'!$AN:$AN,"&gt;" &amp;DATE(MID($AV$3, 15, 4), MONTH("1 " &amp; AY$6 &amp; " " &amp; MID($AV$3, 15, 4)), 0 ), 'Raw Data'!$J:$J, $A195, 'Raw Data'!$P:$P,""&amp;'Raw Data'!$B$1,'Raw Data'!$D:$D,"&lt;&gt;*ithdr*",'Raw Data'!$D:$D,"&lt;&gt;*ancel*")</f>
        <v>0</v>
      </c>
      <c r="AZ196" s="117"/>
      <c r="BA196" s="117"/>
      <c r="BB196" s="123"/>
      <c r="BC196" s="156">
        <f>SUMIFS('Raw Data'!$S:$S, 'Raw Data'!$AN:$AN,"&lt;=" &amp;DATE(MID($AV$3, 15, 4), MONTH("1 " &amp; BC$6 &amp; " " &amp; MID($AV$3, 15, 4)) + 1, 0 ), 'Raw Data'!$AN:$AN,"&gt;" &amp;DATE(MID($AV$3, 15, 4), MONTH("1 " &amp; BC$6 &amp; " " &amp; MID($AV$3, 15, 4)), 0 ), 'Raw Data'!$J:$J, $A195, 'Raw Data'!$O:$O,""&amp;'Raw Data'!$B$1,'Raw Data'!$D:$D,"&lt;&gt;*ithdr*",'Raw Data'!$D:$D,"&lt;&gt;*ancel*",'Raw Data'!$P:$P,"--")
+
SUMIFS('Raw Data'!$S:$S, 'Raw Data'!$AN:$AN,"&lt;=" &amp;DATE(MID($AV$3, 15, 4), MONTH("1 " &amp; BC$6 &amp; " " &amp; MID($AV$3, 15, 4)) + 1, 0 ), 'Raw Data'!$AN:$AN,"&gt;" &amp;DATE(MID($AV$3, 15, 4), MONTH("1 " &amp; BC$6 &amp; " " &amp; MID($AV$3, 15, 4)), 0 ), 'Raw Data'!$J:$J, $A195, 'Raw Data'!$P:$P,""&amp;'Raw Data'!$B$1,'Raw Data'!$D:$D,"&lt;&gt;*ithdr*",'Raw Data'!$D:$D,"&lt;&gt;*ancel*")</f>
        <v>0</v>
      </c>
      <c r="BD196" s="117"/>
      <c r="BE196" s="117"/>
      <c r="BF196" s="123"/>
    </row>
    <row r="197" spans="1:58" ht="15.75" customHeight="1" x14ac:dyDescent="0.2">
      <c r="A197" s="157" t="s">
        <v>108</v>
      </c>
      <c r="B197" s="117"/>
      <c r="C197" s="117"/>
      <c r="D197" s="117"/>
      <c r="E197" s="117"/>
      <c r="F197" s="117"/>
      <c r="G197" s="117"/>
      <c r="H197" s="117"/>
      <c r="I197" s="117"/>
      <c r="J197" s="123"/>
      <c r="K197" s="156">
        <f>SUMIFS('Raw Data'!$S:$S, 'Raw Data'!$AN:$AN,"&lt;=" &amp;DATE(LEFT($AV$3, 4), MONTH("1 " &amp; K$6 &amp; " " &amp; LEFT($AV$3, 4)) + 1, 0 ), 'Raw Data'!$AN:$AN,"&gt;" &amp;DATE(LEFT($AV$3, 4), MONTH("1 " &amp; K$6 &amp; " " &amp; LEFT($AV$3, 4)), 0 ), 'Raw Data'!$J:$J, $A195, 'Raw Data'!$H:$H, "Ear*", 'Raw Data'!$O:$O,""&amp;'Raw Data'!$B$1,'Raw Data'!$D:$D,"&lt;&gt;*ithdr*",'Raw Data'!$D:$D,"&lt;&gt;*ancel*",'Raw Data'!$P:$P,"--")
+
SUMIFS('Raw Data'!$S:$S, 'Raw Data'!$AN:$AN,"&lt;=" &amp;DATE(LEFT($AV$3, 4), MONTH("1 " &amp; K$6 &amp; " " &amp; LEFT($AV$3, 4)) + 1, 0 ), 'Raw Data'!$AN:$AN,"&gt;" &amp;DATE(LEFT($AV$3, 4), MONTH("1 " &amp; K$6 &amp; " " &amp; LEFT($AV$3, 4)), 0 ), 'Raw Data'!$J:$J, $A195, 'Raw Data'!$H:$H, "Ear*", 'Raw Data'!$P:$P,""&amp;'Raw Data'!$B$1,'Raw Data'!$D:$D,"&lt;&gt;*ithdr*",'Raw Data'!$D:$D,"&lt;&gt;*ancel*")</f>
        <v>0</v>
      </c>
      <c r="L197" s="117"/>
      <c r="M197" s="117"/>
      <c r="N197" s="123"/>
      <c r="O197" s="156">
        <f>SUMIFS('Raw Data'!$S:$S, 'Raw Data'!$AN:$AN,"&lt;=" &amp;DATE(LEFT($AV$3, 4), MONTH("1 " &amp; O$6 &amp; " " &amp; LEFT($AV$3, 4)) + 1, 0 ), 'Raw Data'!$AN:$AN,"&gt;" &amp;DATE(LEFT($AV$3, 4), MONTH("1 " &amp; O$6 &amp; " " &amp; LEFT($AV$3, 4)), 0 ), 'Raw Data'!$J:$J, $A195, 'Raw Data'!$H:$H, "Ear*", 'Raw Data'!$O:$O,""&amp;'Raw Data'!$B$1,'Raw Data'!$D:$D,"&lt;&gt;*ithdr*",'Raw Data'!$D:$D,"&lt;&gt;*ancel*",'Raw Data'!$P:$P,"--")
+
SUMIFS('Raw Data'!$S:$S, 'Raw Data'!$AN:$AN,"&lt;=" &amp;DATE(LEFT($AV$3, 4), MONTH("1 " &amp; O$6 &amp; " " &amp; LEFT($AV$3, 4)) + 1, 0 ), 'Raw Data'!$AN:$AN,"&gt;" &amp;DATE(LEFT($AV$3, 4), MONTH("1 " &amp; O$6 &amp; " " &amp; LEFT($AV$3, 4)), 0 ), 'Raw Data'!$J:$J, $A195, 'Raw Data'!$H:$H, "Ear*", 'Raw Data'!$P:$P,""&amp;'Raw Data'!$B$1,'Raw Data'!$D:$D,"&lt;&gt;*ithdr*",'Raw Data'!$D:$D,"&lt;&gt;*ancel*")</f>
        <v>0</v>
      </c>
      <c r="P197" s="117"/>
      <c r="Q197" s="117"/>
      <c r="R197" s="123"/>
      <c r="S197" s="156">
        <f>SUMIFS('Raw Data'!$S:$S, 'Raw Data'!$AN:$AN,"&lt;=" &amp;DATE(LEFT($AV$3, 4), MONTH("1 " &amp; S$6 &amp; " " &amp; LEFT($AV$3, 4)) + 1, 0 ), 'Raw Data'!$AN:$AN,"&gt;" &amp;DATE(LEFT($AV$3, 4), MONTH("1 " &amp; S$6 &amp; " " &amp; LEFT($AV$3, 4)), 0 ), 'Raw Data'!$J:$J, $A195, 'Raw Data'!$H:$H, "Ear*", 'Raw Data'!$O:$O,""&amp;'Raw Data'!$B$1,'Raw Data'!$D:$D,"&lt;&gt;*ithdr*",'Raw Data'!$D:$D,"&lt;&gt;*ancel*",'Raw Data'!$P:$P,"--")
+
SUMIFS('Raw Data'!$S:$S, 'Raw Data'!$AN:$AN,"&lt;=" &amp;DATE(LEFT($AV$3, 4), MONTH("1 " &amp; S$6 &amp; " " &amp; LEFT($AV$3, 4)) + 1, 0 ), 'Raw Data'!$AN:$AN,"&gt;" &amp;DATE(LEFT($AV$3, 4), MONTH("1 " &amp; S$6 &amp; " " &amp; LEFT($AV$3, 4)), 0 ), 'Raw Data'!$J:$J, $A195, 'Raw Data'!$H:$H, "Ear*", 'Raw Data'!$P:$P,""&amp;'Raw Data'!$B$1,'Raw Data'!$D:$D,"&lt;&gt;*ithdr*",'Raw Data'!$D:$D,"&lt;&gt;*ancel*")</f>
        <v>0</v>
      </c>
      <c r="T197" s="117"/>
      <c r="U197" s="117"/>
      <c r="V197" s="123"/>
      <c r="W197" s="156">
        <f>SUMIFS('Raw Data'!$S:$S, 'Raw Data'!$AN:$AN,"&lt;=" &amp;DATE(LEFT($AV$3, 4), MONTH("1 " &amp; W$6 &amp; " " &amp; LEFT($AV$3, 4)) + 1, 0 ), 'Raw Data'!$AN:$AN,"&gt;" &amp;DATE(LEFT($AV$3, 4), MONTH("1 " &amp; W$6 &amp; " " &amp; LEFT($AV$3, 4)), 0 ), 'Raw Data'!$J:$J, $A195, 'Raw Data'!$H:$H, "Ear*", 'Raw Data'!$O:$O,""&amp;'Raw Data'!$B$1,'Raw Data'!$D:$D,"&lt;&gt;*ithdr*",'Raw Data'!$D:$D,"&lt;&gt;*ancel*",'Raw Data'!$P:$P,"--")
+
SUMIFS('Raw Data'!$S:$S, 'Raw Data'!$AN:$AN,"&lt;=" &amp;DATE(LEFT($AV$3, 4), MONTH("1 " &amp; W$6 &amp; " " &amp; LEFT($AV$3, 4)) + 1, 0 ), 'Raw Data'!$AN:$AN,"&gt;" &amp;DATE(LEFT($AV$3, 4), MONTH("1 " &amp; W$6 &amp; " " &amp; LEFT($AV$3, 4)), 0 ), 'Raw Data'!$J:$J, $A195, 'Raw Data'!$H:$H, "Ear*", 'Raw Data'!$P:$P,""&amp;'Raw Data'!$B$1,'Raw Data'!$D:$D,"&lt;&gt;*ithdr*",'Raw Data'!$D:$D,"&lt;&gt;*ancel*")</f>
        <v>0</v>
      </c>
      <c r="X197" s="117"/>
      <c r="Y197" s="117"/>
      <c r="Z197" s="123"/>
      <c r="AA197" s="156">
        <f>SUMIFS('Raw Data'!$S:$S, 'Raw Data'!$AN:$AN,"&lt;=" &amp;DATE(LEFT($AV$3, 4), MONTH("1 " &amp; AA$6 &amp; " " &amp; LEFT($AV$3, 4)) + 1, 0 ), 'Raw Data'!$AN:$AN,"&gt;" &amp;DATE(LEFT($AV$3, 4), MONTH("1 " &amp; AA$6 &amp; " " &amp; LEFT($AV$3, 4)), 0 ), 'Raw Data'!$J:$J, $A195, 'Raw Data'!$H:$H, "Ear*", 'Raw Data'!$O:$O,""&amp;'Raw Data'!$B$1,'Raw Data'!$D:$D,"&lt;&gt;*ithdr*",'Raw Data'!$D:$D,"&lt;&gt;*ancel*",'Raw Data'!$P:$P,"--")
+
SUMIFS('Raw Data'!$S:$S, 'Raw Data'!$AN:$AN,"&lt;=" &amp;DATE(LEFT($AV$3, 4), MONTH("1 " &amp; AA$6 &amp; " " &amp; LEFT($AV$3, 4)) + 1, 0 ), 'Raw Data'!$AN:$AN,"&gt;" &amp;DATE(LEFT($AV$3, 4), MONTH("1 " &amp; AA$6 &amp; " " &amp; LEFT($AV$3, 4)), 0 ), 'Raw Data'!$J:$J, $A195, 'Raw Data'!$H:$H, "Ear*", 'Raw Data'!$P:$P,""&amp;'Raw Data'!$B$1,'Raw Data'!$D:$D,"&lt;&gt;*ithdr*",'Raw Data'!$D:$D,"&lt;&gt;*ancel*")</f>
        <v>0</v>
      </c>
      <c r="AB197" s="117"/>
      <c r="AC197" s="117"/>
      <c r="AD197" s="123"/>
      <c r="AE197" s="156">
        <f>SUMIFS('Raw Data'!$S:$S, 'Raw Data'!$AN:$AN,"&lt;=" &amp;DATE(LEFT($AV$3, 4), MONTH("1 " &amp; AE$6 &amp; " " &amp; LEFT($AV$3, 4)) + 1, 0 ), 'Raw Data'!$AN:$AN,"&gt;" &amp;DATE(LEFT($AV$3, 4), MONTH("1 " &amp; AE$6 &amp; " " &amp; LEFT($AV$3, 4)), 0 ), 'Raw Data'!$J:$J, $A195, 'Raw Data'!$H:$H, "Ear*", 'Raw Data'!$O:$O,""&amp;'Raw Data'!$B$1,'Raw Data'!$D:$D,"&lt;&gt;*ithdr*",'Raw Data'!$D:$D,"&lt;&gt;*ancel*",'Raw Data'!$P:$P,"--")
+
SUMIFS('Raw Data'!$S:$S, 'Raw Data'!$AN:$AN,"&lt;=" &amp;DATE(LEFT($AV$3, 4), MONTH("1 " &amp; AE$6 &amp; " " &amp; LEFT($AV$3, 4)) + 1, 0 ), 'Raw Data'!$AN:$AN,"&gt;" &amp;DATE(LEFT($AV$3, 4), MONTH("1 " &amp; AE$6 &amp; " " &amp; LEFT($AV$3, 4)), 0 ), 'Raw Data'!$J:$J, $A195, 'Raw Data'!$H:$H, "Ear*", 'Raw Data'!$P:$P,""&amp;'Raw Data'!$B$1,'Raw Data'!$D:$D,"&lt;&gt;*ithdr*",'Raw Data'!$D:$D,"&lt;&gt;*ancel*")</f>
        <v>0</v>
      </c>
      <c r="AF197" s="117"/>
      <c r="AG197" s="117"/>
      <c r="AH197" s="123"/>
      <c r="AI197" s="156">
        <f>SUMIFS('Raw Data'!$S:$S, 'Raw Data'!$AN:$AN,"&lt;=" &amp;DATE(LEFT($AV$3, 4), MONTH("1 " &amp; AI$6 &amp; " " &amp; LEFT($AV$3, 4)) + 1, 0 ), 'Raw Data'!$AN:$AN,"&gt;" &amp;DATE(LEFT($AV$3, 4), MONTH("1 " &amp; AI$6 &amp; " " &amp; LEFT($AV$3, 4)), 0 ), 'Raw Data'!$J:$J, $A195, 'Raw Data'!$H:$H, "Ear*", 'Raw Data'!$O:$O,""&amp;'Raw Data'!$B$1,'Raw Data'!$D:$D,"&lt;&gt;*ithdr*",'Raw Data'!$D:$D,"&lt;&gt;*ancel*",'Raw Data'!$P:$P,"--")
+
SUMIFS('Raw Data'!$S:$S, 'Raw Data'!$AN:$AN,"&lt;=" &amp;DATE(LEFT($AV$3, 4), MONTH("1 " &amp; AI$6 &amp; " " &amp; LEFT($AV$3, 4)) + 1, 0 ), 'Raw Data'!$AN:$AN,"&gt;" &amp;DATE(LEFT($AV$3, 4), MONTH("1 " &amp; AI$6 &amp; " " &amp; LEFT($AV$3, 4)), 0 ), 'Raw Data'!$J:$J, $A195, 'Raw Data'!$H:$H, "Ear*", 'Raw Data'!$P:$P,""&amp;'Raw Data'!$B$1,'Raw Data'!$D:$D,"&lt;&gt;*ithdr*",'Raw Data'!$D:$D,"&lt;&gt;*ancel*")</f>
        <v>0</v>
      </c>
      <c r="AJ197" s="117"/>
      <c r="AK197" s="117"/>
      <c r="AL197" s="123"/>
      <c r="AM197" s="156">
        <f>SUMIFS('Raw Data'!$S:$S, 'Raw Data'!$AN:$AN,"&lt;=" &amp;DATE(LEFT($AV$3, 4), MONTH("1 " &amp; AM$6 &amp; " " &amp; LEFT($AV$3, 4)) + 1, 0 ), 'Raw Data'!$AN:$AN,"&gt;" &amp;DATE(LEFT($AV$3, 4), MONTH("1 " &amp; AM$6 &amp; " " &amp; LEFT($AV$3, 4)), 0 ), 'Raw Data'!$J:$J, $A195, 'Raw Data'!$H:$H, "Ear*", 'Raw Data'!$O:$O,""&amp;'Raw Data'!$B$1,'Raw Data'!$D:$D,"&lt;&gt;*ithdr*",'Raw Data'!$D:$D,"&lt;&gt;*ancel*",'Raw Data'!$P:$P,"--")
+
SUMIFS('Raw Data'!$S:$S, 'Raw Data'!$AN:$AN,"&lt;=" &amp;DATE(LEFT($AV$3, 4), MONTH("1 " &amp; AM$6 &amp; " " &amp; LEFT($AV$3, 4)) + 1, 0 ), 'Raw Data'!$AN:$AN,"&gt;" &amp;DATE(LEFT($AV$3, 4), MONTH("1 " &amp; AM$6 &amp; " " &amp; LEFT($AV$3, 4)), 0 ), 'Raw Data'!$J:$J, $A195, 'Raw Data'!$H:$H, "Ear*", 'Raw Data'!$P:$P,""&amp;'Raw Data'!$B$1,'Raw Data'!$D:$D,"&lt;&gt;*ithdr*",'Raw Data'!$D:$D,"&lt;&gt;*ancel*")</f>
        <v>0</v>
      </c>
      <c r="AN197" s="117"/>
      <c r="AO197" s="117"/>
      <c r="AP197" s="123"/>
      <c r="AQ197" s="156">
        <f>SUMIFS('Raw Data'!$S:$S, 'Raw Data'!$AN:$AN,"&lt;=" &amp;DATE(LEFT($AV$3, 4), MONTH("1 " &amp; AQ$6 &amp; " " &amp; LEFT($AV$3, 4)) + 1, 0 ), 'Raw Data'!$AN:$AN,"&gt;" &amp;DATE(LEFT($AV$3, 4), MONTH("1 " &amp; AQ$6 &amp; " " &amp; LEFT($AV$3, 4)), 0 ), 'Raw Data'!$J:$J, $A195, 'Raw Data'!$H:$H, "Ear*", 'Raw Data'!$O:$O,""&amp;'Raw Data'!$B$1,'Raw Data'!$D:$D,"&lt;&gt;*ithdr*",'Raw Data'!$D:$D,"&lt;&gt;*ancel*",'Raw Data'!$P:$P,"--")
+
SUMIFS('Raw Data'!$S:$S, 'Raw Data'!$AN:$AN,"&lt;=" &amp;DATE(LEFT($AV$3, 4), MONTH("1 " &amp; AQ$6 &amp; " " &amp; LEFT($AV$3, 4)) + 1, 0 ), 'Raw Data'!$AN:$AN,"&gt;" &amp;DATE(LEFT($AV$3, 4), MONTH("1 " &amp; AQ$6 &amp; " " &amp; LEFT($AV$3, 4)), 0 ), 'Raw Data'!$J:$J, $A195, 'Raw Data'!$H:$H, "Ear*", 'Raw Data'!$P:$P,""&amp;'Raw Data'!$B$1,'Raw Data'!$D:$D,"&lt;&gt;*ithdr*",'Raw Data'!$D:$D,"&lt;&gt;*ancel*")</f>
        <v>0</v>
      </c>
      <c r="AR197" s="117"/>
      <c r="AS197" s="117"/>
      <c r="AT197" s="123"/>
      <c r="AU197" s="156">
        <f>SUMIFS('Raw Data'!$S:$S, 'Raw Data'!$AN:$AN,"&lt;=" &amp;DATE(MID($AV$3, 15, 4), MONTH("1 " &amp; AU$6 &amp; " " &amp; MID($AV$3, 15, 4)) + 1, 0 ), 'Raw Data'!$AN:$AN,"&gt;" &amp;DATE(MID($AV$3, 15, 4), MONTH("1 " &amp; AU$6 &amp; " " &amp; MID($AV$3, 15, 4)), 0 ), 'Raw Data'!$J:$J, $A195, 'Raw Data'!$H:$H, "Ear*", 'Raw Data'!$O:$O,""&amp;'Raw Data'!$B$1,'Raw Data'!$D:$D,"&lt;&gt;*ithdr*",'Raw Data'!$D:$D,"&lt;&gt;*ancel*",'Raw Data'!$P:$P,"--")
+
SUMIFS('Raw Data'!$S:$S, 'Raw Data'!$AN:$AN,"&lt;=" &amp;DATE(MID($AV$3, 15, 4), MONTH("1 " &amp; AU$6 &amp; " " &amp; MID($AV$3, 15, 4)) + 1, 0 ), 'Raw Data'!$AN:$AN,"&gt;" &amp;DATE(MID($AV$3, 15, 4), MONTH("1 " &amp; AU$6 &amp; " " &amp; MID($AV$3, 15, 4)), 0 ), 'Raw Data'!$J:$J, $A195, 'Raw Data'!$H:$H, "Ear*", 'Raw Data'!$P:$P,""&amp;'Raw Data'!$B$1,'Raw Data'!$D:$D,"&lt;&gt;*ithdr*",'Raw Data'!$D:$D,"&lt;&gt;*ancel*")</f>
        <v>0</v>
      </c>
      <c r="AV197" s="117"/>
      <c r="AW197" s="117"/>
      <c r="AX197" s="123"/>
      <c r="AY197" s="156">
        <f>SUMIFS('Raw Data'!$S:$S, 'Raw Data'!$AN:$AN,"&lt;=" &amp;DATE(MID($AV$3, 15, 4), MONTH("1 " &amp; AY$6 &amp; " " &amp; MID($AV$3, 15, 4)) + 1, 0 ), 'Raw Data'!$AN:$AN,"&gt;" &amp;DATE(MID($AV$3, 15, 4), MONTH("1 " &amp; AY$6 &amp; " " &amp; MID($AV$3, 15, 4)), 0 ), 'Raw Data'!$J:$J, $A195, 'Raw Data'!$H:$H, "Ear*", 'Raw Data'!$O:$O,""&amp;'Raw Data'!$B$1,'Raw Data'!$D:$D,"&lt;&gt;*ithdr*",'Raw Data'!$D:$D,"&lt;&gt;*ancel*",'Raw Data'!$P:$P,"--")
+
SUMIFS('Raw Data'!$S:$S, 'Raw Data'!$AN:$AN,"&lt;=" &amp;DATE(MID($AV$3, 15, 4), MONTH("1 " &amp; AY$6 &amp; " " &amp; MID($AV$3, 15, 4)) + 1, 0 ), 'Raw Data'!$AN:$AN,"&gt;" &amp;DATE(MID($AV$3, 15, 4), MONTH("1 " &amp; AY$6 &amp; " " &amp; MID($AV$3, 15, 4)), 0 ), 'Raw Data'!$J:$J, $A195, 'Raw Data'!$H:$H, "Ear*", 'Raw Data'!$P:$P,""&amp;'Raw Data'!$B$1,'Raw Data'!$D:$D,"&lt;&gt;*ithdr*",'Raw Data'!$D:$D,"&lt;&gt;*ancel*")</f>
        <v>0</v>
      </c>
      <c r="AZ197" s="117"/>
      <c r="BA197" s="117"/>
      <c r="BB197" s="123"/>
      <c r="BC197" s="156">
        <f>SUMIFS('Raw Data'!$S:$S, 'Raw Data'!$AN:$AN,"&lt;=" &amp;DATE(MID($AV$3, 15, 4), MONTH("1 " &amp; BC$6 &amp; " " &amp; MID($AV$3, 15, 4)) + 1, 0 ), 'Raw Data'!$AN:$AN,"&gt;" &amp;DATE(MID($AV$3, 15, 4), MONTH("1 " &amp; BC$6 &amp; " " &amp; MID($AV$3, 15, 4)), 0 ), 'Raw Data'!$J:$J, $A195, 'Raw Data'!$H:$H, "Ear*", 'Raw Data'!$O:$O,""&amp;'Raw Data'!$B$1,'Raw Data'!$D:$D,"&lt;&gt;*ithdr*",'Raw Data'!$D:$D,"&lt;&gt;*ancel*",'Raw Data'!$P:$P,"--")
+
SUMIFS('Raw Data'!$S:$S, 'Raw Data'!$AN:$AN,"&lt;=" &amp;DATE(MID($AV$3, 15, 4), MONTH("1 " &amp; BC$6 &amp; " " &amp; MID($AV$3, 15, 4)) + 1, 0 ), 'Raw Data'!$AN:$AN,"&gt;" &amp;DATE(MID($AV$3, 15, 4), MONTH("1 " &amp; BC$6 &amp; " " &amp; MID($AV$3, 15, 4)), 0 ), 'Raw Data'!$J:$J, $A195, 'Raw Data'!$H:$H, "Ear*", 'Raw Data'!$P:$P,""&amp;'Raw Data'!$B$1,'Raw Data'!$D:$D,"&lt;&gt;*ithdr*",'Raw Data'!$D:$D,"&lt;&gt;*ancel*")</f>
        <v>0</v>
      </c>
      <c r="BD197" s="117"/>
      <c r="BE197" s="117"/>
      <c r="BF197" s="123"/>
    </row>
    <row r="198" spans="1:58" ht="15.75" customHeight="1" x14ac:dyDescent="0.2">
      <c r="A198" s="157" t="s">
        <v>113</v>
      </c>
      <c r="B198" s="117"/>
      <c r="C198" s="117"/>
      <c r="D198" s="117"/>
      <c r="E198" s="117"/>
      <c r="F198" s="117"/>
      <c r="G198" s="117"/>
      <c r="H198" s="117"/>
      <c r="I198" s="117"/>
      <c r="J198" s="123"/>
      <c r="K198" s="156">
        <f>SUMIFS('Raw Data'!$S:$S, 'Raw Data'!$AN:$AN,"&lt;=" &amp;DATE(LEFT($AV$3, 4), MONTH("1 " &amp; K$6 &amp; " " &amp; LEFT($AV$3, 4)) + 1, 0 ), 'Raw Data'!$AN:$AN,"&gt;" &amp;DATE(LEFT($AV$3, 4), MONTH("1 " &amp; K$6 &amp; " " &amp; LEFT($AV$3, 4)), 0 ), 'Raw Data'!$J:$J, $A195, 'Raw Data'!$H:$H, "Non*", 'Raw Data'!$O:$O,""&amp;'Raw Data'!$B$1,'Raw Data'!$D:$D,"&lt;&gt;*ithdr*",'Raw Data'!$D:$D,"&lt;&gt;*ancel*",'Raw Data'!$P:$P,"--")
+
SUMIFS('Raw Data'!$S:$S, 'Raw Data'!$AN:$AN,"&lt;=" &amp;DATE(LEFT($AV$3, 4), MONTH("1 " &amp; K$6 &amp; " " &amp; LEFT($AV$3, 4)) + 1, 0 ), 'Raw Data'!$AN:$AN,"&gt;" &amp;DATE(LEFT($AV$3, 4), MONTH("1 " &amp; K$6 &amp; " " &amp; LEFT($AV$3, 4)), 0 ), 'Raw Data'!$J:$J, $A195, 'Raw Data'!$H:$H, "Non*", 'Raw Data'!$P:$P,""&amp;'Raw Data'!$B$1,'Raw Data'!$D:$D,"&lt;&gt;*ithdr*",'Raw Data'!$D:$D,"&lt;&gt;*ancel*")</f>
        <v>0</v>
      </c>
      <c r="L198" s="117"/>
      <c r="M198" s="117"/>
      <c r="N198" s="123"/>
      <c r="O198" s="156">
        <f>SUMIFS('Raw Data'!$S:$S, 'Raw Data'!$AN:$AN,"&lt;=" &amp;DATE(LEFT($AV$3, 4), MONTH("1 " &amp; O$6 &amp; " " &amp; LEFT($AV$3, 4)) + 1, 0 ), 'Raw Data'!$AN:$AN,"&gt;" &amp;DATE(LEFT($AV$3, 4), MONTH("1 " &amp; O$6 &amp; " " &amp; LEFT($AV$3, 4)), 0 ), 'Raw Data'!$J:$J, $A195, 'Raw Data'!$H:$H, "Non*", 'Raw Data'!$O:$O,""&amp;'Raw Data'!$B$1,'Raw Data'!$D:$D,"&lt;&gt;*ithdr*",'Raw Data'!$D:$D,"&lt;&gt;*ancel*",'Raw Data'!$P:$P,"--")
+
SUMIFS('Raw Data'!$S:$S, 'Raw Data'!$AN:$AN,"&lt;=" &amp;DATE(LEFT($AV$3, 4), MONTH("1 " &amp; O$6 &amp; " " &amp; LEFT($AV$3, 4)) + 1, 0 ), 'Raw Data'!$AN:$AN,"&gt;" &amp;DATE(LEFT($AV$3, 4), MONTH("1 " &amp; O$6 &amp; " " &amp; LEFT($AV$3, 4)), 0 ), 'Raw Data'!$J:$J, $A195, 'Raw Data'!$H:$H, "Non*", 'Raw Data'!$P:$P,""&amp;'Raw Data'!$B$1,'Raw Data'!$D:$D,"&lt;&gt;*ithdr*",'Raw Data'!$D:$D,"&lt;&gt;*ancel*")</f>
        <v>0</v>
      </c>
      <c r="P198" s="117"/>
      <c r="Q198" s="117"/>
      <c r="R198" s="123"/>
      <c r="S198" s="156">
        <f>SUMIFS('Raw Data'!$S:$S, 'Raw Data'!$AN:$AN,"&lt;=" &amp;DATE(LEFT($AV$3, 4), MONTH("1 " &amp; S$6 &amp; " " &amp; LEFT($AV$3, 4)) + 1, 0 ), 'Raw Data'!$AN:$AN,"&gt;" &amp;DATE(LEFT($AV$3, 4), MONTH("1 " &amp; S$6 &amp; " " &amp; LEFT($AV$3, 4)), 0 ), 'Raw Data'!$J:$J, $A195, 'Raw Data'!$H:$H, "Non*", 'Raw Data'!$O:$O,""&amp;'Raw Data'!$B$1,'Raw Data'!$D:$D,"&lt;&gt;*ithdr*",'Raw Data'!$D:$D,"&lt;&gt;*ancel*",'Raw Data'!$P:$P,"--")
+
SUMIFS('Raw Data'!$S:$S, 'Raw Data'!$AN:$AN,"&lt;=" &amp;DATE(LEFT($AV$3, 4), MONTH("1 " &amp; S$6 &amp; " " &amp; LEFT($AV$3, 4)) + 1, 0 ), 'Raw Data'!$AN:$AN,"&gt;" &amp;DATE(LEFT($AV$3, 4), MONTH("1 " &amp; S$6 &amp; " " &amp; LEFT($AV$3, 4)), 0 ), 'Raw Data'!$J:$J, $A195, 'Raw Data'!$H:$H, "Non*", 'Raw Data'!$P:$P,""&amp;'Raw Data'!$B$1,'Raw Data'!$D:$D,"&lt;&gt;*ithdr*",'Raw Data'!$D:$D,"&lt;&gt;*ancel*")</f>
        <v>0</v>
      </c>
      <c r="T198" s="117"/>
      <c r="U198" s="117"/>
      <c r="V198" s="123"/>
      <c r="W198" s="156">
        <f>SUMIFS('Raw Data'!$S:$S, 'Raw Data'!$AN:$AN,"&lt;=" &amp;DATE(LEFT($AV$3, 4), MONTH("1 " &amp; W$6 &amp; " " &amp; LEFT($AV$3, 4)) + 1, 0 ), 'Raw Data'!$AN:$AN,"&gt;" &amp;DATE(LEFT($AV$3, 4), MONTH("1 " &amp; W$6 &amp; " " &amp; LEFT($AV$3, 4)), 0 ), 'Raw Data'!$J:$J, $A195, 'Raw Data'!$H:$H, "Non*", 'Raw Data'!$O:$O,""&amp;'Raw Data'!$B$1,'Raw Data'!$D:$D,"&lt;&gt;*ithdr*",'Raw Data'!$D:$D,"&lt;&gt;*ancel*",'Raw Data'!$P:$P,"--")
+
SUMIFS('Raw Data'!$S:$S, 'Raw Data'!$AN:$AN,"&lt;=" &amp;DATE(LEFT($AV$3, 4), MONTH("1 " &amp; W$6 &amp; " " &amp; LEFT($AV$3, 4)) + 1, 0 ), 'Raw Data'!$AN:$AN,"&gt;" &amp;DATE(LEFT($AV$3, 4), MONTH("1 " &amp; W$6 &amp; " " &amp; LEFT($AV$3, 4)), 0 ), 'Raw Data'!$J:$J, $A195, 'Raw Data'!$H:$H, "Non*", 'Raw Data'!$P:$P,""&amp;'Raw Data'!$B$1,'Raw Data'!$D:$D,"&lt;&gt;*ithdr*",'Raw Data'!$D:$D,"&lt;&gt;*ancel*")</f>
        <v>0</v>
      </c>
      <c r="X198" s="117"/>
      <c r="Y198" s="117"/>
      <c r="Z198" s="123"/>
      <c r="AA198" s="156">
        <f>SUMIFS('Raw Data'!$S:$S, 'Raw Data'!$AN:$AN,"&lt;=" &amp;DATE(LEFT($AV$3, 4), MONTH("1 " &amp; AA$6 &amp; " " &amp; LEFT($AV$3, 4)) + 1, 0 ), 'Raw Data'!$AN:$AN,"&gt;" &amp;DATE(LEFT($AV$3, 4), MONTH("1 " &amp; AA$6 &amp; " " &amp; LEFT($AV$3, 4)), 0 ), 'Raw Data'!$J:$J, $A195, 'Raw Data'!$H:$H, "Non*", 'Raw Data'!$O:$O,""&amp;'Raw Data'!$B$1,'Raw Data'!$D:$D,"&lt;&gt;*ithdr*",'Raw Data'!$D:$D,"&lt;&gt;*ancel*",'Raw Data'!$P:$P,"--")
+
SUMIFS('Raw Data'!$S:$S, 'Raw Data'!$AN:$AN,"&lt;=" &amp;DATE(LEFT($AV$3, 4), MONTH("1 " &amp; AA$6 &amp; " " &amp; LEFT($AV$3, 4)) + 1, 0 ), 'Raw Data'!$AN:$AN,"&gt;" &amp;DATE(LEFT($AV$3, 4), MONTH("1 " &amp; AA$6 &amp; " " &amp; LEFT($AV$3, 4)), 0 ), 'Raw Data'!$J:$J, $A195, 'Raw Data'!$H:$H, "Non*", 'Raw Data'!$P:$P,""&amp;'Raw Data'!$B$1,'Raw Data'!$D:$D,"&lt;&gt;*ithdr*",'Raw Data'!$D:$D,"&lt;&gt;*ancel*")</f>
        <v>0</v>
      </c>
      <c r="AB198" s="117"/>
      <c r="AC198" s="117"/>
      <c r="AD198" s="123"/>
      <c r="AE198" s="156">
        <f>SUMIFS('Raw Data'!$S:$S, 'Raw Data'!$AN:$AN,"&lt;=" &amp;DATE(LEFT($AV$3, 4), MONTH("1 " &amp; AE$6 &amp; " " &amp; LEFT($AV$3, 4)) + 1, 0 ), 'Raw Data'!$AN:$AN,"&gt;" &amp;DATE(LEFT($AV$3, 4), MONTH("1 " &amp; AE$6 &amp; " " &amp; LEFT($AV$3, 4)), 0 ), 'Raw Data'!$J:$J, $A195, 'Raw Data'!$H:$H, "Non*", 'Raw Data'!$O:$O,""&amp;'Raw Data'!$B$1,'Raw Data'!$D:$D,"&lt;&gt;*ithdr*",'Raw Data'!$D:$D,"&lt;&gt;*ancel*",'Raw Data'!$P:$P,"--")
+
SUMIFS('Raw Data'!$S:$S, 'Raw Data'!$AN:$AN,"&lt;=" &amp;DATE(LEFT($AV$3, 4), MONTH("1 " &amp; AE$6 &amp; " " &amp; LEFT($AV$3, 4)) + 1, 0 ), 'Raw Data'!$AN:$AN,"&gt;" &amp;DATE(LEFT($AV$3, 4), MONTH("1 " &amp; AE$6 &amp; " " &amp; LEFT($AV$3, 4)), 0 ), 'Raw Data'!$J:$J, $A195, 'Raw Data'!$H:$H, "Non*", 'Raw Data'!$P:$P,""&amp;'Raw Data'!$B$1,'Raw Data'!$D:$D,"&lt;&gt;*ithdr*",'Raw Data'!$D:$D,"&lt;&gt;*ancel*")</f>
        <v>0</v>
      </c>
      <c r="AF198" s="117"/>
      <c r="AG198" s="117"/>
      <c r="AH198" s="123"/>
      <c r="AI198" s="156">
        <f>SUMIFS('Raw Data'!$S:$S, 'Raw Data'!$AN:$AN,"&lt;=" &amp;DATE(LEFT($AV$3, 4), MONTH("1 " &amp; AI$6 &amp; " " &amp; LEFT($AV$3, 4)) + 1, 0 ), 'Raw Data'!$AN:$AN,"&gt;" &amp;DATE(LEFT($AV$3, 4), MONTH("1 " &amp; AI$6 &amp; " " &amp; LEFT($AV$3, 4)), 0 ), 'Raw Data'!$J:$J, $A195, 'Raw Data'!$H:$H, "Non*", 'Raw Data'!$O:$O,""&amp;'Raw Data'!$B$1,'Raw Data'!$D:$D,"&lt;&gt;*ithdr*",'Raw Data'!$D:$D,"&lt;&gt;*ancel*",'Raw Data'!$P:$P,"--")
+
SUMIFS('Raw Data'!$S:$S, 'Raw Data'!$AN:$AN,"&lt;=" &amp;DATE(LEFT($AV$3, 4), MONTH("1 " &amp; AI$6 &amp; " " &amp; LEFT($AV$3, 4)) + 1, 0 ), 'Raw Data'!$AN:$AN,"&gt;" &amp;DATE(LEFT($AV$3, 4), MONTH("1 " &amp; AI$6 &amp; " " &amp; LEFT($AV$3, 4)), 0 ), 'Raw Data'!$J:$J, $A195, 'Raw Data'!$H:$H, "Non*", 'Raw Data'!$P:$P,""&amp;'Raw Data'!$B$1,'Raw Data'!$D:$D,"&lt;&gt;*ithdr*",'Raw Data'!$D:$D,"&lt;&gt;*ancel*")</f>
        <v>0</v>
      </c>
      <c r="AJ198" s="117"/>
      <c r="AK198" s="117"/>
      <c r="AL198" s="123"/>
      <c r="AM198" s="156">
        <f>SUMIFS('Raw Data'!$S:$S, 'Raw Data'!$AN:$AN,"&lt;=" &amp;DATE(LEFT($AV$3, 4), MONTH("1 " &amp; AM$6 &amp; " " &amp; LEFT($AV$3, 4)) + 1, 0 ), 'Raw Data'!$AN:$AN,"&gt;" &amp;DATE(LEFT($AV$3, 4), MONTH("1 " &amp; AM$6 &amp; " " &amp; LEFT($AV$3, 4)), 0 ), 'Raw Data'!$J:$J, $A195, 'Raw Data'!$H:$H, "Non*", 'Raw Data'!$O:$O,""&amp;'Raw Data'!$B$1,'Raw Data'!$D:$D,"&lt;&gt;*ithdr*",'Raw Data'!$D:$D,"&lt;&gt;*ancel*",'Raw Data'!$P:$P,"--")
+
SUMIFS('Raw Data'!$S:$S, 'Raw Data'!$AN:$AN,"&lt;=" &amp;DATE(LEFT($AV$3, 4), MONTH("1 " &amp; AM$6 &amp; " " &amp; LEFT($AV$3, 4)) + 1, 0 ), 'Raw Data'!$AN:$AN,"&gt;" &amp;DATE(LEFT($AV$3, 4), MONTH("1 " &amp; AM$6 &amp; " " &amp; LEFT($AV$3, 4)), 0 ), 'Raw Data'!$J:$J, $A195, 'Raw Data'!$H:$H, "Non*", 'Raw Data'!$P:$P,""&amp;'Raw Data'!$B$1,'Raw Data'!$D:$D,"&lt;&gt;*ithdr*",'Raw Data'!$D:$D,"&lt;&gt;*ancel*")</f>
        <v>0</v>
      </c>
      <c r="AN198" s="117"/>
      <c r="AO198" s="117"/>
      <c r="AP198" s="123"/>
      <c r="AQ198" s="156">
        <f>SUMIFS('Raw Data'!$S:$S, 'Raw Data'!$AN:$AN,"&lt;=" &amp;DATE(LEFT($AV$3, 4), MONTH("1 " &amp; AQ$6 &amp; " " &amp; LEFT($AV$3, 4)) + 1, 0 ), 'Raw Data'!$AN:$AN,"&gt;" &amp;DATE(LEFT($AV$3, 4), MONTH("1 " &amp; AQ$6 &amp; " " &amp; LEFT($AV$3, 4)), 0 ), 'Raw Data'!$J:$J, $A195, 'Raw Data'!$H:$H, "Non*", 'Raw Data'!$O:$O,""&amp;'Raw Data'!$B$1,'Raw Data'!$D:$D,"&lt;&gt;*ithdr*",'Raw Data'!$D:$D,"&lt;&gt;*ancel*",'Raw Data'!$P:$P,"--")
+
SUMIFS('Raw Data'!$S:$S, 'Raw Data'!$AN:$AN,"&lt;=" &amp;DATE(LEFT($AV$3, 4), MONTH("1 " &amp; AQ$6 &amp; " " &amp; LEFT($AV$3, 4)) + 1, 0 ), 'Raw Data'!$AN:$AN,"&gt;" &amp;DATE(LEFT($AV$3, 4), MONTH("1 " &amp; AQ$6 &amp; " " &amp; LEFT($AV$3, 4)), 0 ), 'Raw Data'!$J:$J, $A195, 'Raw Data'!$H:$H, "Non*", 'Raw Data'!$P:$P,""&amp;'Raw Data'!$B$1,'Raw Data'!$D:$D,"&lt;&gt;*ithdr*",'Raw Data'!$D:$D,"&lt;&gt;*ancel*")</f>
        <v>0</v>
      </c>
      <c r="AR198" s="117"/>
      <c r="AS198" s="117"/>
      <c r="AT198" s="123"/>
      <c r="AU198" s="156">
        <f>SUMIFS('Raw Data'!$S:$S, 'Raw Data'!$AN:$AN,"&lt;=" &amp;DATE(MID($AV$3, 15, 4), MONTH("1 " &amp; AU$6 &amp; " " &amp; MID($AV$3, 15, 4)) + 1, 0 ), 'Raw Data'!$AN:$AN,"&gt;" &amp;DATE(MID($AV$3, 15, 4), MONTH("1 " &amp; AU$6 &amp; " " &amp; MID($AV$3, 15, 4)), 0 ), 'Raw Data'!$J:$J, $A195, 'Raw Data'!$H:$H, "Non*", 'Raw Data'!$O:$O,""&amp;'Raw Data'!$B$1,'Raw Data'!$D:$D,"&lt;&gt;*ithdr*",'Raw Data'!$D:$D,"&lt;&gt;*ancel*",'Raw Data'!$P:$P,"--")
+
SUMIFS('Raw Data'!$S:$S, 'Raw Data'!$AN:$AN,"&lt;=" &amp;DATE(MID($AV$3, 15, 4), MONTH("1 " &amp; AU$6 &amp; " " &amp; MID($AV$3, 15, 4)) + 1, 0 ), 'Raw Data'!$AN:$AN,"&gt;" &amp;DATE(MID($AV$3, 15, 4), MONTH("1 " &amp; AU$6 &amp; " " &amp; MID($AV$3, 15, 4)), 0 ), 'Raw Data'!$J:$J, $A195, 'Raw Data'!$H:$H, "Non*", 'Raw Data'!$P:$P,""&amp;'Raw Data'!$B$1,'Raw Data'!$D:$D,"&lt;&gt;*ithdr*",'Raw Data'!$D:$D,"&lt;&gt;*ancel*")</f>
        <v>0</v>
      </c>
      <c r="AV198" s="117"/>
      <c r="AW198" s="117"/>
      <c r="AX198" s="123"/>
      <c r="AY198" s="156">
        <f>SUMIFS('Raw Data'!$S:$S, 'Raw Data'!$AN:$AN,"&lt;=" &amp;DATE(MID($AV$3, 15, 4), MONTH("1 " &amp; AY$6 &amp; " " &amp; MID($AV$3, 15, 4)) + 1, 0 ), 'Raw Data'!$AN:$AN,"&gt;" &amp;DATE(MID($AV$3, 15, 4), MONTH("1 " &amp; AY$6 &amp; " " &amp; MID($AV$3, 15, 4)), 0 ), 'Raw Data'!$J:$J, $A195, 'Raw Data'!$H:$H, "Non*", 'Raw Data'!$O:$O,""&amp;'Raw Data'!$B$1,'Raw Data'!$D:$D,"&lt;&gt;*ithdr*",'Raw Data'!$D:$D,"&lt;&gt;*ancel*",'Raw Data'!$P:$P,"--")
+
SUMIFS('Raw Data'!$S:$S, 'Raw Data'!$AN:$AN,"&lt;=" &amp;DATE(MID($AV$3, 15, 4), MONTH("1 " &amp; AY$6 &amp; " " &amp; MID($AV$3, 15, 4)) + 1, 0 ), 'Raw Data'!$AN:$AN,"&gt;" &amp;DATE(MID($AV$3, 15, 4), MONTH("1 " &amp; AY$6 &amp; " " &amp; MID($AV$3, 15, 4)), 0 ), 'Raw Data'!$J:$J, $A195, 'Raw Data'!$H:$H, "Non*", 'Raw Data'!$P:$P,""&amp;'Raw Data'!$B$1,'Raw Data'!$D:$D,"&lt;&gt;*ithdr*",'Raw Data'!$D:$D,"&lt;&gt;*ancel*")</f>
        <v>0</v>
      </c>
      <c r="AZ198" s="117"/>
      <c r="BA198" s="117"/>
      <c r="BB198" s="123"/>
      <c r="BC198" s="156">
        <f>SUMIFS('Raw Data'!$S:$S, 'Raw Data'!$AN:$AN,"&lt;=" &amp;DATE(MID($AV$3, 15, 4), MONTH("1 " &amp; BC$6 &amp; " " &amp; MID($AV$3, 15, 4)) + 1, 0 ), 'Raw Data'!$AN:$AN,"&gt;" &amp;DATE(MID($AV$3, 15, 4), MONTH("1 " &amp; BC$6 &amp; " " &amp; MID($AV$3, 15, 4)), 0 ), 'Raw Data'!$J:$J, $A195, 'Raw Data'!$H:$H, "Non*", 'Raw Data'!$O:$O,""&amp;'Raw Data'!$B$1,'Raw Data'!$D:$D,"&lt;&gt;*ithdr*",'Raw Data'!$D:$D,"&lt;&gt;*ancel*",'Raw Data'!$P:$P,"--")
+
SUMIFS('Raw Data'!$S:$S, 'Raw Data'!$AN:$AN,"&lt;=" &amp;DATE(MID($AV$3, 15, 4), MONTH("1 " &amp; BC$6 &amp; " " &amp; MID($AV$3, 15, 4)) + 1, 0 ), 'Raw Data'!$AN:$AN,"&gt;" &amp;DATE(MID($AV$3, 15, 4), MONTH("1 " &amp; BC$6 &amp; " " &amp; MID($AV$3, 15, 4)), 0 ), 'Raw Data'!$J:$J, $A195, 'Raw Data'!$H:$H, "Non*", 'Raw Data'!$P:$P,""&amp;'Raw Data'!$B$1,'Raw Data'!$D:$D,"&lt;&gt;*ithdr*",'Raw Data'!$D:$D,"&lt;&gt;*ancel*")</f>
        <v>0</v>
      </c>
      <c r="BD198" s="117"/>
      <c r="BE198" s="117"/>
      <c r="BF198" s="123"/>
    </row>
    <row r="199" spans="1:58" ht="15.75" customHeight="1" x14ac:dyDescent="0.2">
      <c r="A199" s="120" t="s">
        <v>115</v>
      </c>
      <c r="B199" s="117"/>
      <c r="C199" s="117"/>
      <c r="D199" s="117"/>
      <c r="E199" s="117"/>
      <c r="F199" s="117"/>
      <c r="G199" s="117"/>
      <c r="H199" s="117"/>
      <c r="I199" s="117"/>
      <c r="J199" s="123"/>
      <c r="K199" s="156">
        <f>SUMIFS('Raw Data'!$T:$T, 'Raw Data'!$AN:$AN,"&lt;=" &amp;DATE(LEFT($AV$3, 4), MONTH("1 " &amp; K$6 &amp; " " &amp; LEFT($AV$3, 4)) + 1, 0 ), 'Raw Data'!$AN:$AN,"&gt;" &amp;DATE(LEFT($AV$3, 4), MONTH("1 " &amp; K$6 &amp; " " &amp; LEFT($AV$3, 4)), 0 ), 'Raw Data'!$J:$J, $A195, 'Raw Data'!$O:$O,""&amp;'Raw Data'!$B$1,'Raw Data'!$D:$D,"&lt;&gt;*ithdr*",'Raw Data'!$D:$D,"&lt;&gt;*ancel*",'Raw Data'!$P:$P,"--")
+
SUMIFS('Raw Data'!$T:$T, 'Raw Data'!$AN:$AN,"&lt;=" &amp;DATE(LEFT($AV$3, 4), MONTH("1 " &amp; K$6 &amp; " " &amp; LEFT($AV$3, 4)) + 1, 0 ), 'Raw Data'!$AN:$AN,"&gt;" &amp;DATE(LEFT($AV$3, 4), MONTH("1 " &amp; K$6 &amp; " " &amp; LEFT($AV$3, 4)), 0 ), 'Raw Data'!$J:$J, $A195, 'Raw Data'!$P:$P,""&amp;'Raw Data'!$B$1,'Raw Data'!$D:$D,"&lt;&gt;*ithdr*",'Raw Data'!$D:$D,"&lt;&gt;*ancel*")</f>
        <v>0</v>
      </c>
      <c r="L199" s="117"/>
      <c r="M199" s="117"/>
      <c r="N199" s="123"/>
      <c r="O199" s="156">
        <f>SUMIFS('Raw Data'!$T:$T, 'Raw Data'!$AN:$AN,"&lt;=" &amp;DATE(LEFT($AV$3, 4), MONTH("1 " &amp; O$6 &amp; " " &amp; LEFT($AV$3, 4)) + 1, 0 ), 'Raw Data'!$AN:$AN,"&gt;" &amp;DATE(LEFT($AV$3, 4), MONTH("1 " &amp; O$6 &amp; " " &amp; LEFT($AV$3, 4)), 0 ), 'Raw Data'!$J:$J, $A195, 'Raw Data'!$O:$O,""&amp;'Raw Data'!$B$1,'Raw Data'!$D:$D,"&lt;&gt;*ithdr*",'Raw Data'!$D:$D,"&lt;&gt;*ancel*",'Raw Data'!$P:$P,"--")
+
SUMIFS('Raw Data'!$T:$T, 'Raw Data'!$AN:$AN,"&lt;=" &amp;DATE(LEFT($AV$3, 4), MONTH("1 " &amp; O$6 &amp; " " &amp; LEFT($AV$3, 4)) + 1, 0 ), 'Raw Data'!$AN:$AN,"&gt;" &amp;DATE(LEFT($AV$3, 4), MONTH("1 " &amp; O$6 &amp; " " &amp; LEFT($AV$3, 4)), 0 ), 'Raw Data'!$J:$J, $A195, 'Raw Data'!$P:$P,""&amp;'Raw Data'!$B$1,'Raw Data'!$D:$D,"&lt;&gt;*ithdr*",'Raw Data'!$D:$D,"&lt;&gt;*ancel*")</f>
        <v>0</v>
      </c>
      <c r="P199" s="117"/>
      <c r="Q199" s="117"/>
      <c r="R199" s="123"/>
      <c r="S199" s="156">
        <f>SUMIFS('Raw Data'!$T:$T, 'Raw Data'!$AN:$AN,"&lt;=" &amp;DATE(LEFT($AV$3, 4), MONTH("1 " &amp; S$6 &amp; " " &amp; LEFT($AV$3, 4)) + 1, 0 ), 'Raw Data'!$AN:$AN,"&gt;" &amp;DATE(LEFT($AV$3, 4), MONTH("1 " &amp; S$6 &amp; " " &amp; LEFT($AV$3, 4)), 0 ), 'Raw Data'!$J:$J, $A195, 'Raw Data'!$O:$O,""&amp;'Raw Data'!$B$1,'Raw Data'!$D:$D,"&lt;&gt;*ithdr*",'Raw Data'!$D:$D,"&lt;&gt;*ancel*",'Raw Data'!$P:$P,"--")
+
SUMIFS('Raw Data'!$T:$T, 'Raw Data'!$AN:$AN,"&lt;=" &amp;DATE(LEFT($AV$3, 4), MONTH("1 " &amp; S$6 &amp; " " &amp; LEFT($AV$3, 4)) + 1, 0 ), 'Raw Data'!$AN:$AN,"&gt;" &amp;DATE(LEFT($AV$3, 4), MONTH("1 " &amp; S$6 &amp; " " &amp; LEFT($AV$3, 4)), 0 ), 'Raw Data'!$J:$J, $A195, 'Raw Data'!$P:$P,""&amp;'Raw Data'!$B$1,'Raw Data'!$D:$D,"&lt;&gt;*ithdr*",'Raw Data'!$D:$D,"&lt;&gt;*ancel*")</f>
        <v>0</v>
      </c>
      <c r="T199" s="117"/>
      <c r="U199" s="117"/>
      <c r="V199" s="123"/>
      <c r="W199" s="156">
        <f>SUMIFS('Raw Data'!$T:$T, 'Raw Data'!$AN:$AN,"&lt;=" &amp;DATE(LEFT($AV$3, 4), MONTH("1 " &amp; W$6 &amp; " " &amp; LEFT($AV$3, 4)) + 1, 0 ), 'Raw Data'!$AN:$AN,"&gt;" &amp;DATE(LEFT($AV$3, 4), MONTH("1 " &amp; W$6 &amp; " " &amp; LEFT($AV$3, 4)), 0 ), 'Raw Data'!$J:$J, $A195, 'Raw Data'!$O:$O,""&amp;'Raw Data'!$B$1,'Raw Data'!$D:$D,"&lt;&gt;*ithdr*",'Raw Data'!$D:$D,"&lt;&gt;*ancel*",'Raw Data'!$P:$P,"--")
+
SUMIFS('Raw Data'!$T:$T, 'Raw Data'!$AN:$AN,"&lt;=" &amp;DATE(LEFT($AV$3, 4), MONTH("1 " &amp; W$6 &amp; " " &amp; LEFT($AV$3, 4)) + 1, 0 ), 'Raw Data'!$AN:$AN,"&gt;" &amp;DATE(LEFT($AV$3, 4), MONTH("1 " &amp; W$6 &amp; " " &amp; LEFT($AV$3, 4)), 0 ), 'Raw Data'!$J:$J, $A195, 'Raw Data'!$P:$P,""&amp;'Raw Data'!$B$1,'Raw Data'!$D:$D,"&lt;&gt;*ithdr*",'Raw Data'!$D:$D,"&lt;&gt;*ancel*")</f>
        <v>0</v>
      </c>
      <c r="X199" s="117"/>
      <c r="Y199" s="117"/>
      <c r="Z199" s="123"/>
      <c r="AA199" s="156">
        <f>SUMIFS('Raw Data'!$T:$T, 'Raw Data'!$AN:$AN,"&lt;=" &amp;DATE(LEFT($AV$3, 4), MONTH("1 " &amp; AA$6 &amp; " " &amp; LEFT($AV$3, 4)) + 1, 0 ), 'Raw Data'!$AN:$AN,"&gt;" &amp;DATE(LEFT($AV$3, 4), MONTH("1 " &amp; AA$6 &amp; " " &amp; LEFT($AV$3, 4)), 0 ), 'Raw Data'!$J:$J, $A195, 'Raw Data'!$O:$O,""&amp;'Raw Data'!$B$1,'Raw Data'!$D:$D,"&lt;&gt;*ithdr*",'Raw Data'!$D:$D,"&lt;&gt;*ancel*",'Raw Data'!$P:$P,"--")
+
SUMIFS('Raw Data'!$T:$T, 'Raw Data'!$AN:$AN,"&lt;=" &amp;DATE(LEFT($AV$3, 4), MONTH("1 " &amp; AA$6 &amp; " " &amp; LEFT($AV$3, 4)) + 1, 0 ), 'Raw Data'!$AN:$AN,"&gt;" &amp;DATE(LEFT($AV$3, 4), MONTH("1 " &amp; AA$6 &amp; " " &amp; LEFT($AV$3, 4)), 0 ), 'Raw Data'!$J:$J, $A195, 'Raw Data'!$P:$P,""&amp;'Raw Data'!$B$1,'Raw Data'!$D:$D,"&lt;&gt;*ithdr*",'Raw Data'!$D:$D,"&lt;&gt;*ancel*")</f>
        <v>0</v>
      </c>
      <c r="AB199" s="117"/>
      <c r="AC199" s="117"/>
      <c r="AD199" s="123"/>
      <c r="AE199" s="156">
        <f>SUMIFS('Raw Data'!$T:$T, 'Raw Data'!$AN:$AN,"&lt;=" &amp;DATE(LEFT($AV$3, 4), MONTH("1 " &amp; AE$6 &amp; " " &amp; LEFT($AV$3, 4)) + 1, 0 ), 'Raw Data'!$AN:$AN,"&gt;" &amp;DATE(LEFT($AV$3, 4), MONTH("1 " &amp; AE$6 &amp; " " &amp; LEFT($AV$3, 4)), 0 ), 'Raw Data'!$J:$J, $A195, 'Raw Data'!$O:$O,""&amp;'Raw Data'!$B$1,'Raw Data'!$D:$D,"&lt;&gt;*ithdr*",'Raw Data'!$D:$D,"&lt;&gt;*ancel*",'Raw Data'!$P:$P,"--")
+
SUMIFS('Raw Data'!$T:$T, 'Raw Data'!$AN:$AN,"&lt;=" &amp;DATE(LEFT($AV$3, 4), MONTH("1 " &amp; AE$6 &amp; " " &amp; LEFT($AV$3, 4)) + 1, 0 ), 'Raw Data'!$AN:$AN,"&gt;" &amp;DATE(LEFT($AV$3, 4), MONTH("1 " &amp; AE$6 &amp; " " &amp; LEFT($AV$3, 4)), 0 ), 'Raw Data'!$J:$J, $A195, 'Raw Data'!$P:$P,""&amp;'Raw Data'!$B$1,'Raw Data'!$D:$D,"&lt;&gt;*ithdr*",'Raw Data'!$D:$D,"&lt;&gt;*ancel*")</f>
        <v>0</v>
      </c>
      <c r="AF199" s="117"/>
      <c r="AG199" s="117"/>
      <c r="AH199" s="123"/>
      <c r="AI199" s="156">
        <f>SUMIFS('Raw Data'!$T:$T, 'Raw Data'!$AN:$AN,"&lt;=" &amp;DATE(LEFT($AV$3, 4), MONTH("1 " &amp; AI$6 &amp; " " &amp; LEFT($AV$3, 4)) + 1, 0 ), 'Raw Data'!$AN:$AN,"&gt;" &amp;DATE(LEFT($AV$3, 4), MONTH("1 " &amp; AI$6 &amp; " " &amp; LEFT($AV$3, 4)), 0 ), 'Raw Data'!$J:$J, $A195, 'Raw Data'!$O:$O,""&amp;'Raw Data'!$B$1,'Raw Data'!$D:$D,"&lt;&gt;*ithdr*",'Raw Data'!$D:$D,"&lt;&gt;*ancel*",'Raw Data'!$P:$P,"--")
+
SUMIFS('Raw Data'!$T:$T, 'Raw Data'!$AN:$AN,"&lt;=" &amp;DATE(LEFT($AV$3, 4), MONTH("1 " &amp; AI$6 &amp; " " &amp; LEFT($AV$3, 4)) + 1, 0 ), 'Raw Data'!$AN:$AN,"&gt;" &amp;DATE(LEFT($AV$3, 4), MONTH("1 " &amp; AI$6 &amp; " " &amp; LEFT($AV$3, 4)), 0 ), 'Raw Data'!$J:$J, $A195, 'Raw Data'!$P:$P,""&amp;'Raw Data'!$B$1,'Raw Data'!$D:$D,"&lt;&gt;*ithdr*",'Raw Data'!$D:$D,"&lt;&gt;*ancel*")</f>
        <v>0</v>
      </c>
      <c r="AJ199" s="117"/>
      <c r="AK199" s="117"/>
      <c r="AL199" s="123"/>
      <c r="AM199" s="156">
        <f>SUMIFS('Raw Data'!$T:$T, 'Raw Data'!$AN:$AN,"&lt;=" &amp;DATE(LEFT($AV$3, 4), MONTH("1 " &amp; AM$6 &amp; " " &amp; LEFT($AV$3, 4)) + 1, 0 ), 'Raw Data'!$AN:$AN,"&gt;" &amp;DATE(LEFT($AV$3, 4), MONTH("1 " &amp; AM$6 &amp; " " &amp; LEFT($AV$3, 4)), 0 ), 'Raw Data'!$J:$J, $A195, 'Raw Data'!$O:$O,""&amp;'Raw Data'!$B$1,'Raw Data'!$D:$D,"&lt;&gt;*ithdr*",'Raw Data'!$D:$D,"&lt;&gt;*ancel*",'Raw Data'!$P:$P,"--")
+
SUMIFS('Raw Data'!$T:$T, 'Raw Data'!$AN:$AN,"&lt;=" &amp;DATE(LEFT($AV$3, 4), MONTH("1 " &amp; AM$6 &amp; " " &amp; LEFT($AV$3, 4)) + 1, 0 ), 'Raw Data'!$AN:$AN,"&gt;" &amp;DATE(LEFT($AV$3, 4), MONTH("1 " &amp; AM$6 &amp; " " &amp; LEFT($AV$3, 4)), 0 ), 'Raw Data'!$J:$J, $A195, 'Raw Data'!$P:$P,""&amp;'Raw Data'!$B$1,'Raw Data'!$D:$D,"&lt;&gt;*ithdr*",'Raw Data'!$D:$D,"&lt;&gt;*ancel*")</f>
        <v>0</v>
      </c>
      <c r="AN199" s="117"/>
      <c r="AO199" s="117"/>
      <c r="AP199" s="123"/>
      <c r="AQ199" s="156">
        <f>SUMIFS('Raw Data'!$T:$T, 'Raw Data'!$AN:$AN,"&lt;=" &amp;DATE(LEFT($AV$3, 4), MONTH("1 " &amp; AQ$6 &amp; " " &amp; LEFT($AV$3, 4)) + 1, 0 ), 'Raw Data'!$AN:$AN,"&gt;" &amp;DATE(LEFT($AV$3, 4), MONTH("1 " &amp; AQ$6 &amp; " " &amp; LEFT($AV$3, 4)), 0 ), 'Raw Data'!$J:$J, $A195, 'Raw Data'!$O:$O,""&amp;'Raw Data'!$B$1,'Raw Data'!$D:$D,"&lt;&gt;*ithdr*",'Raw Data'!$D:$D,"&lt;&gt;*ancel*",'Raw Data'!$P:$P,"--")
+
SUMIFS('Raw Data'!$T:$T, 'Raw Data'!$AN:$AN,"&lt;=" &amp;DATE(LEFT($AV$3, 4), MONTH("1 " &amp; AQ$6 &amp; " " &amp; LEFT($AV$3, 4)) + 1, 0 ), 'Raw Data'!$AN:$AN,"&gt;" &amp;DATE(LEFT($AV$3, 4), MONTH("1 " &amp; AQ$6 &amp; " " &amp; LEFT($AV$3, 4)), 0 ), 'Raw Data'!$J:$J, $A195, 'Raw Data'!$P:$P,""&amp;'Raw Data'!$B$1,'Raw Data'!$D:$D,"&lt;&gt;*ithdr*",'Raw Data'!$D:$D,"&lt;&gt;*ancel*")</f>
        <v>0</v>
      </c>
      <c r="AR199" s="117"/>
      <c r="AS199" s="117"/>
      <c r="AT199" s="123"/>
      <c r="AU199" s="156">
        <f>SUMIFS('Raw Data'!$T:$T, 'Raw Data'!$AN:$AN,"&lt;=" &amp;DATE(MID($AV$3, 15, 4), MONTH("1 " &amp; AU$6 &amp; " " &amp; MID($AV$3, 15, 4)) + 1, 0 ), 'Raw Data'!$AN:$AN,"&gt;" &amp;DATE(MID($AV$3, 15, 4), MONTH("1 " &amp; AU$6 &amp; " " &amp; MID($AV$3, 15, 4)), 0 ), 'Raw Data'!$J:$J, $A195, 'Raw Data'!$O:$O,""&amp;'Raw Data'!$B$1,'Raw Data'!$D:$D,"&lt;&gt;*ithdr*",'Raw Data'!$D:$D,"&lt;&gt;*ancel*",'Raw Data'!$P:$P,"--")
+
SUMIFS('Raw Data'!$T:$T, 'Raw Data'!$AN:$AN,"&lt;=" &amp;DATE(MID($AV$3, 15, 4), MONTH("1 " &amp; AU$6 &amp; " " &amp; MID($AV$3, 15, 4)) + 1, 0 ), 'Raw Data'!$AN:$AN,"&gt;" &amp;DATE(MID($AV$3, 15, 4), MONTH("1 " &amp; AU$6 &amp; " " &amp; MID($AV$3, 15, 4)), 0 ), 'Raw Data'!$J:$J, $A195, 'Raw Data'!$P:$P,""&amp;'Raw Data'!$B$1,'Raw Data'!$D:$D,"&lt;&gt;*ithdr*",'Raw Data'!$D:$D,"&lt;&gt;*ancel*")</f>
        <v>0</v>
      </c>
      <c r="AV199" s="117"/>
      <c r="AW199" s="117"/>
      <c r="AX199" s="123"/>
      <c r="AY199" s="156">
        <f>SUMIFS('Raw Data'!$T:$T, 'Raw Data'!$AN:$AN,"&lt;=" &amp;DATE(MID($AV$3, 15, 4), MONTH("1 " &amp; AY$6 &amp; " " &amp; MID($AV$3, 15, 4)) + 1, 0 ), 'Raw Data'!$AN:$AN,"&gt;" &amp;DATE(MID($AV$3, 15, 4), MONTH("1 " &amp; AY$6 &amp; " " &amp; MID($AV$3, 15, 4)), 0 ), 'Raw Data'!$J:$J, $A195, 'Raw Data'!$O:$O,""&amp;'Raw Data'!$B$1,'Raw Data'!$D:$D,"&lt;&gt;*ithdr*",'Raw Data'!$D:$D,"&lt;&gt;*ancel*",'Raw Data'!$P:$P,"--")
+
SUMIFS('Raw Data'!$T:$T, 'Raw Data'!$AN:$AN,"&lt;=" &amp;DATE(MID($AV$3, 15, 4), MONTH("1 " &amp; AY$6 &amp; " " &amp; MID($AV$3, 15, 4)) + 1, 0 ), 'Raw Data'!$AN:$AN,"&gt;" &amp;DATE(MID($AV$3, 15, 4), MONTH("1 " &amp; AY$6 &amp; " " &amp; MID($AV$3, 15, 4)), 0 ), 'Raw Data'!$J:$J, $A195, 'Raw Data'!$P:$P,""&amp;'Raw Data'!$B$1,'Raw Data'!$D:$D,"&lt;&gt;*ithdr*",'Raw Data'!$D:$D,"&lt;&gt;*ancel*")</f>
        <v>0</v>
      </c>
      <c r="AZ199" s="117"/>
      <c r="BA199" s="117"/>
      <c r="BB199" s="123"/>
      <c r="BC199" s="156">
        <f>SUMIFS('Raw Data'!$T:$T, 'Raw Data'!$AN:$AN,"&lt;=" &amp;DATE(MID($AV$3, 15, 4), MONTH("1 " &amp; BC$6 &amp; " " &amp; MID($AV$3, 15, 4)) + 1, 0 ), 'Raw Data'!$AN:$AN,"&gt;" &amp;DATE(MID($AV$3, 15, 4), MONTH("1 " &amp; BC$6 &amp; " " &amp; MID($AV$3, 15, 4)), 0 ), 'Raw Data'!$J:$J, $A195, 'Raw Data'!$O:$O,""&amp;'Raw Data'!$B$1,'Raw Data'!$D:$D,"&lt;&gt;*ithdr*",'Raw Data'!$D:$D,"&lt;&gt;*ancel*",'Raw Data'!$P:$P,"--")
+
SUMIFS('Raw Data'!$T:$T, 'Raw Data'!$AN:$AN,"&lt;=" &amp;DATE(MID($AV$3, 15, 4), MONTH("1 " &amp; BC$6 &amp; " " &amp; MID($AV$3, 15, 4)) + 1, 0 ), 'Raw Data'!$AN:$AN,"&gt;" &amp;DATE(MID($AV$3, 15, 4), MONTH("1 " &amp; BC$6 &amp; " " &amp; MID($AV$3, 15, 4)), 0 ), 'Raw Data'!$J:$J, $A195, 'Raw Data'!$P:$P,""&amp;'Raw Data'!$B$1,'Raw Data'!$D:$D,"&lt;&gt;*ithdr*",'Raw Data'!$D:$D,"&lt;&gt;*ancel*")</f>
        <v>0</v>
      </c>
      <c r="BD199" s="117"/>
      <c r="BE199" s="117"/>
      <c r="BF199" s="123"/>
    </row>
    <row r="200" spans="1:58" ht="15.75" customHeight="1" x14ac:dyDescent="0.2">
      <c r="A200" s="157" t="s">
        <v>731</v>
      </c>
      <c r="B200" s="117"/>
      <c r="C200" s="117"/>
      <c r="D200" s="117"/>
      <c r="E200" s="117"/>
      <c r="F200" s="117"/>
      <c r="G200" s="117"/>
      <c r="H200" s="117"/>
      <c r="I200" s="117"/>
      <c r="J200" s="123"/>
      <c r="K200" s="156">
        <f>SUMIFS('Raw Data'!$T:$T, 'Raw Data'!$AN:$AN,"&lt;=" &amp;DATE(LEFT($AV$3, 4), MONTH("1 " &amp; K$6 &amp; " " &amp; LEFT($AV$3, 4)) + 1, 0 ), 'Raw Data'!$AN:$AN,"&gt;" &amp;DATE(LEFT($AV$3, 4), MONTH("1 " &amp; K$6 &amp; " " &amp; LEFT($AV$3, 4)), 0 ), 'Raw Data'!$J:$J, $A195, 'Raw Data'!$H:$H, "Ear*", 'Raw Data'!$O:$O,""&amp;'Raw Data'!$B$1,'Raw Data'!$D:$D,"&lt;&gt;*ithdr*",'Raw Data'!$D:$D,"&lt;&gt;*ancel*",'Raw Data'!$P:$P,"--")
+
SUMIFS('Raw Data'!$T:$T, 'Raw Data'!$AN:$AN,"&lt;=" &amp;DATE(LEFT($AV$3, 4), MONTH("1 " &amp; K$6 &amp; " " &amp; LEFT($AV$3, 4)) + 1, 0 ), 'Raw Data'!$AN:$AN,"&gt;" &amp;DATE(LEFT($AV$3, 4), MONTH("1 " &amp; K$6 &amp; " " &amp; LEFT($AV$3, 4)), 0 ), 'Raw Data'!$J:$J, $A195, 'Raw Data'!$H:$H, "Ear*", 'Raw Data'!$P:$P,""&amp;'Raw Data'!$B$1,'Raw Data'!$D:$D,"&lt;&gt;*ithdr*",'Raw Data'!$D:$D,"&lt;&gt;*ancel*")</f>
        <v>0</v>
      </c>
      <c r="L200" s="117"/>
      <c r="M200" s="117"/>
      <c r="N200" s="123"/>
      <c r="O200" s="156">
        <f>SUMIFS('Raw Data'!$T:$T, 'Raw Data'!$AN:$AN,"&lt;=" &amp;DATE(LEFT($AV$3, 4), MONTH("1 " &amp; O$6 &amp; " " &amp; LEFT($AV$3, 4)) + 1, 0 ), 'Raw Data'!$AN:$AN,"&gt;" &amp;DATE(LEFT($AV$3, 4), MONTH("1 " &amp; O$6 &amp; " " &amp; LEFT($AV$3, 4)), 0 ), 'Raw Data'!$J:$J, $A195, 'Raw Data'!$H:$H, "Ear*", 'Raw Data'!$O:$O,""&amp;'Raw Data'!$B$1,'Raw Data'!$D:$D,"&lt;&gt;*ithdr*",'Raw Data'!$D:$D,"&lt;&gt;*ancel*",'Raw Data'!$P:$P,"--")
+
SUMIFS('Raw Data'!$T:$T, 'Raw Data'!$AN:$AN,"&lt;=" &amp;DATE(LEFT($AV$3, 4), MONTH("1 " &amp; O$6 &amp; " " &amp; LEFT($AV$3, 4)) + 1, 0 ), 'Raw Data'!$AN:$AN,"&gt;" &amp;DATE(LEFT($AV$3, 4), MONTH("1 " &amp; O$6 &amp; " " &amp; LEFT($AV$3, 4)), 0 ), 'Raw Data'!$J:$J, $A195, 'Raw Data'!$H:$H, "Ear*", 'Raw Data'!$P:$P,""&amp;'Raw Data'!$B$1,'Raw Data'!$D:$D,"&lt;&gt;*ithdr*",'Raw Data'!$D:$D,"&lt;&gt;*ancel*")</f>
        <v>0</v>
      </c>
      <c r="P200" s="117"/>
      <c r="Q200" s="117"/>
      <c r="R200" s="123"/>
      <c r="S200" s="156">
        <f>SUMIFS('Raw Data'!$T:$T, 'Raw Data'!$AN:$AN,"&lt;=" &amp;DATE(LEFT($AV$3, 4), MONTH("1 " &amp; S$6 &amp; " " &amp; LEFT($AV$3, 4)) + 1, 0 ), 'Raw Data'!$AN:$AN,"&gt;" &amp;DATE(LEFT($AV$3, 4), MONTH("1 " &amp; S$6 &amp; " " &amp; LEFT($AV$3, 4)), 0 ), 'Raw Data'!$J:$J, $A195, 'Raw Data'!$H:$H, "Ear*", 'Raw Data'!$O:$O,""&amp;'Raw Data'!$B$1,'Raw Data'!$D:$D,"&lt;&gt;*ithdr*",'Raw Data'!$D:$D,"&lt;&gt;*ancel*",'Raw Data'!$P:$P,"--")
+
SUMIFS('Raw Data'!$T:$T, 'Raw Data'!$AN:$AN,"&lt;=" &amp;DATE(LEFT($AV$3, 4), MONTH("1 " &amp; S$6 &amp; " " &amp; LEFT($AV$3, 4)) + 1, 0 ), 'Raw Data'!$AN:$AN,"&gt;" &amp;DATE(LEFT($AV$3, 4), MONTH("1 " &amp; S$6 &amp; " " &amp; LEFT($AV$3, 4)), 0 ), 'Raw Data'!$J:$J, $A195, 'Raw Data'!$H:$H, "Ear*", 'Raw Data'!$P:$P,""&amp;'Raw Data'!$B$1,'Raw Data'!$D:$D,"&lt;&gt;*ithdr*",'Raw Data'!$D:$D,"&lt;&gt;*ancel*")</f>
        <v>0</v>
      </c>
      <c r="T200" s="117"/>
      <c r="U200" s="117"/>
      <c r="V200" s="123"/>
      <c r="W200" s="156">
        <f>SUMIFS('Raw Data'!$T:$T, 'Raw Data'!$AN:$AN,"&lt;=" &amp;DATE(LEFT($AV$3, 4), MONTH("1 " &amp; W$6 &amp; " " &amp; LEFT($AV$3, 4)) + 1, 0 ), 'Raw Data'!$AN:$AN,"&gt;" &amp;DATE(LEFT($AV$3, 4), MONTH("1 " &amp; W$6 &amp; " " &amp; LEFT($AV$3, 4)), 0 ), 'Raw Data'!$J:$J, $A195, 'Raw Data'!$H:$H, "Ear*", 'Raw Data'!$O:$O,""&amp;'Raw Data'!$B$1,'Raw Data'!$D:$D,"&lt;&gt;*ithdr*",'Raw Data'!$D:$D,"&lt;&gt;*ancel*",'Raw Data'!$P:$P,"--")
+
SUMIFS('Raw Data'!$T:$T, 'Raw Data'!$AN:$AN,"&lt;=" &amp;DATE(LEFT($AV$3, 4), MONTH("1 " &amp; W$6 &amp; " " &amp; LEFT($AV$3, 4)) + 1, 0 ), 'Raw Data'!$AN:$AN,"&gt;" &amp;DATE(LEFT($AV$3, 4), MONTH("1 " &amp; W$6 &amp; " " &amp; LEFT($AV$3, 4)), 0 ), 'Raw Data'!$J:$J, $A195, 'Raw Data'!$H:$H, "Ear*", 'Raw Data'!$P:$P,""&amp;'Raw Data'!$B$1,'Raw Data'!$D:$D,"&lt;&gt;*ithdr*",'Raw Data'!$D:$D,"&lt;&gt;*ancel*")</f>
        <v>0</v>
      </c>
      <c r="X200" s="117"/>
      <c r="Y200" s="117"/>
      <c r="Z200" s="123"/>
      <c r="AA200" s="156">
        <f>SUMIFS('Raw Data'!$T:$T, 'Raw Data'!$AN:$AN,"&lt;=" &amp;DATE(LEFT($AV$3, 4), MONTH("1 " &amp; AA$6 &amp; " " &amp; LEFT($AV$3, 4)) + 1, 0 ), 'Raw Data'!$AN:$AN,"&gt;" &amp;DATE(LEFT($AV$3, 4), MONTH("1 " &amp; AA$6 &amp; " " &amp; LEFT($AV$3, 4)), 0 ), 'Raw Data'!$J:$J, $A195, 'Raw Data'!$H:$H, "Ear*", 'Raw Data'!$O:$O,""&amp;'Raw Data'!$B$1,'Raw Data'!$D:$D,"&lt;&gt;*ithdr*",'Raw Data'!$D:$D,"&lt;&gt;*ancel*",'Raw Data'!$P:$P,"--")
+
SUMIFS('Raw Data'!$T:$T, 'Raw Data'!$AN:$AN,"&lt;=" &amp;DATE(LEFT($AV$3, 4), MONTH("1 " &amp; AA$6 &amp; " " &amp; LEFT($AV$3, 4)) + 1, 0 ), 'Raw Data'!$AN:$AN,"&gt;" &amp;DATE(LEFT($AV$3, 4), MONTH("1 " &amp; AA$6 &amp; " " &amp; LEFT($AV$3, 4)), 0 ), 'Raw Data'!$J:$J, $A195, 'Raw Data'!$H:$H, "Ear*", 'Raw Data'!$P:$P,""&amp;'Raw Data'!$B$1,'Raw Data'!$D:$D,"&lt;&gt;*ithdr*",'Raw Data'!$D:$D,"&lt;&gt;*ancel*")</f>
        <v>0</v>
      </c>
      <c r="AB200" s="117"/>
      <c r="AC200" s="117"/>
      <c r="AD200" s="123"/>
      <c r="AE200" s="156">
        <f>SUMIFS('Raw Data'!$T:$T, 'Raw Data'!$AN:$AN,"&lt;=" &amp;DATE(LEFT($AV$3, 4), MONTH("1 " &amp; AE$6 &amp; " " &amp; LEFT($AV$3, 4)) + 1, 0 ), 'Raw Data'!$AN:$AN,"&gt;" &amp;DATE(LEFT($AV$3, 4), MONTH("1 " &amp; AE$6 &amp; " " &amp; LEFT($AV$3, 4)), 0 ), 'Raw Data'!$J:$J, $A195, 'Raw Data'!$H:$H, "Ear*", 'Raw Data'!$O:$O,""&amp;'Raw Data'!$B$1,'Raw Data'!$D:$D,"&lt;&gt;*ithdr*",'Raw Data'!$D:$D,"&lt;&gt;*ancel*",'Raw Data'!$P:$P,"--")
+
SUMIFS('Raw Data'!$T:$T, 'Raw Data'!$AN:$AN,"&lt;=" &amp;DATE(LEFT($AV$3, 4), MONTH("1 " &amp; AE$6 &amp; " " &amp; LEFT($AV$3, 4)) + 1, 0 ), 'Raw Data'!$AN:$AN,"&gt;" &amp;DATE(LEFT($AV$3, 4), MONTH("1 " &amp; AE$6 &amp; " " &amp; LEFT($AV$3, 4)), 0 ), 'Raw Data'!$J:$J, $A195, 'Raw Data'!$H:$H, "Ear*", 'Raw Data'!$P:$P,""&amp;'Raw Data'!$B$1,'Raw Data'!$D:$D,"&lt;&gt;*ithdr*",'Raw Data'!$D:$D,"&lt;&gt;*ancel*")</f>
        <v>0</v>
      </c>
      <c r="AF200" s="117"/>
      <c r="AG200" s="117"/>
      <c r="AH200" s="123"/>
      <c r="AI200" s="156">
        <f>SUMIFS('Raw Data'!$T:$T, 'Raw Data'!$AN:$AN,"&lt;=" &amp;DATE(LEFT($AV$3, 4), MONTH("1 " &amp; AI$6 &amp; " " &amp; LEFT($AV$3, 4)) + 1, 0 ), 'Raw Data'!$AN:$AN,"&gt;" &amp;DATE(LEFT($AV$3, 4), MONTH("1 " &amp; AI$6 &amp; " " &amp; LEFT($AV$3, 4)), 0 ), 'Raw Data'!$J:$J, $A195, 'Raw Data'!$H:$H, "Ear*", 'Raw Data'!$O:$O,""&amp;'Raw Data'!$B$1,'Raw Data'!$D:$D,"&lt;&gt;*ithdr*",'Raw Data'!$D:$D,"&lt;&gt;*ancel*",'Raw Data'!$P:$P,"--")
+
SUMIFS('Raw Data'!$T:$T, 'Raw Data'!$AN:$AN,"&lt;=" &amp;DATE(LEFT($AV$3, 4), MONTH("1 " &amp; AI$6 &amp; " " &amp; LEFT($AV$3, 4)) + 1, 0 ), 'Raw Data'!$AN:$AN,"&gt;" &amp;DATE(LEFT($AV$3, 4), MONTH("1 " &amp; AI$6 &amp; " " &amp; LEFT($AV$3, 4)), 0 ), 'Raw Data'!$J:$J, $A195, 'Raw Data'!$H:$H, "Ear*", 'Raw Data'!$P:$P,""&amp;'Raw Data'!$B$1,'Raw Data'!$D:$D,"&lt;&gt;*ithdr*",'Raw Data'!$D:$D,"&lt;&gt;*ancel*")</f>
        <v>0</v>
      </c>
      <c r="AJ200" s="117"/>
      <c r="AK200" s="117"/>
      <c r="AL200" s="123"/>
      <c r="AM200" s="156">
        <f>SUMIFS('Raw Data'!$T:$T, 'Raw Data'!$AN:$AN,"&lt;=" &amp;DATE(LEFT($AV$3, 4), MONTH("1 " &amp; AM$6 &amp; " " &amp; LEFT($AV$3, 4)) + 1, 0 ), 'Raw Data'!$AN:$AN,"&gt;" &amp;DATE(LEFT($AV$3, 4), MONTH("1 " &amp; AM$6 &amp; " " &amp; LEFT($AV$3, 4)), 0 ), 'Raw Data'!$J:$J, $A195, 'Raw Data'!$H:$H, "Ear*", 'Raw Data'!$O:$O,""&amp;'Raw Data'!$B$1,'Raw Data'!$D:$D,"&lt;&gt;*ithdr*",'Raw Data'!$D:$D,"&lt;&gt;*ancel*",'Raw Data'!$P:$P,"--")
+
SUMIFS('Raw Data'!$T:$T, 'Raw Data'!$AN:$AN,"&lt;=" &amp;DATE(LEFT($AV$3, 4), MONTH("1 " &amp; AM$6 &amp; " " &amp; LEFT($AV$3, 4)) + 1, 0 ), 'Raw Data'!$AN:$AN,"&gt;" &amp;DATE(LEFT($AV$3, 4), MONTH("1 " &amp; AM$6 &amp; " " &amp; LEFT($AV$3, 4)), 0 ), 'Raw Data'!$J:$J, $A195, 'Raw Data'!$H:$H, "Ear*", 'Raw Data'!$P:$P,""&amp;'Raw Data'!$B$1,'Raw Data'!$D:$D,"&lt;&gt;*ithdr*",'Raw Data'!$D:$D,"&lt;&gt;*ancel*")</f>
        <v>0</v>
      </c>
      <c r="AN200" s="117"/>
      <c r="AO200" s="117"/>
      <c r="AP200" s="123"/>
      <c r="AQ200" s="156">
        <f>SUMIFS('Raw Data'!$T:$T, 'Raw Data'!$AN:$AN,"&lt;=" &amp;DATE(LEFT($AV$3, 4), MONTH("1 " &amp; AQ$6 &amp; " " &amp; LEFT($AV$3, 4)) + 1, 0 ), 'Raw Data'!$AN:$AN,"&gt;" &amp;DATE(LEFT($AV$3, 4), MONTH("1 " &amp; AQ$6 &amp; " " &amp; LEFT($AV$3, 4)), 0 ), 'Raw Data'!$J:$J, $A195, 'Raw Data'!$H:$H, "Ear*", 'Raw Data'!$O:$O,""&amp;'Raw Data'!$B$1,'Raw Data'!$D:$D,"&lt;&gt;*ithdr*",'Raw Data'!$D:$D,"&lt;&gt;*ancel*",'Raw Data'!$P:$P,"--")
+
SUMIFS('Raw Data'!$T:$T, 'Raw Data'!$AN:$AN,"&lt;=" &amp;DATE(LEFT($AV$3, 4), MONTH("1 " &amp; AQ$6 &amp; " " &amp; LEFT($AV$3, 4)) + 1, 0 ), 'Raw Data'!$AN:$AN,"&gt;" &amp;DATE(LEFT($AV$3, 4), MONTH("1 " &amp; AQ$6 &amp; " " &amp; LEFT($AV$3, 4)), 0 ), 'Raw Data'!$J:$J, $A195, 'Raw Data'!$H:$H, "Ear*", 'Raw Data'!$P:$P,""&amp;'Raw Data'!$B$1,'Raw Data'!$D:$D,"&lt;&gt;*ithdr*",'Raw Data'!$D:$D,"&lt;&gt;*ancel*")</f>
        <v>0</v>
      </c>
      <c r="AR200" s="117"/>
      <c r="AS200" s="117"/>
      <c r="AT200" s="123"/>
      <c r="AU200" s="156">
        <f>SUMIFS('Raw Data'!$T:$T, 'Raw Data'!$AN:$AN,"&lt;=" &amp;DATE(MID($AV$3, 15, 4), MONTH("1 " &amp; AU$6 &amp; " " &amp; MID($AV$3, 15, 4)) + 1, 0 ), 'Raw Data'!$AN:$AN,"&gt;" &amp;DATE(MID($AV$3, 15, 4), MONTH("1 " &amp; AU$6 &amp; " " &amp; MID($AV$3, 15, 4)), 0 ), 'Raw Data'!$J:$J, $A195, 'Raw Data'!$H:$H, "Ear*", 'Raw Data'!$O:$O,""&amp;'Raw Data'!$B$1,'Raw Data'!$D:$D,"&lt;&gt;*ithdr*",'Raw Data'!$D:$D,"&lt;&gt;*ancel*",'Raw Data'!$P:$P,"--")
+
SUMIFS('Raw Data'!$T:$T, 'Raw Data'!$AN:$AN,"&lt;=" &amp;DATE(MID($AV$3, 15, 4), MONTH("1 " &amp; AU$6 &amp; " " &amp; MID($AV$3, 15, 4)) + 1, 0 ), 'Raw Data'!$AN:$AN,"&gt;" &amp;DATE(MID($AV$3, 15, 4), MONTH("1 " &amp; AU$6 &amp; " " &amp; MID($AV$3, 15, 4)), 0 ), 'Raw Data'!$J:$J, $A195, 'Raw Data'!$H:$H, "Ear*", 'Raw Data'!$P:$P,""&amp;'Raw Data'!$B$1,'Raw Data'!$D:$D,"&lt;&gt;*ithdr*",'Raw Data'!$D:$D,"&lt;&gt;*ancel*")</f>
        <v>0</v>
      </c>
      <c r="AV200" s="117"/>
      <c r="AW200" s="117"/>
      <c r="AX200" s="123"/>
      <c r="AY200" s="156">
        <f>SUMIFS('Raw Data'!$T:$T, 'Raw Data'!$AN:$AN,"&lt;=" &amp;DATE(MID($AV$3, 15, 4), MONTH("1 " &amp; AY$6 &amp; " " &amp; MID($AV$3, 15, 4)) + 1, 0 ), 'Raw Data'!$AN:$AN,"&gt;" &amp;DATE(MID($AV$3, 15, 4), MONTH("1 " &amp; AY$6 &amp; " " &amp; MID($AV$3, 15, 4)), 0 ), 'Raw Data'!$J:$J, $A195, 'Raw Data'!$H:$H, "Ear*", 'Raw Data'!$O:$O,""&amp;'Raw Data'!$B$1,'Raw Data'!$D:$D,"&lt;&gt;*ithdr*",'Raw Data'!$D:$D,"&lt;&gt;*ancel*",'Raw Data'!$P:$P,"--")
+
SUMIFS('Raw Data'!$T:$T, 'Raw Data'!$AN:$AN,"&lt;=" &amp;DATE(MID($AV$3, 15, 4), MONTH("1 " &amp; AY$6 &amp; " " &amp; MID($AV$3, 15, 4)) + 1, 0 ), 'Raw Data'!$AN:$AN,"&gt;" &amp;DATE(MID($AV$3, 15, 4), MONTH("1 " &amp; AY$6 &amp; " " &amp; MID($AV$3, 15, 4)), 0 ), 'Raw Data'!$J:$J, $A195, 'Raw Data'!$H:$H, "Ear*", 'Raw Data'!$P:$P,""&amp;'Raw Data'!$B$1,'Raw Data'!$D:$D,"&lt;&gt;*ithdr*",'Raw Data'!$D:$D,"&lt;&gt;*ancel*")</f>
        <v>0</v>
      </c>
      <c r="AZ200" s="117"/>
      <c r="BA200" s="117"/>
      <c r="BB200" s="123"/>
      <c r="BC200" s="156">
        <f>SUMIFS('Raw Data'!$T:$T, 'Raw Data'!$AN:$AN,"&lt;=" &amp;DATE(MID($AV$3, 15, 4), MONTH("1 " &amp; BC$6 &amp; " " &amp; MID($AV$3, 15, 4)) + 1, 0 ), 'Raw Data'!$AN:$AN,"&gt;" &amp;DATE(MID($AV$3, 15, 4), MONTH("1 " &amp; BC$6 &amp; " " &amp; MID($AV$3, 15, 4)), 0 ), 'Raw Data'!$J:$J, $A195, 'Raw Data'!$H:$H, "Ear*", 'Raw Data'!$O:$O,""&amp;'Raw Data'!$B$1,'Raw Data'!$D:$D,"&lt;&gt;*ithdr*",'Raw Data'!$D:$D,"&lt;&gt;*ancel*",'Raw Data'!$P:$P,"--")
+
SUMIFS('Raw Data'!$T:$T, 'Raw Data'!$AN:$AN,"&lt;=" &amp;DATE(MID($AV$3, 15, 4), MONTH("1 " &amp; BC$6 &amp; " " &amp; MID($AV$3, 15, 4)) + 1, 0 ), 'Raw Data'!$AN:$AN,"&gt;" &amp;DATE(MID($AV$3, 15, 4), MONTH("1 " &amp; BC$6 &amp; " " &amp; MID($AV$3, 15, 4)), 0 ), 'Raw Data'!$J:$J, $A195, 'Raw Data'!$H:$H, "Ear*", 'Raw Data'!$P:$P,""&amp;'Raw Data'!$B$1,'Raw Data'!$D:$D,"&lt;&gt;*ithdr*",'Raw Data'!$D:$D,"&lt;&gt;*ancel*")</f>
        <v>0</v>
      </c>
      <c r="BD200" s="117"/>
      <c r="BE200" s="117"/>
      <c r="BF200" s="123"/>
    </row>
    <row r="201" spans="1:58" ht="15.75" customHeight="1" x14ac:dyDescent="0.2">
      <c r="A201" s="157" t="s">
        <v>732</v>
      </c>
      <c r="B201" s="117"/>
      <c r="C201" s="117"/>
      <c r="D201" s="117"/>
      <c r="E201" s="117"/>
      <c r="F201" s="117"/>
      <c r="G201" s="117"/>
      <c r="H201" s="117"/>
      <c r="I201" s="117"/>
      <c r="J201" s="123"/>
      <c r="K201" s="156">
        <f>SUMIFS('Raw Data'!$T:$T, 'Raw Data'!$AN:$AN,"&lt;=" &amp;DATE(LEFT($AV$3, 4), MONTH("1 " &amp; K$6 &amp; " " &amp; LEFT($AV$3, 4)) + 1, 0 ), 'Raw Data'!$AN:$AN,"&gt;" &amp;DATE(LEFT($AV$3, 4), MONTH("1 " &amp; K$6 &amp; " " &amp; LEFT($AV$3, 4)), 0 ), 'Raw Data'!$J:$J, $A195, 'Raw Data'!$H:$H, "Non*", 'Raw Data'!$O:$O,""&amp;'Raw Data'!$B$1,'Raw Data'!$D:$D,"&lt;&gt;*ithdr*",'Raw Data'!$D:$D,"&lt;&gt;*ancel*",'Raw Data'!$P:$P,"--")
+
SUMIFS('Raw Data'!$T:$T, 'Raw Data'!$AN:$AN,"&lt;=" &amp;DATE(LEFT($AV$3, 4), MONTH("1 " &amp; K$6 &amp; " " &amp; LEFT($AV$3, 4)) + 1, 0 ), 'Raw Data'!$AN:$AN,"&gt;" &amp;DATE(LEFT($AV$3, 4), MONTH("1 " &amp; K$6 &amp; " " &amp; LEFT($AV$3, 4)), 0 ), 'Raw Data'!$J:$J, $A195, 'Raw Data'!$H:$H, "Non*", 'Raw Data'!$P:$P,""&amp;'Raw Data'!$B$1,'Raw Data'!$D:$D,"&lt;&gt;*ithdr*",'Raw Data'!$D:$D,"&lt;&gt;*ancel*")</f>
        <v>0</v>
      </c>
      <c r="L201" s="117"/>
      <c r="M201" s="117"/>
      <c r="N201" s="123"/>
      <c r="O201" s="156">
        <f>SUMIFS('Raw Data'!$T:$T, 'Raw Data'!$AN:$AN,"&lt;=" &amp;DATE(LEFT($AV$3, 4), MONTH("1 " &amp; O$6 &amp; " " &amp; LEFT($AV$3, 4)) + 1, 0 ), 'Raw Data'!$AN:$AN,"&gt;" &amp;DATE(LEFT($AV$3, 4), MONTH("1 " &amp; O$6 &amp; " " &amp; LEFT($AV$3, 4)), 0 ), 'Raw Data'!$J:$J, $A195, 'Raw Data'!$H:$H, "Non*", 'Raw Data'!$O:$O,""&amp;'Raw Data'!$B$1,'Raw Data'!$D:$D,"&lt;&gt;*ithdr*",'Raw Data'!$D:$D,"&lt;&gt;*ancel*",'Raw Data'!$P:$P,"--")
+
SUMIFS('Raw Data'!$T:$T, 'Raw Data'!$AN:$AN,"&lt;=" &amp;DATE(LEFT($AV$3, 4), MONTH("1 " &amp; O$6 &amp; " " &amp; LEFT($AV$3, 4)) + 1, 0 ), 'Raw Data'!$AN:$AN,"&gt;" &amp;DATE(LEFT($AV$3, 4), MONTH("1 " &amp; O$6 &amp; " " &amp; LEFT($AV$3, 4)), 0 ), 'Raw Data'!$J:$J, $A195, 'Raw Data'!$H:$H, "Non*", 'Raw Data'!$P:$P,""&amp;'Raw Data'!$B$1,'Raw Data'!$D:$D,"&lt;&gt;*ithdr*",'Raw Data'!$D:$D,"&lt;&gt;*ancel*")</f>
        <v>0</v>
      </c>
      <c r="P201" s="117"/>
      <c r="Q201" s="117"/>
      <c r="R201" s="123"/>
      <c r="S201" s="156">
        <f>SUMIFS('Raw Data'!$T:$T, 'Raw Data'!$AN:$AN,"&lt;=" &amp;DATE(LEFT($AV$3, 4), MONTH("1 " &amp; S$6 &amp; " " &amp; LEFT($AV$3, 4)) + 1, 0 ), 'Raw Data'!$AN:$AN,"&gt;" &amp;DATE(LEFT($AV$3, 4), MONTH("1 " &amp; S$6 &amp; " " &amp; LEFT($AV$3, 4)), 0 ), 'Raw Data'!$J:$J, $A195, 'Raw Data'!$H:$H, "Non*", 'Raw Data'!$O:$O,""&amp;'Raw Data'!$B$1,'Raw Data'!$D:$D,"&lt;&gt;*ithdr*",'Raw Data'!$D:$D,"&lt;&gt;*ancel*",'Raw Data'!$P:$P,"--")
+
SUMIFS('Raw Data'!$T:$T, 'Raw Data'!$AN:$AN,"&lt;=" &amp;DATE(LEFT($AV$3, 4), MONTH("1 " &amp; S$6 &amp; " " &amp; LEFT($AV$3, 4)) + 1, 0 ), 'Raw Data'!$AN:$AN,"&gt;" &amp;DATE(LEFT($AV$3, 4), MONTH("1 " &amp; S$6 &amp; " " &amp; LEFT($AV$3, 4)), 0 ), 'Raw Data'!$J:$J, $A195, 'Raw Data'!$H:$H, "Non*", 'Raw Data'!$P:$P,""&amp;'Raw Data'!$B$1,'Raw Data'!$D:$D,"&lt;&gt;*ithdr*",'Raw Data'!$D:$D,"&lt;&gt;*ancel*")</f>
        <v>0</v>
      </c>
      <c r="T201" s="117"/>
      <c r="U201" s="117"/>
      <c r="V201" s="123"/>
      <c r="W201" s="156">
        <f>SUMIFS('Raw Data'!$T:$T, 'Raw Data'!$AN:$AN,"&lt;=" &amp;DATE(LEFT($AV$3, 4), MONTH("1 " &amp; W$6 &amp; " " &amp; LEFT($AV$3, 4)) + 1, 0 ), 'Raw Data'!$AN:$AN,"&gt;" &amp;DATE(LEFT($AV$3, 4), MONTH("1 " &amp; W$6 &amp; " " &amp; LEFT($AV$3, 4)), 0 ), 'Raw Data'!$J:$J, $A195, 'Raw Data'!$H:$H, "Non*", 'Raw Data'!$O:$O,""&amp;'Raw Data'!$B$1,'Raw Data'!$D:$D,"&lt;&gt;*ithdr*",'Raw Data'!$D:$D,"&lt;&gt;*ancel*",'Raw Data'!$P:$P,"--")
+
SUMIFS('Raw Data'!$T:$T, 'Raw Data'!$AN:$AN,"&lt;=" &amp;DATE(LEFT($AV$3, 4), MONTH("1 " &amp; W$6 &amp; " " &amp; LEFT($AV$3, 4)) + 1, 0 ), 'Raw Data'!$AN:$AN,"&gt;" &amp;DATE(LEFT($AV$3, 4), MONTH("1 " &amp; W$6 &amp; " " &amp; LEFT($AV$3, 4)), 0 ), 'Raw Data'!$J:$J, $A195, 'Raw Data'!$H:$H, "Non*", 'Raw Data'!$P:$P,""&amp;'Raw Data'!$B$1,'Raw Data'!$D:$D,"&lt;&gt;*ithdr*",'Raw Data'!$D:$D,"&lt;&gt;*ancel*")</f>
        <v>0</v>
      </c>
      <c r="X201" s="117"/>
      <c r="Y201" s="117"/>
      <c r="Z201" s="123"/>
      <c r="AA201" s="156">
        <f>SUMIFS('Raw Data'!$T:$T, 'Raw Data'!$AN:$AN,"&lt;=" &amp;DATE(LEFT($AV$3, 4), MONTH("1 " &amp; AA$6 &amp; " " &amp; LEFT($AV$3, 4)) + 1, 0 ), 'Raw Data'!$AN:$AN,"&gt;" &amp;DATE(LEFT($AV$3, 4), MONTH("1 " &amp; AA$6 &amp; " " &amp; LEFT($AV$3, 4)), 0 ), 'Raw Data'!$J:$J, $A195, 'Raw Data'!$H:$H, "Non*", 'Raw Data'!$O:$O,""&amp;'Raw Data'!$B$1,'Raw Data'!$D:$D,"&lt;&gt;*ithdr*",'Raw Data'!$D:$D,"&lt;&gt;*ancel*",'Raw Data'!$P:$P,"--")
+
SUMIFS('Raw Data'!$T:$T, 'Raw Data'!$AN:$AN,"&lt;=" &amp;DATE(LEFT($AV$3, 4), MONTH("1 " &amp; AA$6 &amp; " " &amp; LEFT($AV$3, 4)) + 1, 0 ), 'Raw Data'!$AN:$AN,"&gt;" &amp;DATE(LEFT($AV$3, 4), MONTH("1 " &amp; AA$6 &amp; " " &amp; LEFT($AV$3, 4)), 0 ), 'Raw Data'!$J:$J, $A195, 'Raw Data'!$H:$H, "Non*", 'Raw Data'!$P:$P,""&amp;'Raw Data'!$B$1,'Raw Data'!$D:$D,"&lt;&gt;*ithdr*",'Raw Data'!$D:$D,"&lt;&gt;*ancel*")</f>
        <v>0</v>
      </c>
      <c r="AB201" s="117"/>
      <c r="AC201" s="117"/>
      <c r="AD201" s="123"/>
      <c r="AE201" s="156">
        <f>SUMIFS('Raw Data'!$T:$T, 'Raw Data'!$AN:$AN,"&lt;=" &amp;DATE(LEFT($AV$3, 4), MONTH("1 " &amp; AE$6 &amp; " " &amp; LEFT($AV$3, 4)) + 1, 0 ), 'Raw Data'!$AN:$AN,"&gt;" &amp;DATE(LEFT($AV$3, 4), MONTH("1 " &amp; AE$6 &amp; " " &amp; LEFT($AV$3, 4)), 0 ), 'Raw Data'!$J:$J, $A195, 'Raw Data'!$H:$H, "Non*", 'Raw Data'!$O:$O,""&amp;'Raw Data'!$B$1,'Raw Data'!$D:$D,"&lt;&gt;*ithdr*",'Raw Data'!$D:$D,"&lt;&gt;*ancel*",'Raw Data'!$P:$P,"--")
+
SUMIFS('Raw Data'!$T:$T, 'Raw Data'!$AN:$AN,"&lt;=" &amp;DATE(LEFT($AV$3, 4), MONTH("1 " &amp; AE$6 &amp; " " &amp; LEFT($AV$3, 4)) + 1, 0 ), 'Raw Data'!$AN:$AN,"&gt;" &amp;DATE(LEFT($AV$3, 4), MONTH("1 " &amp; AE$6 &amp; " " &amp; LEFT($AV$3, 4)), 0 ), 'Raw Data'!$J:$J, $A195, 'Raw Data'!$H:$H, "Non*", 'Raw Data'!$P:$P,""&amp;'Raw Data'!$B$1,'Raw Data'!$D:$D,"&lt;&gt;*ithdr*",'Raw Data'!$D:$D,"&lt;&gt;*ancel*")</f>
        <v>0</v>
      </c>
      <c r="AF201" s="117"/>
      <c r="AG201" s="117"/>
      <c r="AH201" s="123"/>
      <c r="AI201" s="156">
        <f>SUMIFS('Raw Data'!$T:$T, 'Raw Data'!$AN:$AN,"&lt;=" &amp;DATE(LEFT($AV$3, 4), MONTH("1 " &amp; AI$6 &amp; " " &amp; LEFT($AV$3, 4)) + 1, 0 ), 'Raw Data'!$AN:$AN,"&gt;" &amp;DATE(LEFT($AV$3, 4), MONTH("1 " &amp; AI$6 &amp; " " &amp; LEFT($AV$3, 4)), 0 ), 'Raw Data'!$J:$J, $A195, 'Raw Data'!$H:$H, "Non*", 'Raw Data'!$O:$O,""&amp;'Raw Data'!$B$1,'Raw Data'!$D:$D,"&lt;&gt;*ithdr*",'Raw Data'!$D:$D,"&lt;&gt;*ancel*",'Raw Data'!$P:$P,"--")
+
SUMIFS('Raw Data'!$T:$T, 'Raw Data'!$AN:$AN,"&lt;=" &amp;DATE(LEFT($AV$3, 4), MONTH("1 " &amp; AI$6 &amp; " " &amp; LEFT($AV$3, 4)) + 1, 0 ), 'Raw Data'!$AN:$AN,"&gt;" &amp;DATE(LEFT($AV$3, 4), MONTH("1 " &amp; AI$6 &amp; " " &amp; LEFT($AV$3, 4)), 0 ), 'Raw Data'!$J:$J, $A195, 'Raw Data'!$H:$H, "Non*", 'Raw Data'!$P:$P,""&amp;'Raw Data'!$B$1,'Raw Data'!$D:$D,"&lt;&gt;*ithdr*",'Raw Data'!$D:$D,"&lt;&gt;*ancel*")</f>
        <v>0</v>
      </c>
      <c r="AJ201" s="117"/>
      <c r="AK201" s="117"/>
      <c r="AL201" s="123"/>
      <c r="AM201" s="156">
        <f>SUMIFS('Raw Data'!$T:$T, 'Raw Data'!$AN:$AN,"&lt;=" &amp;DATE(LEFT($AV$3, 4), MONTH("1 " &amp; AM$6 &amp; " " &amp; LEFT($AV$3, 4)) + 1, 0 ), 'Raw Data'!$AN:$AN,"&gt;" &amp;DATE(LEFT($AV$3, 4), MONTH("1 " &amp; AM$6 &amp; " " &amp; LEFT($AV$3, 4)), 0 ), 'Raw Data'!$J:$J, $A195, 'Raw Data'!$H:$H, "Non*", 'Raw Data'!$O:$O,""&amp;'Raw Data'!$B$1,'Raw Data'!$D:$D,"&lt;&gt;*ithdr*",'Raw Data'!$D:$D,"&lt;&gt;*ancel*",'Raw Data'!$P:$P,"--")
+
SUMIFS('Raw Data'!$T:$T, 'Raw Data'!$AN:$AN,"&lt;=" &amp;DATE(LEFT($AV$3, 4), MONTH("1 " &amp; AM$6 &amp; " " &amp; LEFT($AV$3, 4)) + 1, 0 ), 'Raw Data'!$AN:$AN,"&gt;" &amp;DATE(LEFT($AV$3, 4), MONTH("1 " &amp; AM$6 &amp; " " &amp; LEFT($AV$3, 4)), 0 ), 'Raw Data'!$J:$J, $A195, 'Raw Data'!$H:$H, "Non*", 'Raw Data'!$P:$P,""&amp;'Raw Data'!$B$1,'Raw Data'!$D:$D,"&lt;&gt;*ithdr*",'Raw Data'!$D:$D,"&lt;&gt;*ancel*")</f>
        <v>0</v>
      </c>
      <c r="AN201" s="117"/>
      <c r="AO201" s="117"/>
      <c r="AP201" s="123"/>
      <c r="AQ201" s="156">
        <f>SUMIFS('Raw Data'!$T:$T, 'Raw Data'!$AN:$AN,"&lt;=" &amp;DATE(LEFT($AV$3, 4), MONTH("1 " &amp; AQ$6 &amp; " " &amp; LEFT($AV$3, 4)) + 1, 0 ), 'Raw Data'!$AN:$AN,"&gt;" &amp;DATE(LEFT($AV$3, 4), MONTH("1 " &amp; AQ$6 &amp; " " &amp; LEFT($AV$3, 4)), 0 ), 'Raw Data'!$J:$J, $A195, 'Raw Data'!$H:$H, "Non*", 'Raw Data'!$O:$O,""&amp;'Raw Data'!$B$1,'Raw Data'!$D:$D,"&lt;&gt;*ithdr*",'Raw Data'!$D:$D,"&lt;&gt;*ancel*",'Raw Data'!$P:$P,"--")
+
SUMIFS('Raw Data'!$T:$T, 'Raw Data'!$AN:$AN,"&lt;=" &amp;DATE(LEFT($AV$3, 4), MONTH("1 " &amp; AQ$6 &amp; " " &amp; LEFT($AV$3, 4)) + 1, 0 ), 'Raw Data'!$AN:$AN,"&gt;" &amp;DATE(LEFT($AV$3, 4), MONTH("1 " &amp; AQ$6 &amp; " " &amp; LEFT($AV$3, 4)), 0 ), 'Raw Data'!$J:$J, $A195, 'Raw Data'!$H:$H, "Non*", 'Raw Data'!$P:$P,""&amp;'Raw Data'!$B$1,'Raw Data'!$D:$D,"&lt;&gt;*ithdr*",'Raw Data'!$D:$D,"&lt;&gt;*ancel*")</f>
        <v>0</v>
      </c>
      <c r="AR201" s="117"/>
      <c r="AS201" s="117"/>
      <c r="AT201" s="123"/>
      <c r="AU201" s="156">
        <f>SUMIFS('Raw Data'!$T:$T, 'Raw Data'!$AN:$AN,"&lt;=" &amp;DATE(MID($AV$3, 15, 4), MONTH("1 " &amp; AU$6 &amp; " " &amp; MID($AV$3, 15, 4)) + 1, 0 ), 'Raw Data'!$AN:$AN,"&gt;" &amp;DATE(MID($AV$3, 15, 4), MONTH("1 " &amp; AU$6 &amp; " " &amp; MID($AV$3, 15, 4)), 0 ), 'Raw Data'!$J:$J, $A195, 'Raw Data'!$H:$H, "Non*", 'Raw Data'!$O:$O,""&amp;'Raw Data'!$B$1,'Raw Data'!$D:$D,"&lt;&gt;*ithdr*",'Raw Data'!$D:$D,"&lt;&gt;*ancel*",'Raw Data'!$P:$P,"--")
+
SUMIFS('Raw Data'!$T:$T, 'Raw Data'!$AN:$AN,"&lt;=" &amp;DATE(MID($AV$3, 15, 4), MONTH("1 " &amp; AU$6 &amp; " " &amp; MID($AV$3, 15, 4)) + 1, 0 ), 'Raw Data'!$AN:$AN,"&gt;" &amp;DATE(MID($AV$3, 15, 4), MONTH("1 " &amp; AU$6 &amp; " " &amp; MID($AV$3, 15, 4)), 0 ), 'Raw Data'!$J:$J, $A195, 'Raw Data'!$H:$H, "Non*", 'Raw Data'!$P:$P,""&amp;'Raw Data'!$B$1,'Raw Data'!$D:$D,"&lt;&gt;*ithdr*",'Raw Data'!$D:$D,"&lt;&gt;*ancel*")</f>
        <v>0</v>
      </c>
      <c r="AV201" s="117"/>
      <c r="AW201" s="117"/>
      <c r="AX201" s="123"/>
      <c r="AY201" s="156">
        <f>SUMIFS('Raw Data'!$T:$T, 'Raw Data'!$AN:$AN,"&lt;=" &amp;DATE(MID($AV$3, 15, 4), MONTH("1 " &amp; AY$6 &amp; " " &amp; MID($AV$3, 15, 4)) + 1, 0 ), 'Raw Data'!$AN:$AN,"&gt;" &amp;DATE(MID($AV$3, 15, 4), MONTH("1 " &amp; AY$6 &amp; " " &amp; MID($AV$3, 15, 4)), 0 ), 'Raw Data'!$J:$J, $A195, 'Raw Data'!$H:$H, "Non*", 'Raw Data'!$O:$O,""&amp;'Raw Data'!$B$1,'Raw Data'!$D:$D,"&lt;&gt;*ithdr*",'Raw Data'!$D:$D,"&lt;&gt;*ancel*",'Raw Data'!$P:$P,"--")
+
SUMIFS('Raw Data'!$T:$T, 'Raw Data'!$AN:$AN,"&lt;=" &amp;DATE(MID($AV$3, 15, 4), MONTH("1 " &amp; AY$6 &amp; " " &amp; MID($AV$3, 15, 4)) + 1, 0 ), 'Raw Data'!$AN:$AN,"&gt;" &amp;DATE(MID($AV$3, 15, 4), MONTH("1 " &amp; AY$6 &amp; " " &amp; MID($AV$3, 15, 4)), 0 ), 'Raw Data'!$J:$J, $A195, 'Raw Data'!$H:$H, "Non*", 'Raw Data'!$P:$P,""&amp;'Raw Data'!$B$1,'Raw Data'!$D:$D,"&lt;&gt;*ithdr*",'Raw Data'!$D:$D,"&lt;&gt;*ancel*")</f>
        <v>0</v>
      </c>
      <c r="AZ201" s="117"/>
      <c r="BA201" s="117"/>
      <c r="BB201" s="123"/>
      <c r="BC201" s="156">
        <f>SUMIFS('Raw Data'!$T:$T, 'Raw Data'!$AN:$AN,"&lt;=" &amp;DATE(MID($AV$3, 15, 4), MONTH("1 " &amp; BC$6 &amp; " " &amp; MID($AV$3, 15, 4)) + 1, 0 ), 'Raw Data'!$AN:$AN,"&gt;" &amp;DATE(MID($AV$3, 15, 4), MONTH("1 " &amp; BC$6 &amp; " " &amp; MID($AV$3, 15, 4)), 0 ), 'Raw Data'!$J:$J, $A195, 'Raw Data'!$H:$H, "Non*", 'Raw Data'!$O:$O,""&amp;'Raw Data'!$B$1,'Raw Data'!$D:$D,"&lt;&gt;*ithdr*",'Raw Data'!$D:$D,"&lt;&gt;*ancel*",'Raw Data'!$P:$P,"--")
+
SUMIFS('Raw Data'!$T:$T, 'Raw Data'!$AN:$AN,"&lt;=" &amp;DATE(MID($AV$3, 15, 4), MONTH("1 " &amp; BC$6 &amp; " " &amp; MID($AV$3, 15, 4)) + 1, 0 ), 'Raw Data'!$AN:$AN,"&gt;" &amp;DATE(MID($AV$3, 15, 4), MONTH("1 " &amp; BC$6 &amp; " " &amp; MID($AV$3, 15, 4)), 0 ), 'Raw Data'!$J:$J, $A195, 'Raw Data'!$H:$H, "Non*", 'Raw Data'!$P:$P,""&amp;'Raw Data'!$B$1,'Raw Data'!$D:$D,"&lt;&gt;*ithdr*",'Raw Data'!$D:$D,"&lt;&gt;*ancel*")</f>
        <v>0</v>
      </c>
      <c r="BD201" s="117"/>
      <c r="BE201" s="117"/>
      <c r="BF201" s="123"/>
    </row>
    <row r="202" spans="1:58" ht="15.75" customHeight="1" x14ac:dyDescent="0.2">
      <c r="A202" s="120" t="s">
        <v>127</v>
      </c>
      <c r="B202" s="117"/>
      <c r="C202" s="117"/>
      <c r="D202" s="117"/>
      <c r="E202" s="117"/>
      <c r="F202" s="117"/>
      <c r="G202" s="117"/>
      <c r="H202" s="117"/>
      <c r="I202" s="117"/>
      <c r="J202" s="123"/>
      <c r="K202" s="156">
        <f>SUMIFS('Raw Data'!$W:$W, 'Raw Data'!$AN:$AN,"&lt;=" &amp;DATE(LEFT($AV$3, 4), MONTH("1 " &amp; K$6 &amp; " " &amp; LEFT($AV$3, 4)) + 1, 0 ), 'Raw Data'!$AN:$AN,"&gt;" &amp;DATE(LEFT($AV$3, 4), MONTH("1 " &amp; K$6 &amp; " " &amp; LEFT($AV$3, 4)), 0 ), 'Raw Data'!$J:$J, $A195, 'Raw Data'!$O:$O,""&amp;'Raw Data'!$B$1,'Raw Data'!$D:$D,"&lt;&gt;*ithdr*",'Raw Data'!$D:$D,"&lt;&gt;*ancel*",'Raw Data'!$P:$P,"--")
+
SUMIFS('Raw Data'!$W:$W, 'Raw Data'!$AN:$AN,"&lt;=" &amp;DATE(LEFT($AV$3, 4), MONTH("1 " &amp; K$6 &amp; " " &amp; LEFT($AV$3, 4)) + 1, 0 ), 'Raw Data'!$AN:$AN,"&gt;" &amp;DATE(LEFT($AV$3, 4), MONTH("1 " &amp; K$6 &amp; " " &amp; LEFT($AV$3, 4)), 0 ), 'Raw Data'!$J:$J, $A195, 'Raw Data'!$P:$P,""&amp;'Raw Data'!$B$1,'Raw Data'!$D:$D,"&lt;&gt;*ithdr*",'Raw Data'!$D:$D,"&lt;&gt;*ancel*")</f>
        <v>0</v>
      </c>
      <c r="L202" s="117"/>
      <c r="M202" s="117"/>
      <c r="N202" s="123"/>
      <c r="O202" s="156">
        <f>SUMIFS('Raw Data'!$W:$W, 'Raw Data'!$AN:$AN,"&lt;=" &amp;DATE(LEFT($AV$3, 4), MONTH("1 " &amp; O$6 &amp; " " &amp; LEFT($AV$3, 4)) + 1, 0 ), 'Raw Data'!$AN:$AN,"&gt;" &amp;DATE(LEFT($AV$3, 4), MONTH("1 " &amp; O$6 &amp; " " &amp; LEFT($AV$3, 4)), 0 ), 'Raw Data'!$J:$J, $A195, 'Raw Data'!$O:$O,""&amp;'Raw Data'!$B$1,'Raw Data'!$D:$D,"&lt;&gt;*ithdr*",'Raw Data'!$D:$D,"&lt;&gt;*ancel*",'Raw Data'!$P:$P,"--")
+
SUMIFS('Raw Data'!$W:$W, 'Raw Data'!$AN:$AN,"&lt;=" &amp;DATE(LEFT($AV$3, 4), MONTH("1 " &amp; O$6 &amp; " " &amp; LEFT($AV$3, 4)) + 1, 0 ), 'Raw Data'!$AN:$AN,"&gt;" &amp;DATE(LEFT($AV$3, 4), MONTH("1 " &amp; O$6 &amp; " " &amp; LEFT($AV$3, 4)), 0 ), 'Raw Data'!$J:$J, $A195, 'Raw Data'!$P:$P,""&amp;'Raw Data'!$B$1,'Raw Data'!$D:$D,"&lt;&gt;*ithdr*",'Raw Data'!$D:$D,"&lt;&gt;*ancel*")</f>
        <v>0</v>
      </c>
      <c r="P202" s="117"/>
      <c r="Q202" s="117"/>
      <c r="R202" s="123"/>
      <c r="S202" s="156">
        <f>SUMIFS('Raw Data'!$W:$W, 'Raw Data'!$AN:$AN,"&lt;=" &amp;DATE(LEFT($AV$3, 4), MONTH("1 " &amp; S$6 &amp; " " &amp; LEFT($AV$3, 4)) + 1, 0 ), 'Raw Data'!$AN:$AN,"&gt;" &amp;DATE(LEFT($AV$3, 4), MONTH("1 " &amp; S$6 &amp; " " &amp; LEFT($AV$3, 4)), 0 ), 'Raw Data'!$J:$J, $A195, 'Raw Data'!$O:$O,""&amp;'Raw Data'!$B$1,'Raw Data'!$D:$D,"&lt;&gt;*ithdr*",'Raw Data'!$D:$D,"&lt;&gt;*ancel*",'Raw Data'!$P:$P,"--")
+
SUMIFS('Raw Data'!$W:$W, 'Raw Data'!$AN:$AN,"&lt;=" &amp;DATE(LEFT($AV$3, 4), MONTH("1 " &amp; S$6 &amp; " " &amp; LEFT($AV$3, 4)) + 1, 0 ), 'Raw Data'!$AN:$AN,"&gt;" &amp;DATE(LEFT($AV$3, 4), MONTH("1 " &amp; S$6 &amp; " " &amp; LEFT($AV$3, 4)), 0 ), 'Raw Data'!$J:$J, $A195, 'Raw Data'!$P:$P,""&amp;'Raw Data'!$B$1,'Raw Data'!$D:$D,"&lt;&gt;*ithdr*",'Raw Data'!$D:$D,"&lt;&gt;*ancel*")</f>
        <v>0</v>
      </c>
      <c r="T202" s="117"/>
      <c r="U202" s="117"/>
      <c r="V202" s="123"/>
      <c r="W202" s="156">
        <f>SUMIFS('Raw Data'!$W:$W, 'Raw Data'!$AN:$AN,"&lt;=" &amp;DATE(LEFT($AV$3, 4), MONTH("1 " &amp; W$6 &amp; " " &amp; LEFT($AV$3, 4)) + 1, 0 ), 'Raw Data'!$AN:$AN,"&gt;" &amp;DATE(LEFT($AV$3, 4), MONTH("1 " &amp; W$6 &amp; " " &amp; LEFT($AV$3, 4)), 0 ), 'Raw Data'!$J:$J, $A195, 'Raw Data'!$O:$O,""&amp;'Raw Data'!$B$1,'Raw Data'!$D:$D,"&lt;&gt;*ithdr*",'Raw Data'!$D:$D,"&lt;&gt;*ancel*",'Raw Data'!$P:$P,"--")
+
SUMIFS('Raw Data'!$W:$W, 'Raw Data'!$AN:$AN,"&lt;=" &amp;DATE(LEFT($AV$3, 4), MONTH("1 " &amp; W$6 &amp; " " &amp; LEFT($AV$3, 4)) + 1, 0 ), 'Raw Data'!$AN:$AN,"&gt;" &amp;DATE(LEFT($AV$3, 4), MONTH("1 " &amp; W$6 &amp; " " &amp; LEFT($AV$3, 4)), 0 ), 'Raw Data'!$J:$J, $A195, 'Raw Data'!$P:$P,""&amp;'Raw Data'!$B$1,'Raw Data'!$D:$D,"&lt;&gt;*ithdr*",'Raw Data'!$D:$D,"&lt;&gt;*ancel*")</f>
        <v>0</v>
      </c>
      <c r="X202" s="117"/>
      <c r="Y202" s="117"/>
      <c r="Z202" s="123"/>
      <c r="AA202" s="156">
        <f>SUMIFS('Raw Data'!$W:$W, 'Raw Data'!$AN:$AN,"&lt;=" &amp;DATE(LEFT($AV$3, 4), MONTH("1 " &amp; AA$6 &amp; " " &amp; LEFT($AV$3, 4)) + 1, 0 ), 'Raw Data'!$AN:$AN,"&gt;" &amp;DATE(LEFT($AV$3, 4), MONTH("1 " &amp; AA$6 &amp; " " &amp; LEFT($AV$3, 4)), 0 ), 'Raw Data'!$J:$J, $A195, 'Raw Data'!$O:$O,""&amp;'Raw Data'!$B$1,'Raw Data'!$D:$D,"&lt;&gt;*ithdr*",'Raw Data'!$D:$D,"&lt;&gt;*ancel*",'Raw Data'!$P:$P,"--")
+
SUMIFS('Raw Data'!$W:$W, 'Raw Data'!$AN:$AN,"&lt;=" &amp;DATE(LEFT($AV$3, 4), MONTH("1 " &amp; AA$6 &amp; " " &amp; LEFT($AV$3, 4)) + 1, 0 ), 'Raw Data'!$AN:$AN,"&gt;" &amp;DATE(LEFT($AV$3, 4), MONTH("1 " &amp; AA$6 &amp; " " &amp; LEFT($AV$3, 4)), 0 ), 'Raw Data'!$J:$J, $A195, 'Raw Data'!$P:$P,""&amp;'Raw Data'!$B$1,'Raw Data'!$D:$D,"&lt;&gt;*ithdr*",'Raw Data'!$D:$D,"&lt;&gt;*ancel*")</f>
        <v>0</v>
      </c>
      <c r="AB202" s="117"/>
      <c r="AC202" s="117"/>
      <c r="AD202" s="123"/>
      <c r="AE202" s="156">
        <f>SUMIFS('Raw Data'!$W:$W, 'Raw Data'!$AN:$AN,"&lt;=" &amp;DATE(LEFT($AV$3, 4), MONTH("1 " &amp; AE$6 &amp; " " &amp; LEFT($AV$3, 4)) + 1, 0 ), 'Raw Data'!$AN:$AN,"&gt;" &amp;DATE(LEFT($AV$3, 4), MONTH("1 " &amp; AE$6 &amp; " " &amp; LEFT($AV$3, 4)), 0 ), 'Raw Data'!$J:$J, $A195, 'Raw Data'!$O:$O,""&amp;'Raw Data'!$B$1,'Raw Data'!$D:$D,"&lt;&gt;*ithdr*",'Raw Data'!$D:$D,"&lt;&gt;*ancel*",'Raw Data'!$P:$P,"--")
+
SUMIFS('Raw Data'!$W:$W, 'Raw Data'!$AN:$AN,"&lt;=" &amp;DATE(LEFT($AV$3, 4), MONTH("1 " &amp; AE$6 &amp; " " &amp; LEFT($AV$3, 4)) + 1, 0 ), 'Raw Data'!$AN:$AN,"&gt;" &amp;DATE(LEFT($AV$3, 4), MONTH("1 " &amp; AE$6 &amp; " " &amp; LEFT($AV$3, 4)), 0 ), 'Raw Data'!$J:$J, $A195, 'Raw Data'!$P:$P,""&amp;'Raw Data'!$B$1,'Raw Data'!$D:$D,"&lt;&gt;*ithdr*",'Raw Data'!$D:$D,"&lt;&gt;*ancel*")</f>
        <v>0</v>
      </c>
      <c r="AF202" s="117"/>
      <c r="AG202" s="117"/>
      <c r="AH202" s="123"/>
      <c r="AI202" s="156">
        <f>SUMIFS('Raw Data'!$W:$W, 'Raw Data'!$AN:$AN,"&lt;=" &amp;DATE(LEFT($AV$3, 4), MONTH("1 " &amp; AI$6 &amp; " " &amp; LEFT($AV$3, 4)) + 1, 0 ), 'Raw Data'!$AN:$AN,"&gt;" &amp;DATE(LEFT($AV$3, 4), MONTH("1 " &amp; AI$6 &amp; " " &amp; LEFT($AV$3, 4)), 0 ), 'Raw Data'!$J:$J, $A195, 'Raw Data'!$O:$O,""&amp;'Raw Data'!$B$1,'Raw Data'!$D:$D,"&lt;&gt;*ithdr*",'Raw Data'!$D:$D,"&lt;&gt;*ancel*",'Raw Data'!$P:$P,"--")
+
SUMIFS('Raw Data'!$W:$W, 'Raw Data'!$AN:$AN,"&lt;=" &amp;DATE(LEFT($AV$3, 4), MONTH("1 " &amp; AI$6 &amp; " " &amp; LEFT($AV$3, 4)) + 1, 0 ), 'Raw Data'!$AN:$AN,"&gt;" &amp;DATE(LEFT($AV$3, 4), MONTH("1 " &amp; AI$6 &amp; " " &amp; LEFT($AV$3, 4)), 0 ), 'Raw Data'!$J:$J, $A195, 'Raw Data'!$P:$P,""&amp;'Raw Data'!$B$1,'Raw Data'!$D:$D,"&lt;&gt;*ithdr*",'Raw Data'!$D:$D,"&lt;&gt;*ancel*")</f>
        <v>0</v>
      </c>
      <c r="AJ202" s="117"/>
      <c r="AK202" s="117"/>
      <c r="AL202" s="123"/>
      <c r="AM202" s="156">
        <f>SUMIFS('Raw Data'!$W:$W, 'Raw Data'!$AN:$AN,"&lt;=" &amp;DATE(LEFT($AV$3, 4), MONTH("1 " &amp; AM$6 &amp; " " &amp; LEFT($AV$3, 4)) + 1, 0 ), 'Raw Data'!$AN:$AN,"&gt;" &amp;DATE(LEFT($AV$3, 4), MONTH("1 " &amp; AM$6 &amp; " " &amp; LEFT($AV$3, 4)), 0 ), 'Raw Data'!$J:$J, $A195, 'Raw Data'!$O:$O,""&amp;'Raw Data'!$B$1,'Raw Data'!$D:$D,"&lt;&gt;*ithdr*",'Raw Data'!$D:$D,"&lt;&gt;*ancel*",'Raw Data'!$P:$P,"--")
+
SUMIFS('Raw Data'!$W:$W, 'Raw Data'!$AN:$AN,"&lt;=" &amp;DATE(LEFT($AV$3, 4), MONTH("1 " &amp; AM$6 &amp; " " &amp; LEFT($AV$3, 4)) + 1, 0 ), 'Raw Data'!$AN:$AN,"&gt;" &amp;DATE(LEFT($AV$3, 4), MONTH("1 " &amp; AM$6 &amp; " " &amp; LEFT($AV$3, 4)), 0 ), 'Raw Data'!$J:$J, $A195, 'Raw Data'!$P:$P,""&amp;'Raw Data'!$B$1,'Raw Data'!$D:$D,"&lt;&gt;*ithdr*",'Raw Data'!$D:$D,"&lt;&gt;*ancel*")</f>
        <v>0</v>
      </c>
      <c r="AN202" s="117"/>
      <c r="AO202" s="117"/>
      <c r="AP202" s="123"/>
      <c r="AQ202" s="156">
        <f>SUMIFS('Raw Data'!$W:$W, 'Raw Data'!$AN:$AN,"&lt;=" &amp;DATE(LEFT($AV$3, 4), MONTH("1 " &amp; AQ$6 &amp; " " &amp; LEFT($AV$3, 4)) + 1, 0 ), 'Raw Data'!$AN:$AN,"&gt;" &amp;DATE(LEFT($AV$3, 4), MONTH("1 " &amp; AQ$6 &amp; " " &amp; LEFT($AV$3, 4)), 0 ), 'Raw Data'!$J:$J, $A195, 'Raw Data'!$O:$O,""&amp;'Raw Data'!$B$1,'Raw Data'!$D:$D,"&lt;&gt;*ithdr*",'Raw Data'!$D:$D,"&lt;&gt;*ancel*",'Raw Data'!$P:$P,"--")
+
SUMIFS('Raw Data'!$W:$W, 'Raw Data'!$AN:$AN,"&lt;=" &amp;DATE(LEFT($AV$3, 4), MONTH("1 " &amp; AQ$6 &amp; " " &amp; LEFT($AV$3, 4)) + 1, 0 ), 'Raw Data'!$AN:$AN,"&gt;" &amp;DATE(LEFT($AV$3, 4), MONTH("1 " &amp; AQ$6 &amp; " " &amp; LEFT($AV$3, 4)), 0 ), 'Raw Data'!$J:$J, $A195, 'Raw Data'!$P:$P,""&amp;'Raw Data'!$B$1,'Raw Data'!$D:$D,"&lt;&gt;*ithdr*",'Raw Data'!$D:$D,"&lt;&gt;*ancel*")</f>
        <v>0</v>
      </c>
      <c r="AR202" s="117"/>
      <c r="AS202" s="117"/>
      <c r="AT202" s="123"/>
      <c r="AU202" s="156">
        <f>SUMIFS('Raw Data'!$W:$W, 'Raw Data'!$AN:$AN,"&lt;=" &amp;DATE(MID($AV$3, 15, 4), MONTH("1 " &amp; AU$6 &amp; " " &amp; MID($AV$3, 15, 4)) + 1, 0 ), 'Raw Data'!$AN:$AN,"&gt;" &amp;DATE(MID($AV$3, 15, 4), MONTH("1 " &amp; AU$6 &amp; " " &amp; MID($AV$3, 15, 4)), 0 ), 'Raw Data'!$J:$J, $A195, 'Raw Data'!$O:$O,""&amp;'Raw Data'!$B$1,'Raw Data'!$D:$D,"&lt;&gt;*ithdr*",'Raw Data'!$D:$D,"&lt;&gt;*ancel*",'Raw Data'!$P:$P,"--")
+
SUMIFS('Raw Data'!$W:$W, 'Raw Data'!$AN:$AN,"&lt;=" &amp;DATE(MID($AV$3, 15, 4), MONTH("1 " &amp; AU$6 &amp; " " &amp; MID($AV$3, 15, 4)) + 1, 0 ), 'Raw Data'!$AN:$AN,"&gt;" &amp;DATE(MID($AV$3, 15, 4), MONTH("1 " &amp; AU$6 &amp; " " &amp; MID($AV$3, 15, 4)), 0 ), 'Raw Data'!$J:$J, $A195, 'Raw Data'!$P:$P,""&amp;'Raw Data'!$B$1,'Raw Data'!$D:$D,"&lt;&gt;*ithdr*",'Raw Data'!$D:$D,"&lt;&gt;*ancel*")</f>
        <v>0</v>
      </c>
      <c r="AV202" s="117"/>
      <c r="AW202" s="117"/>
      <c r="AX202" s="123"/>
      <c r="AY202" s="156">
        <f>SUMIFS('Raw Data'!$W:$W, 'Raw Data'!$AN:$AN,"&lt;=" &amp;DATE(MID($AV$3, 15, 4), MONTH("1 " &amp; AY$6 &amp; " " &amp; MID($AV$3, 15, 4)) + 1, 0 ), 'Raw Data'!$AN:$AN,"&gt;" &amp;DATE(MID($AV$3, 15, 4), MONTH("1 " &amp; AY$6 &amp; " " &amp; MID($AV$3, 15, 4)), 0 ), 'Raw Data'!$J:$J, $A195, 'Raw Data'!$O:$O,""&amp;'Raw Data'!$B$1,'Raw Data'!$D:$D,"&lt;&gt;*ithdr*",'Raw Data'!$D:$D,"&lt;&gt;*ancel*",'Raw Data'!$P:$P,"--")
+
SUMIFS('Raw Data'!$W:$W, 'Raw Data'!$AN:$AN,"&lt;=" &amp;DATE(MID($AV$3, 15, 4), MONTH("1 " &amp; AY$6 &amp; " " &amp; MID($AV$3, 15, 4)) + 1, 0 ), 'Raw Data'!$AN:$AN,"&gt;" &amp;DATE(MID($AV$3, 15, 4), MONTH("1 " &amp; AY$6 &amp; " " &amp; MID($AV$3, 15, 4)), 0 ), 'Raw Data'!$J:$J, $A195, 'Raw Data'!$P:$P,""&amp;'Raw Data'!$B$1,'Raw Data'!$D:$D,"&lt;&gt;*ithdr*",'Raw Data'!$D:$D,"&lt;&gt;*ancel*")</f>
        <v>0</v>
      </c>
      <c r="AZ202" s="117"/>
      <c r="BA202" s="117"/>
      <c r="BB202" s="123"/>
      <c r="BC202" s="156">
        <f>SUMIFS('Raw Data'!$W:$W, 'Raw Data'!$AN:$AN,"&lt;=" &amp;DATE(MID($AV$3, 15, 4), MONTH("1 " &amp; BC$6 &amp; " " &amp; MID($AV$3, 15, 4)) + 1, 0 ), 'Raw Data'!$AN:$AN,"&gt;" &amp;DATE(MID($AV$3, 15, 4), MONTH("1 " &amp; BC$6 &amp; " " &amp; MID($AV$3, 15, 4)), 0 ), 'Raw Data'!$J:$J, $A195, 'Raw Data'!$O:$O,""&amp;'Raw Data'!$B$1,'Raw Data'!$D:$D,"&lt;&gt;*ithdr*",'Raw Data'!$D:$D,"&lt;&gt;*ancel*",'Raw Data'!$P:$P,"--")
+
SUMIFS('Raw Data'!$W:$W, 'Raw Data'!$AN:$AN,"&lt;=" &amp;DATE(MID($AV$3, 15, 4), MONTH("1 " &amp; BC$6 &amp; " " &amp; MID($AV$3, 15, 4)) + 1, 0 ), 'Raw Data'!$AN:$AN,"&gt;" &amp;DATE(MID($AV$3, 15, 4), MONTH("1 " &amp; BC$6 &amp; " " &amp; MID($AV$3, 15, 4)), 0 ), 'Raw Data'!$J:$J, $A195, 'Raw Data'!$P:$P,""&amp;'Raw Data'!$B$1,'Raw Data'!$D:$D,"&lt;&gt;*ithdr*",'Raw Data'!$D:$D,"&lt;&gt;*ancel*")</f>
        <v>0</v>
      </c>
      <c r="BD202" s="117"/>
      <c r="BE202" s="117"/>
      <c r="BF202" s="123"/>
    </row>
    <row r="203" spans="1:58" ht="15.75" customHeight="1" x14ac:dyDescent="0.2">
      <c r="A203" s="120" t="s">
        <v>733</v>
      </c>
      <c r="B203" s="117"/>
      <c r="C203" s="117"/>
      <c r="D203" s="117"/>
      <c r="E203" s="117"/>
      <c r="F203" s="117"/>
      <c r="G203" s="117"/>
      <c r="H203" s="117"/>
      <c r="I203" s="117"/>
      <c r="J203" s="123"/>
      <c r="K203" s="156">
        <f>SUMIFS('Raw Data'!$U:$U, 'Raw Data'!$AN:$AN,"&lt;=" &amp;DATE(LEFT($AV$3, 4), MONTH("1 " &amp; K$6 &amp; " " &amp; LEFT($AV$3, 4)) + 1, 0 ), 'Raw Data'!$AN:$AN,"&gt;" &amp;DATE(LEFT($AV$3, 4), MONTH("1 " &amp; K$6 &amp; " " &amp; LEFT($AV$3, 4)), 0 ), 'Raw Data'!$J:$J, $A195, 'Raw Data'!$O:$O,""&amp;'Raw Data'!$B$1,'Raw Data'!$D:$D,"&lt;&gt;*ithdr*",'Raw Data'!$D:$D,"&lt;&gt;*ancel*",'Raw Data'!$P:$P,"--")
+
SUMIFS('Raw Data'!$U:$U, 'Raw Data'!$AN:$AN,"&lt;=" &amp;DATE(LEFT($AV$3, 4), MONTH("1 " &amp; K$6 &amp; " " &amp; LEFT($AV$3, 4)) + 1, 0 ), 'Raw Data'!$AN:$AN,"&gt;" &amp;DATE(LEFT($AV$3, 4), MONTH("1 " &amp; K$6 &amp; " " &amp; LEFT($AV$3, 4)), 0 ), 'Raw Data'!$J:$J, $A195, 'Raw Data'!$P:$P,""&amp;'Raw Data'!$B$1,'Raw Data'!$D:$D,"&lt;&gt;*ithdr*",'Raw Data'!$D:$D,"&lt;&gt;*ancel*")</f>
        <v>0</v>
      </c>
      <c r="L203" s="117"/>
      <c r="M203" s="117"/>
      <c r="N203" s="123"/>
      <c r="O203" s="156">
        <f>SUMIFS('Raw Data'!$U:$U, 'Raw Data'!$AN:$AN,"&lt;=" &amp;DATE(LEFT($AV$3, 4), MONTH("1 " &amp; O$6 &amp; " " &amp; LEFT($AV$3, 4)) + 1, 0 ), 'Raw Data'!$AN:$AN,"&gt;" &amp;DATE(LEFT($AV$3, 4), MONTH("1 " &amp; O$6 &amp; " " &amp; LEFT($AV$3, 4)), 0 ), 'Raw Data'!$J:$J, $A195, 'Raw Data'!$O:$O,""&amp;'Raw Data'!$B$1,'Raw Data'!$D:$D,"&lt;&gt;*ithdr*",'Raw Data'!$D:$D,"&lt;&gt;*ancel*",'Raw Data'!$P:$P,"--")
+
SUMIFS('Raw Data'!$U:$U, 'Raw Data'!$AN:$AN,"&lt;=" &amp;DATE(LEFT($AV$3, 4), MONTH("1 " &amp; O$6 &amp; " " &amp; LEFT($AV$3, 4)) + 1, 0 ), 'Raw Data'!$AN:$AN,"&gt;" &amp;DATE(LEFT($AV$3, 4), MONTH("1 " &amp; O$6 &amp; " " &amp; LEFT($AV$3, 4)), 0 ), 'Raw Data'!$J:$J, $A195, 'Raw Data'!$P:$P,""&amp;'Raw Data'!$B$1,'Raw Data'!$D:$D,"&lt;&gt;*ithdr*",'Raw Data'!$D:$D,"&lt;&gt;*ancel*")</f>
        <v>0</v>
      </c>
      <c r="P203" s="117"/>
      <c r="Q203" s="117"/>
      <c r="R203" s="123"/>
      <c r="S203" s="156">
        <f>SUMIFS('Raw Data'!$U:$U, 'Raw Data'!$AN:$AN,"&lt;=" &amp;DATE(LEFT($AV$3, 4), MONTH("1 " &amp; S$6 &amp; " " &amp; LEFT($AV$3, 4)) + 1, 0 ), 'Raw Data'!$AN:$AN,"&gt;" &amp;DATE(LEFT($AV$3, 4), MONTH("1 " &amp; S$6 &amp; " " &amp; LEFT($AV$3, 4)), 0 ), 'Raw Data'!$J:$J, $A195, 'Raw Data'!$O:$O,""&amp;'Raw Data'!$B$1,'Raw Data'!$D:$D,"&lt;&gt;*ithdr*",'Raw Data'!$D:$D,"&lt;&gt;*ancel*",'Raw Data'!$P:$P,"--")
+
SUMIFS('Raw Data'!$U:$U, 'Raw Data'!$AN:$AN,"&lt;=" &amp;DATE(LEFT($AV$3, 4), MONTH("1 " &amp; S$6 &amp; " " &amp; LEFT($AV$3, 4)) + 1, 0 ), 'Raw Data'!$AN:$AN,"&gt;" &amp;DATE(LEFT($AV$3, 4), MONTH("1 " &amp; S$6 &amp; " " &amp; LEFT($AV$3, 4)), 0 ), 'Raw Data'!$J:$J, $A195, 'Raw Data'!$P:$P,""&amp;'Raw Data'!$B$1,'Raw Data'!$D:$D,"&lt;&gt;*ithdr*",'Raw Data'!$D:$D,"&lt;&gt;*ancel*")</f>
        <v>0</v>
      </c>
      <c r="T203" s="117"/>
      <c r="U203" s="117"/>
      <c r="V203" s="123"/>
      <c r="W203" s="156">
        <f>SUMIFS('Raw Data'!$U:$U, 'Raw Data'!$AN:$AN,"&lt;=" &amp;DATE(LEFT($AV$3, 4), MONTH("1 " &amp; W$6 &amp; " " &amp; LEFT($AV$3, 4)) + 1, 0 ), 'Raw Data'!$AN:$AN,"&gt;" &amp;DATE(LEFT($AV$3, 4), MONTH("1 " &amp; W$6 &amp; " " &amp; LEFT($AV$3, 4)), 0 ), 'Raw Data'!$J:$J, $A195, 'Raw Data'!$O:$O,""&amp;'Raw Data'!$B$1,'Raw Data'!$D:$D,"&lt;&gt;*ithdr*",'Raw Data'!$D:$D,"&lt;&gt;*ancel*",'Raw Data'!$P:$P,"--")
+
SUMIFS('Raw Data'!$U:$U, 'Raw Data'!$AN:$AN,"&lt;=" &amp;DATE(LEFT($AV$3, 4), MONTH("1 " &amp; W$6 &amp; " " &amp; LEFT($AV$3, 4)) + 1, 0 ), 'Raw Data'!$AN:$AN,"&gt;" &amp;DATE(LEFT($AV$3, 4), MONTH("1 " &amp; W$6 &amp; " " &amp; LEFT($AV$3, 4)), 0 ), 'Raw Data'!$J:$J, $A195, 'Raw Data'!$P:$P,""&amp;'Raw Data'!$B$1,'Raw Data'!$D:$D,"&lt;&gt;*ithdr*",'Raw Data'!$D:$D,"&lt;&gt;*ancel*")</f>
        <v>0</v>
      </c>
      <c r="X203" s="117"/>
      <c r="Y203" s="117"/>
      <c r="Z203" s="123"/>
      <c r="AA203" s="156">
        <f>SUMIFS('Raw Data'!$U:$U, 'Raw Data'!$AN:$AN,"&lt;=" &amp;DATE(LEFT($AV$3, 4), MONTH("1 " &amp; AA$6 &amp; " " &amp; LEFT($AV$3, 4)) + 1, 0 ), 'Raw Data'!$AN:$AN,"&gt;" &amp;DATE(LEFT($AV$3, 4), MONTH("1 " &amp; AA$6 &amp; " " &amp; LEFT($AV$3, 4)), 0 ), 'Raw Data'!$J:$J, $A195, 'Raw Data'!$O:$O,""&amp;'Raw Data'!$B$1,'Raw Data'!$D:$D,"&lt;&gt;*ithdr*",'Raw Data'!$D:$D,"&lt;&gt;*ancel*",'Raw Data'!$P:$P,"--")
+
SUMIFS('Raw Data'!$U:$U, 'Raw Data'!$AN:$AN,"&lt;=" &amp;DATE(LEFT($AV$3, 4), MONTH("1 " &amp; AA$6 &amp; " " &amp; LEFT($AV$3, 4)) + 1, 0 ), 'Raw Data'!$AN:$AN,"&gt;" &amp;DATE(LEFT($AV$3, 4), MONTH("1 " &amp; AA$6 &amp; " " &amp; LEFT($AV$3, 4)), 0 ), 'Raw Data'!$J:$J, $A195, 'Raw Data'!$P:$P,""&amp;'Raw Data'!$B$1,'Raw Data'!$D:$D,"&lt;&gt;*ithdr*",'Raw Data'!$D:$D,"&lt;&gt;*ancel*")</f>
        <v>0</v>
      </c>
      <c r="AB203" s="117"/>
      <c r="AC203" s="117"/>
      <c r="AD203" s="123"/>
      <c r="AE203" s="156">
        <f>SUMIFS('Raw Data'!$U:$U, 'Raw Data'!$AN:$AN,"&lt;=" &amp;DATE(LEFT($AV$3, 4), MONTH("1 " &amp; AE$6 &amp; " " &amp; LEFT($AV$3, 4)) + 1, 0 ), 'Raw Data'!$AN:$AN,"&gt;" &amp;DATE(LEFT($AV$3, 4), MONTH("1 " &amp; AE$6 &amp; " " &amp; LEFT($AV$3, 4)), 0 ), 'Raw Data'!$J:$J, $A195, 'Raw Data'!$O:$O,""&amp;'Raw Data'!$B$1,'Raw Data'!$D:$D,"&lt;&gt;*ithdr*",'Raw Data'!$D:$D,"&lt;&gt;*ancel*",'Raw Data'!$P:$P,"--")
+
SUMIFS('Raw Data'!$U:$U, 'Raw Data'!$AN:$AN,"&lt;=" &amp;DATE(LEFT($AV$3, 4), MONTH("1 " &amp; AE$6 &amp; " " &amp; LEFT($AV$3, 4)) + 1, 0 ), 'Raw Data'!$AN:$AN,"&gt;" &amp;DATE(LEFT($AV$3, 4), MONTH("1 " &amp; AE$6 &amp; " " &amp; LEFT($AV$3, 4)), 0 ), 'Raw Data'!$J:$J, $A195, 'Raw Data'!$P:$P,""&amp;'Raw Data'!$B$1,'Raw Data'!$D:$D,"&lt;&gt;*ithdr*",'Raw Data'!$D:$D,"&lt;&gt;*ancel*")</f>
        <v>0</v>
      </c>
      <c r="AF203" s="117"/>
      <c r="AG203" s="117"/>
      <c r="AH203" s="123"/>
      <c r="AI203" s="156">
        <f>SUMIFS('Raw Data'!$U:$U, 'Raw Data'!$AN:$AN,"&lt;=" &amp;DATE(LEFT($AV$3, 4), MONTH("1 " &amp; AI$6 &amp; " " &amp; LEFT($AV$3, 4)) + 1, 0 ), 'Raw Data'!$AN:$AN,"&gt;" &amp;DATE(LEFT($AV$3, 4), MONTH("1 " &amp; AI$6 &amp; " " &amp; LEFT($AV$3, 4)), 0 ), 'Raw Data'!$J:$J, $A195, 'Raw Data'!$O:$O,""&amp;'Raw Data'!$B$1,'Raw Data'!$D:$D,"&lt;&gt;*ithdr*",'Raw Data'!$D:$D,"&lt;&gt;*ancel*",'Raw Data'!$P:$P,"--")
+
SUMIFS('Raw Data'!$U:$U, 'Raw Data'!$AN:$AN,"&lt;=" &amp;DATE(LEFT($AV$3, 4), MONTH("1 " &amp; AI$6 &amp; " " &amp; LEFT($AV$3, 4)) + 1, 0 ), 'Raw Data'!$AN:$AN,"&gt;" &amp;DATE(LEFT($AV$3, 4), MONTH("1 " &amp; AI$6 &amp; " " &amp; LEFT($AV$3, 4)), 0 ), 'Raw Data'!$J:$J, $A195, 'Raw Data'!$P:$P,""&amp;'Raw Data'!$B$1,'Raw Data'!$D:$D,"&lt;&gt;*ithdr*",'Raw Data'!$D:$D,"&lt;&gt;*ancel*")</f>
        <v>0</v>
      </c>
      <c r="AJ203" s="117"/>
      <c r="AK203" s="117"/>
      <c r="AL203" s="123"/>
      <c r="AM203" s="156">
        <f>SUMIFS('Raw Data'!$U:$U, 'Raw Data'!$AN:$AN,"&lt;=" &amp;DATE(LEFT($AV$3, 4), MONTH("1 " &amp; AM$6 &amp; " " &amp; LEFT($AV$3, 4)) + 1, 0 ), 'Raw Data'!$AN:$AN,"&gt;" &amp;DATE(LEFT($AV$3, 4), MONTH("1 " &amp; AM$6 &amp; " " &amp; LEFT($AV$3, 4)), 0 ), 'Raw Data'!$J:$J, $A195, 'Raw Data'!$O:$O,""&amp;'Raw Data'!$B$1,'Raw Data'!$D:$D,"&lt;&gt;*ithdr*",'Raw Data'!$D:$D,"&lt;&gt;*ancel*",'Raw Data'!$P:$P,"--")
+
SUMIFS('Raw Data'!$U:$U, 'Raw Data'!$AN:$AN,"&lt;=" &amp;DATE(LEFT($AV$3, 4), MONTH("1 " &amp; AM$6 &amp; " " &amp; LEFT($AV$3, 4)) + 1, 0 ), 'Raw Data'!$AN:$AN,"&gt;" &amp;DATE(LEFT($AV$3, 4), MONTH("1 " &amp; AM$6 &amp; " " &amp; LEFT($AV$3, 4)), 0 ), 'Raw Data'!$J:$J, $A195, 'Raw Data'!$P:$P,""&amp;'Raw Data'!$B$1,'Raw Data'!$D:$D,"&lt;&gt;*ithdr*",'Raw Data'!$D:$D,"&lt;&gt;*ancel*")</f>
        <v>0</v>
      </c>
      <c r="AN203" s="117"/>
      <c r="AO203" s="117"/>
      <c r="AP203" s="123"/>
      <c r="AQ203" s="156">
        <f>SUMIFS('Raw Data'!$U:$U, 'Raw Data'!$AN:$AN,"&lt;=" &amp;DATE(LEFT($AV$3, 4), MONTH("1 " &amp; AQ$6 &amp; " " &amp; LEFT($AV$3, 4)) + 1, 0 ), 'Raw Data'!$AN:$AN,"&gt;" &amp;DATE(LEFT($AV$3, 4), MONTH("1 " &amp; AQ$6 &amp; " " &amp; LEFT($AV$3, 4)), 0 ), 'Raw Data'!$J:$J, $A195, 'Raw Data'!$O:$O,""&amp;'Raw Data'!$B$1,'Raw Data'!$D:$D,"&lt;&gt;*ithdr*",'Raw Data'!$D:$D,"&lt;&gt;*ancel*",'Raw Data'!$P:$P,"--")
+
SUMIFS('Raw Data'!$U:$U, 'Raw Data'!$AN:$AN,"&lt;=" &amp;DATE(LEFT($AV$3, 4), MONTH("1 " &amp; AQ$6 &amp; " " &amp; LEFT($AV$3, 4)) + 1, 0 ), 'Raw Data'!$AN:$AN,"&gt;" &amp;DATE(LEFT($AV$3, 4), MONTH("1 " &amp; AQ$6 &amp; " " &amp; LEFT($AV$3, 4)), 0 ), 'Raw Data'!$J:$J, $A195, 'Raw Data'!$P:$P,""&amp;'Raw Data'!$B$1,'Raw Data'!$D:$D,"&lt;&gt;*ithdr*",'Raw Data'!$D:$D,"&lt;&gt;*ancel*")</f>
        <v>0</v>
      </c>
      <c r="AR203" s="117"/>
      <c r="AS203" s="117"/>
      <c r="AT203" s="123"/>
      <c r="AU203" s="156">
        <f>SUMIFS('Raw Data'!$U:$U, 'Raw Data'!$AN:$AN,"&lt;=" &amp;DATE(MID($AV$3, 15, 4), MONTH("1 " &amp; AU$6 &amp; " " &amp; MID($AV$3, 15, 4)) + 1, 0 ), 'Raw Data'!$AN:$AN,"&gt;" &amp;DATE(MID($AV$3, 15, 4), MONTH("1 " &amp; AU$6 &amp; " " &amp; MID($AV$3, 15, 4)), 0 ), 'Raw Data'!$J:$J, $A195, 'Raw Data'!$O:$O,""&amp;'Raw Data'!$B$1,'Raw Data'!$D:$D,"&lt;&gt;*ithdr*",'Raw Data'!$D:$D,"&lt;&gt;*ancel*",'Raw Data'!$P:$P,"--")
+
SUMIFS('Raw Data'!$U:$U, 'Raw Data'!$AN:$AN,"&lt;=" &amp;DATE(MID($AV$3, 15, 4), MONTH("1 " &amp; AU$6 &amp; " " &amp; MID($AV$3, 15, 4)) + 1, 0 ), 'Raw Data'!$AN:$AN,"&gt;" &amp;DATE(MID($AV$3, 15, 4), MONTH("1 " &amp; AU$6 &amp; " " &amp; MID($AV$3, 15, 4)), 0 ), 'Raw Data'!$J:$J, $A195, 'Raw Data'!$P:$P,""&amp;'Raw Data'!$B$1,'Raw Data'!$D:$D,"&lt;&gt;*ithdr*",'Raw Data'!$D:$D,"&lt;&gt;*ancel*")</f>
        <v>0</v>
      </c>
      <c r="AV203" s="117"/>
      <c r="AW203" s="117"/>
      <c r="AX203" s="123"/>
      <c r="AY203" s="156">
        <f>SUMIFS('Raw Data'!$U:$U, 'Raw Data'!$AN:$AN,"&lt;=" &amp;DATE(MID($AV$3, 15, 4), MONTH("1 " &amp; AY$6 &amp; " " &amp; MID($AV$3, 15, 4)) + 1, 0 ), 'Raw Data'!$AN:$AN,"&gt;" &amp;DATE(MID($AV$3, 15, 4), MONTH("1 " &amp; AY$6 &amp; " " &amp; MID($AV$3, 15, 4)), 0 ), 'Raw Data'!$J:$J, $A195, 'Raw Data'!$O:$O,""&amp;'Raw Data'!$B$1,'Raw Data'!$D:$D,"&lt;&gt;*ithdr*",'Raw Data'!$D:$D,"&lt;&gt;*ancel*",'Raw Data'!$P:$P,"--")
+
SUMIFS('Raw Data'!$U:$U, 'Raw Data'!$AN:$AN,"&lt;=" &amp;DATE(MID($AV$3, 15, 4), MONTH("1 " &amp; AY$6 &amp; " " &amp; MID($AV$3, 15, 4)) + 1, 0 ), 'Raw Data'!$AN:$AN,"&gt;" &amp;DATE(MID($AV$3, 15, 4), MONTH("1 " &amp; AY$6 &amp; " " &amp; MID($AV$3, 15, 4)), 0 ), 'Raw Data'!$J:$J, $A195, 'Raw Data'!$P:$P,""&amp;'Raw Data'!$B$1,'Raw Data'!$D:$D,"&lt;&gt;*ithdr*",'Raw Data'!$D:$D,"&lt;&gt;*ancel*")</f>
        <v>0</v>
      </c>
      <c r="AZ203" s="117"/>
      <c r="BA203" s="117"/>
      <c r="BB203" s="123"/>
      <c r="BC203" s="156">
        <f>SUMIFS('Raw Data'!$U:$U, 'Raw Data'!$AN:$AN,"&lt;=" &amp;DATE(MID($AV$3, 15, 4), MONTH("1 " &amp; BC$6 &amp; " " &amp; MID($AV$3, 15, 4)) + 1, 0 ), 'Raw Data'!$AN:$AN,"&gt;" &amp;DATE(MID($AV$3, 15, 4), MONTH("1 " &amp; BC$6 &amp; " " &amp; MID($AV$3, 15, 4)), 0 ), 'Raw Data'!$J:$J, $A195, 'Raw Data'!$O:$O,""&amp;'Raw Data'!$B$1,'Raw Data'!$D:$D,"&lt;&gt;*ithdr*",'Raw Data'!$D:$D,"&lt;&gt;*ancel*",'Raw Data'!$P:$P,"--")
+
SUMIFS('Raw Data'!$U:$U, 'Raw Data'!$AN:$AN,"&lt;=" &amp;DATE(MID($AV$3, 15, 4), MONTH("1 " &amp; BC$6 &amp; " " &amp; MID($AV$3, 15, 4)) + 1, 0 ), 'Raw Data'!$AN:$AN,"&gt;" &amp;DATE(MID($AV$3, 15, 4), MONTH("1 " &amp; BC$6 &amp; " " &amp; MID($AV$3, 15, 4)), 0 ), 'Raw Data'!$J:$J, $A195, 'Raw Data'!$P:$P,""&amp;'Raw Data'!$B$1,'Raw Data'!$D:$D,"&lt;&gt;*ithdr*",'Raw Data'!$D:$D,"&lt;&gt;*ancel*")</f>
        <v>0</v>
      </c>
      <c r="BD203" s="117"/>
      <c r="BE203" s="117"/>
      <c r="BF203" s="123"/>
    </row>
    <row r="204" spans="1:58" ht="15.75" customHeight="1" x14ac:dyDescent="0.2">
      <c r="A204" s="120" t="s">
        <v>141</v>
      </c>
      <c r="B204" s="117"/>
      <c r="C204" s="117"/>
      <c r="D204" s="117"/>
      <c r="E204" s="117"/>
      <c r="F204" s="117"/>
      <c r="G204" s="117"/>
      <c r="H204" s="117"/>
      <c r="I204" s="117"/>
      <c r="J204" s="123"/>
      <c r="K204" s="156">
        <f>SUMIFS('Raw Data'!$Y:$Y, 'Raw Data'!$AN:$AN,"&lt;=" &amp;DATE(LEFT($AV$3, 4), MONTH("1 " &amp; K$6 &amp; " " &amp; LEFT($AV$3, 4)) + 1, 0 ), 'Raw Data'!$AN:$AN,"&gt;" &amp;DATE(LEFT($AV$3, 4), MONTH("1 " &amp; K$6 &amp; " " &amp; LEFT($AV$3, 4)), 0 ), 'Raw Data'!$J:$J, $A195, 'Raw Data'!$O:$O,""&amp;'Raw Data'!$B$1,'Raw Data'!$D:$D,"&lt;&gt;*ithdr*",'Raw Data'!$D:$D,"&lt;&gt;*ancel*",'Raw Data'!$P:$P,"--")
+
SUMIFS('Raw Data'!$Y:$Y, 'Raw Data'!$AN:$AN,"&lt;=" &amp;DATE(LEFT($AV$3, 4), MONTH("1 " &amp; K$6 &amp; " " &amp; LEFT($AV$3, 4)) + 1, 0 ), 'Raw Data'!$AN:$AN,"&gt;" &amp;DATE(LEFT($AV$3, 4), MONTH("1 " &amp; K$6 &amp; " " &amp; LEFT($AV$3, 4)), 0 ), 'Raw Data'!$J:$J, $A195, 'Raw Data'!$P:$P,""&amp;'Raw Data'!$B$1,'Raw Data'!$D:$D,"&lt;&gt;*ithdr*",'Raw Data'!$D:$D,"&lt;&gt;*ancel*")</f>
        <v>0</v>
      </c>
      <c r="L204" s="117"/>
      <c r="M204" s="117"/>
      <c r="N204" s="123"/>
      <c r="O204" s="156">
        <f>SUMIFS('Raw Data'!$Y:$Y, 'Raw Data'!$AN:$AN,"&lt;=" &amp;DATE(LEFT($AV$3, 4), MONTH("1 " &amp; O$6 &amp; " " &amp; LEFT($AV$3, 4)) + 1, 0 ), 'Raw Data'!$AN:$AN,"&gt;" &amp;DATE(LEFT($AV$3, 4), MONTH("1 " &amp; O$6 &amp; " " &amp; LEFT($AV$3, 4)), 0 ), 'Raw Data'!$J:$J, $A195, 'Raw Data'!$O:$O,""&amp;'Raw Data'!$B$1,'Raw Data'!$D:$D,"&lt;&gt;*ithdr*",'Raw Data'!$D:$D,"&lt;&gt;*ancel*",'Raw Data'!$P:$P,"--")
+
SUMIFS('Raw Data'!$Y:$Y, 'Raw Data'!$AN:$AN,"&lt;=" &amp;DATE(LEFT($AV$3, 4), MONTH("1 " &amp; O$6 &amp; " " &amp; LEFT($AV$3, 4)) + 1, 0 ), 'Raw Data'!$AN:$AN,"&gt;" &amp;DATE(LEFT($AV$3, 4), MONTH("1 " &amp; O$6 &amp; " " &amp; LEFT($AV$3, 4)), 0 ), 'Raw Data'!$J:$J, $A195, 'Raw Data'!$P:$P,""&amp;'Raw Data'!$B$1,'Raw Data'!$D:$D,"&lt;&gt;*ithdr*",'Raw Data'!$D:$D,"&lt;&gt;*ancel*")</f>
        <v>0</v>
      </c>
      <c r="P204" s="117"/>
      <c r="Q204" s="117"/>
      <c r="R204" s="123"/>
      <c r="S204" s="156">
        <f>SUMIFS('Raw Data'!$Y:$Y, 'Raw Data'!$AN:$AN,"&lt;=" &amp;DATE(LEFT($AV$3, 4), MONTH("1 " &amp; S$6 &amp; " " &amp; LEFT($AV$3, 4)) + 1, 0 ), 'Raw Data'!$AN:$AN,"&gt;" &amp;DATE(LEFT($AV$3, 4), MONTH("1 " &amp; S$6 &amp; " " &amp; LEFT($AV$3, 4)), 0 ), 'Raw Data'!$J:$J, $A195, 'Raw Data'!$O:$O,""&amp;'Raw Data'!$B$1,'Raw Data'!$D:$D,"&lt;&gt;*ithdr*",'Raw Data'!$D:$D,"&lt;&gt;*ancel*",'Raw Data'!$P:$P,"--")
+
SUMIFS('Raw Data'!$Y:$Y, 'Raw Data'!$AN:$AN,"&lt;=" &amp;DATE(LEFT($AV$3, 4), MONTH("1 " &amp; S$6 &amp; " " &amp; LEFT($AV$3, 4)) + 1, 0 ), 'Raw Data'!$AN:$AN,"&gt;" &amp;DATE(LEFT($AV$3, 4), MONTH("1 " &amp; S$6 &amp; " " &amp; LEFT($AV$3, 4)), 0 ), 'Raw Data'!$J:$J, $A195, 'Raw Data'!$P:$P,""&amp;'Raw Data'!$B$1,'Raw Data'!$D:$D,"&lt;&gt;*ithdr*",'Raw Data'!$D:$D,"&lt;&gt;*ancel*")</f>
        <v>0</v>
      </c>
      <c r="T204" s="117"/>
      <c r="U204" s="117"/>
      <c r="V204" s="123"/>
      <c r="W204" s="156">
        <f>SUMIFS('Raw Data'!$Y:$Y, 'Raw Data'!$AN:$AN,"&lt;=" &amp;DATE(LEFT($AV$3, 4), MONTH("1 " &amp; W$6 &amp; " " &amp; LEFT($AV$3, 4)) + 1, 0 ), 'Raw Data'!$AN:$AN,"&gt;" &amp;DATE(LEFT($AV$3, 4), MONTH("1 " &amp; W$6 &amp; " " &amp; LEFT($AV$3, 4)), 0 ), 'Raw Data'!$J:$J, $A195, 'Raw Data'!$O:$O,""&amp;'Raw Data'!$B$1,'Raw Data'!$D:$D,"&lt;&gt;*ithdr*",'Raw Data'!$D:$D,"&lt;&gt;*ancel*",'Raw Data'!$P:$P,"--")
+
SUMIFS('Raw Data'!$Y:$Y, 'Raw Data'!$AN:$AN,"&lt;=" &amp;DATE(LEFT($AV$3, 4), MONTH("1 " &amp; W$6 &amp; " " &amp; LEFT($AV$3, 4)) + 1, 0 ), 'Raw Data'!$AN:$AN,"&gt;" &amp;DATE(LEFT($AV$3, 4), MONTH("1 " &amp; W$6 &amp; " " &amp; LEFT($AV$3, 4)), 0 ), 'Raw Data'!$J:$J, $A195, 'Raw Data'!$P:$P,""&amp;'Raw Data'!$B$1,'Raw Data'!$D:$D,"&lt;&gt;*ithdr*",'Raw Data'!$D:$D,"&lt;&gt;*ancel*")</f>
        <v>0</v>
      </c>
      <c r="X204" s="117"/>
      <c r="Y204" s="117"/>
      <c r="Z204" s="123"/>
      <c r="AA204" s="156">
        <f>SUMIFS('Raw Data'!$Y:$Y, 'Raw Data'!$AN:$AN,"&lt;=" &amp;DATE(LEFT($AV$3, 4), MONTH("1 " &amp; AA$6 &amp; " " &amp; LEFT($AV$3, 4)) + 1, 0 ), 'Raw Data'!$AN:$AN,"&gt;" &amp;DATE(LEFT($AV$3, 4), MONTH("1 " &amp; AA$6 &amp; " " &amp; LEFT($AV$3, 4)), 0 ), 'Raw Data'!$J:$J, $A195, 'Raw Data'!$O:$O,""&amp;'Raw Data'!$B$1,'Raw Data'!$D:$D,"&lt;&gt;*ithdr*",'Raw Data'!$D:$D,"&lt;&gt;*ancel*",'Raw Data'!$P:$P,"--")
+
SUMIFS('Raw Data'!$Y:$Y, 'Raw Data'!$AN:$AN,"&lt;=" &amp;DATE(LEFT($AV$3, 4), MONTH("1 " &amp; AA$6 &amp; " " &amp; LEFT($AV$3, 4)) + 1, 0 ), 'Raw Data'!$AN:$AN,"&gt;" &amp;DATE(LEFT($AV$3, 4), MONTH("1 " &amp; AA$6 &amp; " " &amp; LEFT($AV$3, 4)), 0 ), 'Raw Data'!$J:$J, $A195, 'Raw Data'!$P:$P,""&amp;'Raw Data'!$B$1,'Raw Data'!$D:$D,"&lt;&gt;*ithdr*",'Raw Data'!$D:$D,"&lt;&gt;*ancel*")</f>
        <v>0</v>
      </c>
      <c r="AB204" s="117"/>
      <c r="AC204" s="117"/>
      <c r="AD204" s="123"/>
      <c r="AE204" s="156">
        <f>SUMIFS('Raw Data'!$Y:$Y, 'Raw Data'!$AN:$AN,"&lt;=" &amp;DATE(LEFT($AV$3, 4), MONTH("1 " &amp; AE$6 &amp; " " &amp; LEFT($AV$3, 4)) + 1, 0 ), 'Raw Data'!$AN:$AN,"&gt;" &amp;DATE(LEFT($AV$3, 4), MONTH("1 " &amp; AE$6 &amp; " " &amp; LEFT($AV$3, 4)), 0 ), 'Raw Data'!$J:$J, $A195, 'Raw Data'!$O:$O,""&amp;'Raw Data'!$B$1,'Raw Data'!$D:$D,"&lt;&gt;*ithdr*",'Raw Data'!$D:$D,"&lt;&gt;*ancel*",'Raw Data'!$P:$P,"--")
+
SUMIFS('Raw Data'!$Y:$Y, 'Raw Data'!$AN:$AN,"&lt;=" &amp;DATE(LEFT($AV$3, 4), MONTH("1 " &amp; AE$6 &amp; " " &amp; LEFT($AV$3, 4)) + 1, 0 ), 'Raw Data'!$AN:$AN,"&gt;" &amp;DATE(LEFT($AV$3, 4), MONTH("1 " &amp; AE$6 &amp; " " &amp; LEFT($AV$3, 4)), 0 ), 'Raw Data'!$J:$J, $A195, 'Raw Data'!$P:$P,""&amp;'Raw Data'!$B$1,'Raw Data'!$D:$D,"&lt;&gt;*ithdr*",'Raw Data'!$D:$D,"&lt;&gt;*ancel*")</f>
        <v>0</v>
      </c>
      <c r="AF204" s="117"/>
      <c r="AG204" s="117"/>
      <c r="AH204" s="123"/>
      <c r="AI204" s="156">
        <f>SUMIFS('Raw Data'!$Y:$Y, 'Raw Data'!$AN:$AN,"&lt;=" &amp;DATE(LEFT($AV$3, 4), MONTH("1 " &amp; AI$6 &amp; " " &amp; LEFT($AV$3, 4)) + 1, 0 ), 'Raw Data'!$AN:$AN,"&gt;" &amp;DATE(LEFT($AV$3, 4), MONTH("1 " &amp; AI$6 &amp; " " &amp; LEFT($AV$3, 4)), 0 ), 'Raw Data'!$J:$J, $A195, 'Raw Data'!$O:$O,""&amp;'Raw Data'!$B$1,'Raw Data'!$D:$D,"&lt;&gt;*ithdr*",'Raw Data'!$D:$D,"&lt;&gt;*ancel*",'Raw Data'!$P:$P,"--")
+
SUMIFS('Raw Data'!$Y:$Y, 'Raw Data'!$AN:$AN,"&lt;=" &amp;DATE(LEFT($AV$3, 4), MONTH("1 " &amp; AI$6 &amp; " " &amp; LEFT($AV$3, 4)) + 1, 0 ), 'Raw Data'!$AN:$AN,"&gt;" &amp;DATE(LEFT($AV$3, 4), MONTH("1 " &amp; AI$6 &amp; " " &amp; LEFT($AV$3, 4)), 0 ), 'Raw Data'!$J:$J, $A195, 'Raw Data'!$P:$P,""&amp;'Raw Data'!$B$1,'Raw Data'!$D:$D,"&lt;&gt;*ithdr*",'Raw Data'!$D:$D,"&lt;&gt;*ancel*")</f>
        <v>0</v>
      </c>
      <c r="AJ204" s="117"/>
      <c r="AK204" s="117"/>
      <c r="AL204" s="123"/>
      <c r="AM204" s="156">
        <f>SUMIFS('Raw Data'!$Y:$Y, 'Raw Data'!$AN:$AN,"&lt;=" &amp;DATE(LEFT($AV$3, 4), MONTH("1 " &amp; AM$6 &amp; " " &amp; LEFT($AV$3, 4)) + 1, 0 ), 'Raw Data'!$AN:$AN,"&gt;" &amp;DATE(LEFT($AV$3, 4), MONTH("1 " &amp; AM$6 &amp; " " &amp; LEFT($AV$3, 4)), 0 ), 'Raw Data'!$J:$J, $A195, 'Raw Data'!$O:$O,""&amp;'Raw Data'!$B$1,'Raw Data'!$D:$D,"&lt;&gt;*ithdr*",'Raw Data'!$D:$D,"&lt;&gt;*ancel*",'Raw Data'!$P:$P,"--")
+
SUMIFS('Raw Data'!$Y:$Y, 'Raw Data'!$AN:$AN,"&lt;=" &amp;DATE(LEFT($AV$3, 4), MONTH("1 " &amp; AM$6 &amp; " " &amp; LEFT($AV$3, 4)) + 1, 0 ), 'Raw Data'!$AN:$AN,"&gt;" &amp;DATE(LEFT($AV$3, 4), MONTH("1 " &amp; AM$6 &amp; " " &amp; LEFT($AV$3, 4)), 0 ), 'Raw Data'!$J:$J, $A195, 'Raw Data'!$P:$P,""&amp;'Raw Data'!$B$1,'Raw Data'!$D:$D,"&lt;&gt;*ithdr*",'Raw Data'!$D:$D,"&lt;&gt;*ancel*")</f>
        <v>0</v>
      </c>
      <c r="AN204" s="117"/>
      <c r="AO204" s="117"/>
      <c r="AP204" s="123"/>
      <c r="AQ204" s="156">
        <f>SUMIFS('Raw Data'!$Y:$Y, 'Raw Data'!$AN:$AN,"&lt;=" &amp;DATE(LEFT($AV$3, 4), MONTH("1 " &amp; AQ$6 &amp; " " &amp; LEFT($AV$3, 4)) + 1, 0 ), 'Raw Data'!$AN:$AN,"&gt;" &amp;DATE(LEFT($AV$3, 4), MONTH("1 " &amp; AQ$6 &amp; " " &amp; LEFT($AV$3, 4)), 0 ), 'Raw Data'!$J:$J, $A195, 'Raw Data'!$O:$O,""&amp;'Raw Data'!$B$1,'Raw Data'!$D:$D,"&lt;&gt;*ithdr*",'Raw Data'!$D:$D,"&lt;&gt;*ancel*",'Raw Data'!$P:$P,"--")
+
SUMIFS('Raw Data'!$Y:$Y, 'Raw Data'!$AN:$AN,"&lt;=" &amp;DATE(LEFT($AV$3, 4), MONTH("1 " &amp; AQ$6 &amp; " " &amp; LEFT($AV$3, 4)) + 1, 0 ), 'Raw Data'!$AN:$AN,"&gt;" &amp;DATE(LEFT($AV$3, 4), MONTH("1 " &amp; AQ$6 &amp; " " &amp; LEFT($AV$3, 4)), 0 ), 'Raw Data'!$J:$J, $A195, 'Raw Data'!$P:$P,""&amp;'Raw Data'!$B$1,'Raw Data'!$D:$D,"&lt;&gt;*ithdr*",'Raw Data'!$D:$D,"&lt;&gt;*ancel*")</f>
        <v>0</v>
      </c>
      <c r="AR204" s="117"/>
      <c r="AS204" s="117"/>
      <c r="AT204" s="123"/>
      <c r="AU204" s="156">
        <f>SUMIFS('Raw Data'!$Y:$Y, 'Raw Data'!$AN:$AN,"&lt;=" &amp;DATE(MID($AV$3, 15, 4), MONTH("1 " &amp; AU$6 &amp; " " &amp; MID($AV$3, 15, 4)) + 1, 0 ), 'Raw Data'!$AN:$AN,"&gt;" &amp;DATE(MID($AV$3, 15, 4), MONTH("1 " &amp; AU$6 &amp; " " &amp; MID($AV$3, 15, 4)), 0 ), 'Raw Data'!$J:$J, $A195, 'Raw Data'!$O:$O,""&amp;'Raw Data'!$B$1,'Raw Data'!$D:$D,"&lt;&gt;*ithdr*",'Raw Data'!$D:$D,"&lt;&gt;*ancel*",'Raw Data'!$P:$P,"--")
+
SUMIFS('Raw Data'!$Y:$Y, 'Raw Data'!$AN:$AN,"&lt;=" &amp;DATE(MID($AV$3, 15, 4), MONTH("1 " &amp; AU$6 &amp; " " &amp; MID($AV$3, 15, 4)) + 1, 0 ), 'Raw Data'!$AN:$AN,"&gt;" &amp;DATE(MID($AV$3, 15, 4), MONTH("1 " &amp; AU$6 &amp; " " &amp; MID($AV$3, 15, 4)), 0 ), 'Raw Data'!$J:$J, $A195, 'Raw Data'!$P:$P,""&amp;'Raw Data'!$B$1,'Raw Data'!$D:$D,"&lt;&gt;*ithdr*",'Raw Data'!$D:$D,"&lt;&gt;*ancel*")</f>
        <v>0</v>
      </c>
      <c r="AV204" s="117"/>
      <c r="AW204" s="117"/>
      <c r="AX204" s="123"/>
      <c r="AY204" s="156">
        <f>SUMIFS('Raw Data'!$Y:$Y, 'Raw Data'!$AN:$AN,"&lt;=" &amp;DATE(MID($AV$3, 15, 4), MONTH("1 " &amp; AY$6 &amp; " " &amp; MID($AV$3, 15, 4)) + 1, 0 ), 'Raw Data'!$AN:$AN,"&gt;" &amp;DATE(MID($AV$3, 15, 4), MONTH("1 " &amp; AY$6 &amp; " " &amp; MID($AV$3, 15, 4)), 0 ), 'Raw Data'!$J:$J, $A195, 'Raw Data'!$O:$O,""&amp;'Raw Data'!$B$1,'Raw Data'!$D:$D,"&lt;&gt;*ithdr*",'Raw Data'!$D:$D,"&lt;&gt;*ancel*",'Raw Data'!$P:$P,"--")
+
SUMIFS('Raw Data'!$Y:$Y, 'Raw Data'!$AN:$AN,"&lt;=" &amp;DATE(MID($AV$3, 15, 4), MONTH("1 " &amp; AY$6 &amp; " " &amp; MID($AV$3, 15, 4)) + 1, 0 ), 'Raw Data'!$AN:$AN,"&gt;" &amp;DATE(MID($AV$3, 15, 4), MONTH("1 " &amp; AY$6 &amp; " " &amp; MID($AV$3, 15, 4)), 0 ), 'Raw Data'!$J:$J, $A195, 'Raw Data'!$P:$P,""&amp;'Raw Data'!$B$1,'Raw Data'!$D:$D,"&lt;&gt;*ithdr*",'Raw Data'!$D:$D,"&lt;&gt;*ancel*")</f>
        <v>0</v>
      </c>
      <c r="AZ204" s="117"/>
      <c r="BA204" s="117"/>
      <c r="BB204" s="123"/>
      <c r="BC204" s="156">
        <f>SUMIFS('Raw Data'!$Y:$Y, 'Raw Data'!$AN:$AN,"&lt;=" &amp;DATE(MID($AV$3, 15, 4), MONTH("1 " &amp; BC$6 &amp; " " &amp; MID($AV$3, 15, 4)) + 1, 0 ), 'Raw Data'!$AN:$AN,"&gt;" &amp;DATE(MID($AV$3, 15, 4), MONTH("1 " &amp; BC$6 &amp; " " &amp; MID($AV$3, 15, 4)), 0 ), 'Raw Data'!$J:$J, $A195, 'Raw Data'!$O:$O,""&amp;'Raw Data'!$B$1,'Raw Data'!$D:$D,"&lt;&gt;*ithdr*",'Raw Data'!$D:$D,"&lt;&gt;*ancel*",'Raw Data'!$P:$P,"--")
+
SUMIFS('Raw Data'!$Y:$Y, 'Raw Data'!$AN:$AN,"&lt;=" &amp;DATE(MID($AV$3, 15, 4), MONTH("1 " &amp; BC$6 &amp; " " &amp; MID($AV$3, 15, 4)) + 1, 0 ), 'Raw Data'!$AN:$AN,"&gt;" &amp;DATE(MID($AV$3, 15, 4), MONTH("1 " &amp; BC$6 &amp; " " &amp; MID($AV$3, 15, 4)), 0 ), 'Raw Data'!$J:$J, $A195, 'Raw Data'!$P:$P,""&amp;'Raw Data'!$B$1,'Raw Data'!$D:$D,"&lt;&gt;*ithdr*",'Raw Data'!$D:$D,"&lt;&gt;*ancel*")</f>
        <v>0</v>
      </c>
      <c r="BD204" s="117"/>
      <c r="BE204" s="117"/>
      <c r="BF204" s="123"/>
    </row>
    <row r="205" spans="1:58" ht="15.75" customHeight="1" x14ac:dyDescent="0.2">
      <c r="A205" s="120" t="s">
        <v>144</v>
      </c>
      <c r="B205" s="117"/>
      <c r="C205" s="117"/>
      <c r="D205" s="117"/>
      <c r="E205" s="117"/>
      <c r="F205" s="117"/>
      <c r="G205" s="117"/>
      <c r="H205" s="117"/>
      <c r="I205" s="117"/>
      <c r="J205" s="123"/>
      <c r="K205" s="156">
        <f>SUMIFS('Raw Data'!$AA:$AA, 'Raw Data'!$AN:$AN,"&lt;=" &amp;DATE(LEFT($AV$3, 4), MONTH("1 " &amp; K$6 &amp; " " &amp; LEFT($AV$3, 4)) + 1, 0 ), 'Raw Data'!$AN:$AN,"&gt;" &amp;DATE(LEFT($AV$3, 4), MONTH("1 " &amp; K$6 &amp; " " &amp; LEFT($AV$3, 4)), 0 ), 'Raw Data'!$J:$J, $A195, 'Raw Data'!$O:$O,""&amp;'Raw Data'!$B$1,'Raw Data'!$D:$D,"&lt;&gt;*ithdr*",'Raw Data'!$D:$D,"&lt;&gt;*ancel*",'Raw Data'!$P:$P,"--")
+
SUMIFS('Raw Data'!$AA:$AA, 'Raw Data'!$AN:$AN,"&lt;=" &amp;DATE(LEFT($AV$3, 4), MONTH("1 " &amp; K$6 &amp; " " &amp; LEFT($AV$3, 4)) + 1, 0 ), 'Raw Data'!$AN:$AN,"&gt;" &amp;DATE(LEFT($AV$3, 4), MONTH("1 " &amp; K$6 &amp; " " &amp; LEFT($AV$3, 4)), 0 ), 'Raw Data'!$J:$J, $A195, 'Raw Data'!$P:$P,""&amp;'Raw Data'!$B$1,'Raw Data'!$D:$D,"&lt;&gt;*ithdr*",'Raw Data'!$D:$D,"&lt;&gt;*ancel*")
+
SUMIFS('Raw Data'!$X:$X, 'Raw Data'!$AN:$AN,"&lt;=" &amp;DATE(LEFT($AV$3, 4), MONTH("1 " &amp; K$6 &amp; " " &amp; LEFT($AV$3, 4)) + 1, 0 ), 'Raw Data'!$AN:$AN,"&gt;" &amp;DATE(LEFT($AV$3, 4), MONTH("1 " &amp; K$6 &amp; " " &amp; LEFT($AV$3, 4)), 0 ), 'Raw Data'!$J:$J, $A195, 'Raw Data'!$O:$O,""&amp;'Raw Data'!$B$1,'Raw Data'!$D:$D,"&lt;&gt;*ithdr*",'Raw Data'!$D:$D,"&lt;&gt;*ancel*",'Raw Data'!$P:$P,"--")
+
SUMIFS('Raw Data'!$X:$X, 'Raw Data'!$AN:$AN,"&lt;=" &amp;DATE(LEFT($AV$3, 4), MONTH("1 " &amp; K$6 &amp; " " &amp; LEFT($AV$3, 4)) + 1, 0 ), 'Raw Data'!$AN:$AN,"&gt;" &amp;DATE(LEFT($AV$3, 4), MONTH("1 " &amp; K$6 &amp; " " &amp; LEFT($AV$3, 4)), 0 ), 'Raw Data'!$J:$J, $A195, 'Raw Data'!$P:$P,""&amp;'Raw Data'!$B$1,'Raw Data'!$D:$D,"&lt;&gt;*ithdr*",'Raw Data'!$D:$D,"&lt;&gt;*ancel*")
+
SUMIFS('Raw Data'!$V:$V, 'Raw Data'!$AN:$AN,"&lt;=" &amp;DATE(LEFT($AV$3, 4), MONTH("1 " &amp; K$6 &amp; " " &amp; LEFT($AV$3, 4)) + 1, 0 ), 'Raw Data'!$AN:$AN,"&gt;" &amp;DATE(LEFT($AV$3, 4), MONTH("1 " &amp; K$6 &amp; " " &amp; LEFT($AV$3, 4)), 0 ), 'Raw Data'!$J:$J, $A195, 'Raw Data'!$O:$O,""&amp;'Raw Data'!$B$1,'Raw Data'!$D:$D,"&lt;&gt;*ithdr*",'Raw Data'!$D:$D,"&lt;&gt;*ancel*",'Raw Data'!$P:$P,"--")
+
SUMIFS('Raw Data'!$V:$V, 'Raw Data'!$AN:$AN,"&lt;=" &amp;DATE(LEFT($AV$3, 4), MONTH("1 " &amp; K$6 &amp; " " &amp; LEFT($AV$3, 4)) + 1, 0 ), 'Raw Data'!$AN:$AN,"&gt;" &amp;DATE(LEFT($AV$3, 4), MONTH("1 " &amp; K$6 &amp; " " &amp; LEFT($AV$3, 4)), 0 ), 'Raw Data'!$J:$J, $A195, 'Raw Data'!$P:$P,""&amp;'Raw Data'!$B$1,'Raw Data'!$D:$D,"&lt;&gt;*ithdr*",'Raw Data'!$D:$D,"&lt;&gt;*ancel*")</f>
        <v>0</v>
      </c>
      <c r="L205" s="117"/>
      <c r="M205" s="117"/>
      <c r="N205" s="123"/>
      <c r="O205" s="156">
        <f>SUMIFS('Raw Data'!$AA:$AA, 'Raw Data'!$AN:$AN,"&lt;=" &amp;DATE(LEFT($AV$3, 4), MONTH("1 " &amp; O$6 &amp; " " &amp; LEFT($AV$3, 4)) + 1, 0 ), 'Raw Data'!$AN:$AN,"&gt;" &amp;DATE(LEFT($AV$3, 4), MONTH("1 " &amp; O$6 &amp; " " &amp; LEFT($AV$3, 4)), 0 ), 'Raw Data'!$J:$J, $A195, 'Raw Data'!$O:$O,""&amp;'Raw Data'!$B$1,'Raw Data'!$D:$D,"&lt;&gt;*ithdr*",'Raw Data'!$D:$D,"&lt;&gt;*ancel*",'Raw Data'!$P:$P,"--")
+
SUMIFS('Raw Data'!$AA:$AA, 'Raw Data'!$AN:$AN,"&lt;=" &amp;DATE(LEFT($AV$3, 4), MONTH("1 " &amp; O$6 &amp; " " &amp; LEFT($AV$3, 4)) + 1, 0 ), 'Raw Data'!$AN:$AN,"&gt;" &amp;DATE(LEFT($AV$3, 4), MONTH("1 " &amp; O$6 &amp; " " &amp; LEFT($AV$3, 4)), 0 ), 'Raw Data'!$J:$J, $A195, 'Raw Data'!$P:$P,""&amp;'Raw Data'!$B$1,'Raw Data'!$D:$D,"&lt;&gt;*ithdr*",'Raw Data'!$D:$D,"&lt;&gt;*ancel*")
+
SUMIFS('Raw Data'!$X:$X, 'Raw Data'!$AN:$AN,"&lt;=" &amp;DATE(LEFT($AV$3, 4), MONTH("1 " &amp; O$6 &amp; " " &amp; LEFT($AV$3, 4)) + 1, 0 ), 'Raw Data'!$AN:$AN,"&gt;" &amp;DATE(LEFT($AV$3, 4), MONTH("1 " &amp; O$6 &amp; " " &amp; LEFT($AV$3, 4)), 0 ), 'Raw Data'!$J:$J, $A195, 'Raw Data'!$O:$O,""&amp;'Raw Data'!$B$1,'Raw Data'!$D:$D,"&lt;&gt;*ithdr*",'Raw Data'!$D:$D,"&lt;&gt;*ancel*",'Raw Data'!$P:$P,"--")
+
SUMIFS('Raw Data'!$X:$X, 'Raw Data'!$AN:$AN,"&lt;=" &amp;DATE(LEFT($AV$3, 4), MONTH("1 " &amp; O$6 &amp; " " &amp; LEFT($AV$3, 4)) + 1, 0 ), 'Raw Data'!$AN:$AN,"&gt;" &amp;DATE(LEFT($AV$3, 4), MONTH("1 " &amp; O$6 &amp; " " &amp; LEFT($AV$3, 4)), 0 ), 'Raw Data'!$J:$J, $A195, 'Raw Data'!$P:$P,""&amp;'Raw Data'!$B$1,'Raw Data'!$D:$D,"&lt;&gt;*ithdr*",'Raw Data'!$D:$D,"&lt;&gt;*ancel*")
+
SUMIFS('Raw Data'!$V:$V, 'Raw Data'!$AN:$AN,"&lt;=" &amp;DATE(LEFT($AV$3, 4), MONTH("1 " &amp; O$6 &amp; " " &amp; LEFT($AV$3, 4)) + 1, 0 ), 'Raw Data'!$AN:$AN,"&gt;" &amp;DATE(LEFT($AV$3, 4), MONTH("1 " &amp; O$6 &amp; " " &amp; LEFT($AV$3, 4)), 0 ), 'Raw Data'!$J:$J, $A195, 'Raw Data'!$O:$O,""&amp;'Raw Data'!$B$1,'Raw Data'!$D:$D,"&lt;&gt;*ithdr*",'Raw Data'!$D:$D,"&lt;&gt;*ancel*",'Raw Data'!$P:$P,"--")
+
SUMIFS('Raw Data'!$V:$V, 'Raw Data'!$AN:$AN,"&lt;=" &amp;DATE(LEFT($AV$3, 4), MONTH("1 " &amp; O$6 &amp; " " &amp; LEFT($AV$3, 4)) + 1, 0 ), 'Raw Data'!$AN:$AN,"&gt;" &amp;DATE(LEFT($AV$3, 4), MONTH("1 " &amp; O$6 &amp; " " &amp; LEFT($AV$3, 4)), 0 ), 'Raw Data'!$J:$J, $A195, 'Raw Data'!$P:$P,""&amp;'Raw Data'!$B$1,'Raw Data'!$D:$D,"&lt;&gt;*ithdr*",'Raw Data'!$D:$D,"&lt;&gt;*ancel*")</f>
        <v>0</v>
      </c>
      <c r="P205" s="117"/>
      <c r="Q205" s="117"/>
      <c r="R205" s="123"/>
      <c r="S205" s="156">
        <f>SUMIFS('Raw Data'!$AA:$AA, 'Raw Data'!$AN:$AN,"&lt;=" &amp;DATE(LEFT($AV$3, 4), MONTH("1 " &amp; S$6 &amp; " " &amp; LEFT($AV$3, 4)) + 1, 0 ), 'Raw Data'!$AN:$AN,"&gt;" &amp;DATE(LEFT($AV$3, 4), MONTH("1 " &amp; S$6 &amp; " " &amp; LEFT($AV$3, 4)), 0 ), 'Raw Data'!$J:$J, $A195, 'Raw Data'!$O:$O,""&amp;'Raw Data'!$B$1,'Raw Data'!$D:$D,"&lt;&gt;*ithdr*",'Raw Data'!$D:$D,"&lt;&gt;*ancel*",'Raw Data'!$P:$P,"--")
+
SUMIFS('Raw Data'!$AA:$AA, 'Raw Data'!$AN:$AN,"&lt;=" &amp;DATE(LEFT($AV$3, 4), MONTH("1 " &amp; S$6 &amp; " " &amp; LEFT($AV$3, 4)) + 1, 0 ), 'Raw Data'!$AN:$AN,"&gt;" &amp;DATE(LEFT($AV$3, 4), MONTH("1 " &amp; S$6 &amp; " " &amp; LEFT($AV$3, 4)), 0 ), 'Raw Data'!$J:$J, $A195, 'Raw Data'!$P:$P,""&amp;'Raw Data'!$B$1,'Raw Data'!$D:$D,"&lt;&gt;*ithdr*",'Raw Data'!$D:$D,"&lt;&gt;*ancel*")
+
SUMIFS('Raw Data'!$X:$X, 'Raw Data'!$AN:$AN,"&lt;=" &amp;DATE(LEFT($AV$3, 4), MONTH("1 " &amp; S$6 &amp; " " &amp; LEFT($AV$3, 4)) + 1, 0 ), 'Raw Data'!$AN:$AN,"&gt;" &amp;DATE(LEFT($AV$3, 4), MONTH("1 " &amp; S$6 &amp; " " &amp; LEFT($AV$3, 4)), 0 ), 'Raw Data'!$J:$J, $A195, 'Raw Data'!$O:$O,""&amp;'Raw Data'!$B$1,'Raw Data'!$D:$D,"&lt;&gt;*ithdr*",'Raw Data'!$D:$D,"&lt;&gt;*ancel*",'Raw Data'!$P:$P,"--")
+
SUMIFS('Raw Data'!$X:$X, 'Raw Data'!$AN:$AN,"&lt;=" &amp;DATE(LEFT($AV$3, 4), MONTH("1 " &amp; S$6 &amp; " " &amp; LEFT($AV$3, 4)) + 1, 0 ), 'Raw Data'!$AN:$AN,"&gt;" &amp;DATE(LEFT($AV$3, 4), MONTH("1 " &amp; S$6 &amp; " " &amp; LEFT($AV$3, 4)), 0 ), 'Raw Data'!$J:$J, $A195, 'Raw Data'!$P:$P,""&amp;'Raw Data'!$B$1,'Raw Data'!$D:$D,"&lt;&gt;*ithdr*",'Raw Data'!$D:$D,"&lt;&gt;*ancel*")
+
SUMIFS('Raw Data'!$V:$V, 'Raw Data'!$AN:$AN,"&lt;=" &amp;DATE(LEFT($AV$3, 4), MONTH("1 " &amp; S$6 &amp; " " &amp; LEFT($AV$3, 4)) + 1, 0 ), 'Raw Data'!$AN:$AN,"&gt;" &amp;DATE(LEFT($AV$3, 4), MONTH("1 " &amp; S$6 &amp; " " &amp; LEFT($AV$3, 4)), 0 ), 'Raw Data'!$J:$J, $A195, 'Raw Data'!$O:$O,""&amp;'Raw Data'!$B$1,'Raw Data'!$D:$D,"&lt;&gt;*ithdr*",'Raw Data'!$D:$D,"&lt;&gt;*ancel*",'Raw Data'!$P:$P,"--")
+
SUMIFS('Raw Data'!$V:$V, 'Raw Data'!$AN:$AN,"&lt;=" &amp;DATE(LEFT($AV$3, 4), MONTH("1 " &amp; S$6 &amp; " " &amp; LEFT($AV$3, 4)) + 1, 0 ), 'Raw Data'!$AN:$AN,"&gt;" &amp;DATE(LEFT($AV$3, 4), MONTH("1 " &amp; S$6 &amp; " " &amp; LEFT($AV$3, 4)), 0 ), 'Raw Data'!$J:$J, $A195, 'Raw Data'!$P:$P,""&amp;'Raw Data'!$B$1,'Raw Data'!$D:$D,"&lt;&gt;*ithdr*",'Raw Data'!$D:$D,"&lt;&gt;*ancel*")</f>
        <v>0</v>
      </c>
      <c r="T205" s="117"/>
      <c r="U205" s="117"/>
      <c r="V205" s="123"/>
      <c r="W205" s="156">
        <f>SUMIFS('Raw Data'!$AA:$AA, 'Raw Data'!$AN:$AN,"&lt;=" &amp;DATE(LEFT($AV$3, 4), MONTH("1 " &amp; W$6 &amp; " " &amp; LEFT($AV$3, 4)) + 1, 0 ), 'Raw Data'!$AN:$AN,"&gt;" &amp;DATE(LEFT($AV$3, 4), MONTH("1 " &amp; W$6 &amp; " " &amp; LEFT($AV$3, 4)), 0 ), 'Raw Data'!$J:$J, $A195, 'Raw Data'!$O:$O,""&amp;'Raw Data'!$B$1,'Raw Data'!$D:$D,"&lt;&gt;*ithdr*",'Raw Data'!$D:$D,"&lt;&gt;*ancel*",'Raw Data'!$P:$P,"--")
+
SUMIFS('Raw Data'!$AA:$AA, 'Raw Data'!$AN:$AN,"&lt;=" &amp;DATE(LEFT($AV$3, 4), MONTH("1 " &amp; W$6 &amp; " " &amp; LEFT($AV$3, 4)) + 1, 0 ), 'Raw Data'!$AN:$AN,"&gt;" &amp;DATE(LEFT($AV$3, 4), MONTH("1 " &amp; W$6 &amp; " " &amp; LEFT($AV$3, 4)), 0 ), 'Raw Data'!$J:$J, $A195, 'Raw Data'!$P:$P,""&amp;'Raw Data'!$B$1,'Raw Data'!$D:$D,"&lt;&gt;*ithdr*",'Raw Data'!$D:$D,"&lt;&gt;*ancel*")
+
SUMIFS('Raw Data'!$X:$X, 'Raw Data'!$AN:$AN,"&lt;=" &amp;DATE(LEFT($AV$3, 4), MONTH("1 " &amp; W$6 &amp; " " &amp; LEFT($AV$3, 4)) + 1, 0 ), 'Raw Data'!$AN:$AN,"&gt;" &amp;DATE(LEFT($AV$3, 4), MONTH("1 " &amp; W$6 &amp; " " &amp; LEFT($AV$3, 4)), 0 ), 'Raw Data'!$J:$J, $A195, 'Raw Data'!$O:$O,""&amp;'Raw Data'!$B$1,'Raw Data'!$D:$D,"&lt;&gt;*ithdr*",'Raw Data'!$D:$D,"&lt;&gt;*ancel*",'Raw Data'!$P:$P,"--")
+
SUMIFS('Raw Data'!$X:$X, 'Raw Data'!$AN:$AN,"&lt;=" &amp;DATE(LEFT($AV$3, 4), MONTH("1 " &amp; W$6 &amp; " " &amp; LEFT($AV$3, 4)) + 1, 0 ), 'Raw Data'!$AN:$AN,"&gt;" &amp;DATE(LEFT($AV$3, 4), MONTH("1 " &amp; W$6 &amp; " " &amp; LEFT($AV$3, 4)), 0 ), 'Raw Data'!$J:$J, $A195, 'Raw Data'!$P:$P,""&amp;'Raw Data'!$B$1,'Raw Data'!$D:$D,"&lt;&gt;*ithdr*",'Raw Data'!$D:$D,"&lt;&gt;*ancel*")
+
SUMIFS('Raw Data'!$V:$V, 'Raw Data'!$AN:$AN,"&lt;=" &amp;DATE(LEFT($AV$3, 4), MONTH("1 " &amp; W$6 &amp; " " &amp; LEFT($AV$3, 4)) + 1, 0 ), 'Raw Data'!$AN:$AN,"&gt;" &amp;DATE(LEFT($AV$3, 4), MONTH("1 " &amp; W$6 &amp; " " &amp; LEFT($AV$3, 4)), 0 ), 'Raw Data'!$J:$J, $A195, 'Raw Data'!$O:$O,""&amp;'Raw Data'!$B$1,'Raw Data'!$D:$D,"&lt;&gt;*ithdr*",'Raw Data'!$D:$D,"&lt;&gt;*ancel*",'Raw Data'!$P:$P,"--")
+
SUMIFS('Raw Data'!$V:$V, 'Raw Data'!$AN:$AN,"&lt;=" &amp;DATE(LEFT($AV$3, 4), MONTH("1 " &amp; W$6 &amp; " " &amp; LEFT($AV$3, 4)) + 1, 0 ), 'Raw Data'!$AN:$AN,"&gt;" &amp;DATE(LEFT($AV$3, 4), MONTH("1 " &amp; W$6 &amp; " " &amp; LEFT($AV$3, 4)), 0 ), 'Raw Data'!$J:$J, $A195, 'Raw Data'!$P:$P,""&amp;'Raw Data'!$B$1,'Raw Data'!$D:$D,"&lt;&gt;*ithdr*",'Raw Data'!$D:$D,"&lt;&gt;*ancel*")</f>
        <v>0</v>
      </c>
      <c r="X205" s="117"/>
      <c r="Y205" s="117"/>
      <c r="Z205" s="123"/>
      <c r="AA205" s="156">
        <f>SUMIFS('Raw Data'!$AA:$AA, 'Raw Data'!$AN:$AN,"&lt;=" &amp;DATE(LEFT($AV$3, 4), MONTH("1 " &amp; AA$6 &amp; " " &amp; LEFT($AV$3, 4)) + 1, 0 ), 'Raw Data'!$AN:$AN,"&gt;" &amp;DATE(LEFT($AV$3, 4), MONTH("1 " &amp; AA$6 &amp; " " &amp; LEFT($AV$3, 4)), 0 ), 'Raw Data'!$J:$J, $A195, 'Raw Data'!$O:$O,""&amp;'Raw Data'!$B$1,'Raw Data'!$D:$D,"&lt;&gt;*ithdr*",'Raw Data'!$D:$D,"&lt;&gt;*ancel*",'Raw Data'!$P:$P,"--")
+
SUMIFS('Raw Data'!$AA:$AA, 'Raw Data'!$AN:$AN,"&lt;=" &amp;DATE(LEFT($AV$3, 4), MONTH("1 " &amp; AA$6 &amp; " " &amp; LEFT($AV$3, 4)) + 1, 0 ), 'Raw Data'!$AN:$AN,"&gt;" &amp;DATE(LEFT($AV$3, 4), MONTH("1 " &amp; AA$6 &amp; " " &amp; LEFT($AV$3, 4)), 0 ), 'Raw Data'!$J:$J, $A195, 'Raw Data'!$P:$P,""&amp;'Raw Data'!$B$1,'Raw Data'!$D:$D,"&lt;&gt;*ithdr*",'Raw Data'!$D:$D,"&lt;&gt;*ancel*")
+
SUMIFS('Raw Data'!$X:$X, 'Raw Data'!$AN:$AN,"&lt;=" &amp;DATE(LEFT($AV$3, 4), MONTH("1 " &amp; AA$6 &amp; " " &amp; LEFT($AV$3, 4)) + 1, 0 ), 'Raw Data'!$AN:$AN,"&gt;" &amp;DATE(LEFT($AV$3, 4), MONTH("1 " &amp; AA$6 &amp; " " &amp; LEFT($AV$3, 4)), 0 ), 'Raw Data'!$J:$J, $A195, 'Raw Data'!$O:$O,""&amp;'Raw Data'!$B$1,'Raw Data'!$D:$D,"&lt;&gt;*ithdr*",'Raw Data'!$D:$D,"&lt;&gt;*ancel*",'Raw Data'!$P:$P,"--")
+
SUMIFS('Raw Data'!$X:$X, 'Raw Data'!$AN:$AN,"&lt;=" &amp;DATE(LEFT($AV$3, 4), MONTH("1 " &amp; AA$6 &amp; " " &amp; LEFT($AV$3, 4)) + 1, 0 ), 'Raw Data'!$AN:$AN,"&gt;" &amp;DATE(LEFT($AV$3, 4), MONTH("1 " &amp; AA$6 &amp; " " &amp; LEFT($AV$3, 4)), 0 ), 'Raw Data'!$J:$J, $A195, 'Raw Data'!$P:$P,""&amp;'Raw Data'!$B$1,'Raw Data'!$D:$D,"&lt;&gt;*ithdr*",'Raw Data'!$D:$D,"&lt;&gt;*ancel*")
+
SUMIFS('Raw Data'!$V:$V, 'Raw Data'!$AN:$AN,"&lt;=" &amp;DATE(LEFT($AV$3, 4), MONTH("1 " &amp; AA$6 &amp; " " &amp; LEFT($AV$3, 4)) + 1, 0 ), 'Raw Data'!$AN:$AN,"&gt;" &amp;DATE(LEFT($AV$3, 4), MONTH("1 " &amp; AA$6 &amp; " " &amp; LEFT($AV$3, 4)), 0 ), 'Raw Data'!$J:$J, $A195, 'Raw Data'!$O:$O,""&amp;'Raw Data'!$B$1,'Raw Data'!$D:$D,"&lt;&gt;*ithdr*",'Raw Data'!$D:$D,"&lt;&gt;*ancel*",'Raw Data'!$P:$P,"--")
+
SUMIFS('Raw Data'!$V:$V, 'Raw Data'!$AN:$AN,"&lt;=" &amp;DATE(LEFT($AV$3, 4), MONTH("1 " &amp; AA$6 &amp; " " &amp; LEFT($AV$3, 4)) + 1, 0 ), 'Raw Data'!$AN:$AN,"&gt;" &amp;DATE(LEFT($AV$3, 4), MONTH("1 " &amp; AA$6 &amp; " " &amp; LEFT($AV$3, 4)), 0 ), 'Raw Data'!$J:$J, $A195, 'Raw Data'!$P:$P,""&amp;'Raw Data'!$B$1,'Raw Data'!$D:$D,"&lt;&gt;*ithdr*",'Raw Data'!$D:$D,"&lt;&gt;*ancel*")</f>
        <v>0</v>
      </c>
      <c r="AB205" s="117"/>
      <c r="AC205" s="117"/>
      <c r="AD205" s="123"/>
      <c r="AE205" s="156">
        <f>SUMIFS('Raw Data'!$AA:$AA, 'Raw Data'!$AN:$AN,"&lt;=" &amp;DATE(LEFT($AV$3, 4), MONTH("1 " &amp; AE$6 &amp; " " &amp; LEFT($AV$3, 4)) + 1, 0 ), 'Raw Data'!$AN:$AN,"&gt;" &amp;DATE(LEFT($AV$3, 4), MONTH("1 " &amp; AE$6 &amp; " " &amp; LEFT($AV$3, 4)), 0 ), 'Raw Data'!$J:$J, $A195, 'Raw Data'!$O:$O,""&amp;'Raw Data'!$B$1,'Raw Data'!$D:$D,"&lt;&gt;*ithdr*",'Raw Data'!$D:$D,"&lt;&gt;*ancel*",'Raw Data'!$P:$P,"--")
+
SUMIFS('Raw Data'!$AA:$AA, 'Raw Data'!$AN:$AN,"&lt;=" &amp;DATE(LEFT($AV$3, 4), MONTH("1 " &amp; AE$6 &amp; " " &amp; LEFT($AV$3, 4)) + 1, 0 ), 'Raw Data'!$AN:$AN,"&gt;" &amp;DATE(LEFT($AV$3, 4), MONTH("1 " &amp; AE$6 &amp; " " &amp; LEFT($AV$3, 4)), 0 ), 'Raw Data'!$J:$J, $A195, 'Raw Data'!$P:$P,""&amp;'Raw Data'!$B$1,'Raw Data'!$D:$D,"&lt;&gt;*ithdr*",'Raw Data'!$D:$D,"&lt;&gt;*ancel*")
+
SUMIFS('Raw Data'!$X:$X, 'Raw Data'!$AN:$AN,"&lt;=" &amp;DATE(LEFT($AV$3, 4), MONTH("1 " &amp; AE$6 &amp; " " &amp; LEFT($AV$3, 4)) + 1, 0 ), 'Raw Data'!$AN:$AN,"&gt;" &amp;DATE(LEFT($AV$3, 4), MONTH("1 " &amp; AE$6 &amp; " " &amp; LEFT($AV$3, 4)), 0 ), 'Raw Data'!$J:$J, $A195, 'Raw Data'!$O:$O,""&amp;'Raw Data'!$B$1,'Raw Data'!$D:$D,"&lt;&gt;*ithdr*",'Raw Data'!$D:$D,"&lt;&gt;*ancel*",'Raw Data'!$P:$P,"--")
+
SUMIFS('Raw Data'!$X:$X, 'Raw Data'!$AN:$AN,"&lt;=" &amp;DATE(LEFT($AV$3, 4), MONTH("1 " &amp; AE$6 &amp; " " &amp; LEFT($AV$3, 4)) + 1, 0 ), 'Raw Data'!$AN:$AN,"&gt;" &amp;DATE(LEFT($AV$3, 4), MONTH("1 " &amp; AE$6 &amp; " " &amp; LEFT($AV$3, 4)), 0 ), 'Raw Data'!$J:$J, $A195, 'Raw Data'!$P:$P,""&amp;'Raw Data'!$B$1,'Raw Data'!$D:$D,"&lt;&gt;*ithdr*",'Raw Data'!$D:$D,"&lt;&gt;*ancel*")
+
SUMIFS('Raw Data'!$V:$V, 'Raw Data'!$AN:$AN,"&lt;=" &amp;DATE(LEFT($AV$3, 4), MONTH("1 " &amp; AE$6 &amp; " " &amp; LEFT($AV$3, 4)) + 1, 0 ), 'Raw Data'!$AN:$AN,"&gt;" &amp;DATE(LEFT($AV$3, 4), MONTH("1 " &amp; AE$6 &amp; " " &amp; LEFT($AV$3, 4)), 0 ), 'Raw Data'!$J:$J, $A195, 'Raw Data'!$O:$O,""&amp;'Raw Data'!$B$1,'Raw Data'!$D:$D,"&lt;&gt;*ithdr*",'Raw Data'!$D:$D,"&lt;&gt;*ancel*",'Raw Data'!$P:$P,"--")
+
SUMIFS('Raw Data'!$V:$V, 'Raw Data'!$AN:$AN,"&lt;=" &amp;DATE(LEFT($AV$3, 4), MONTH("1 " &amp; AE$6 &amp; " " &amp; LEFT($AV$3, 4)) + 1, 0 ), 'Raw Data'!$AN:$AN,"&gt;" &amp;DATE(LEFT($AV$3, 4), MONTH("1 " &amp; AE$6 &amp; " " &amp; LEFT($AV$3, 4)), 0 ), 'Raw Data'!$J:$J, $A195, 'Raw Data'!$P:$P,""&amp;'Raw Data'!$B$1,'Raw Data'!$D:$D,"&lt;&gt;*ithdr*",'Raw Data'!$D:$D,"&lt;&gt;*ancel*")</f>
        <v>0</v>
      </c>
      <c r="AF205" s="117"/>
      <c r="AG205" s="117"/>
      <c r="AH205" s="123"/>
      <c r="AI205" s="156">
        <f>SUMIFS('Raw Data'!$AA:$AA, 'Raw Data'!$AN:$AN,"&lt;=" &amp;DATE(LEFT($AV$3, 4), MONTH("1 " &amp; AI$6 &amp; " " &amp; LEFT($AV$3, 4)) + 1, 0 ), 'Raw Data'!$AN:$AN,"&gt;" &amp;DATE(LEFT($AV$3, 4), MONTH("1 " &amp; AI$6 &amp; " " &amp; LEFT($AV$3, 4)), 0 ), 'Raw Data'!$J:$J, $A195, 'Raw Data'!$O:$O,""&amp;'Raw Data'!$B$1,'Raw Data'!$D:$D,"&lt;&gt;*ithdr*",'Raw Data'!$D:$D,"&lt;&gt;*ancel*",'Raw Data'!$P:$P,"--")
+
SUMIFS('Raw Data'!$AA:$AA, 'Raw Data'!$AN:$AN,"&lt;=" &amp;DATE(LEFT($AV$3, 4), MONTH("1 " &amp; AI$6 &amp; " " &amp; LEFT($AV$3, 4)) + 1, 0 ), 'Raw Data'!$AN:$AN,"&gt;" &amp;DATE(LEFT($AV$3, 4), MONTH("1 " &amp; AI$6 &amp; " " &amp; LEFT($AV$3, 4)), 0 ), 'Raw Data'!$J:$J, $A195, 'Raw Data'!$P:$P,""&amp;'Raw Data'!$B$1,'Raw Data'!$D:$D,"&lt;&gt;*ithdr*",'Raw Data'!$D:$D,"&lt;&gt;*ancel*")
+
SUMIFS('Raw Data'!$X:$X, 'Raw Data'!$AN:$AN,"&lt;=" &amp;DATE(LEFT($AV$3, 4), MONTH("1 " &amp; AI$6 &amp; " " &amp; LEFT($AV$3, 4)) + 1, 0 ), 'Raw Data'!$AN:$AN,"&gt;" &amp;DATE(LEFT($AV$3, 4), MONTH("1 " &amp; AI$6 &amp; " " &amp; LEFT($AV$3, 4)), 0 ), 'Raw Data'!$J:$J, $A195, 'Raw Data'!$O:$O,""&amp;'Raw Data'!$B$1,'Raw Data'!$D:$D,"&lt;&gt;*ithdr*",'Raw Data'!$D:$D,"&lt;&gt;*ancel*",'Raw Data'!$P:$P,"--")
+
SUMIFS('Raw Data'!$X:$X, 'Raw Data'!$AN:$AN,"&lt;=" &amp;DATE(LEFT($AV$3, 4), MONTH("1 " &amp; AI$6 &amp; " " &amp; LEFT($AV$3, 4)) + 1, 0 ), 'Raw Data'!$AN:$AN,"&gt;" &amp;DATE(LEFT($AV$3, 4), MONTH("1 " &amp; AI$6 &amp; " " &amp; LEFT($AV$3, 4)), 0 ), 'Raw Data'!$J:$J, $A195, 'Raw Data'!$P:$P,""&amp;'Raw Data'!$B$1,'Raw Data'!$D:$D,"&lt;&gt;*ithdr*",'Raw Data'!$D:$D,"&lt;&gt;*ancel*")
+
SUMIFS('Raw Data'!$V:$V, 'Raw Data'!$AN:$AN,"&lt;=" &amp;DATE(LEFT($AV$3, 4), MONTH("1 " &amp; AI$6 &amp; " " &amp; LEFT($AV$3, 4)) + 1, 0 ), 'Raw Data'!$AN:$AN,"&gt;" &amp;DATE(LEFT($AV$3, 4), MONTH("1 " &amp; AI$6 &amp; " " &amp; LEFT($AV$3, 4)), 0 ), 'Raw Data'!$J:$J, $A195, 'Raw Data'!$O:$O,""&amp;'Raw Data'!$B$1,'Raw Data'!$D:$D,"&lt;&gt;*ithdr*",'Raw Data'!$D:$D,"&lt;&gt;*ancel*",'Raw Data'!$P:$P,"--")
+
SUMIFS('Raw Data'!$V:$V, 'Raw Data'!$AN:$AN,"&lt;=" &amp;DATE(LEFT($AV$3, 4), MONTH("1 " &amp; AI$6 &amp; " " &amp; LEFT($AV$3, 4)) + 1, 0 ), 'Raw Data'!$AN:$AN,"&gt;" &amp;DATE(LEFT($AV$3, 4), MONTH("1 " &amp; AI$6 &amp; " " &amp; LEFT($AV$3, 4)), 0 ), 'Raw Data'!$J:$J, $A195, 'Raw Data'!$P:$P,""&amp;'Raw Data'!$B$1,'Raw Data'!$D:$D,"&lt;&gt;*ithdr*",'Raw Data'!$D:$D,"&lt;&gt;*ancel*")</f>
        <v>0</v>
      </c>
      <c r="AJ205" s="117"/>
      <c r="AK205" s="117"/>
      <c r="AL205" s="123"/>
      <c r="AM205" s="156">
        <f>SUMIFS('Raw Data'!$AA:$AA, 'Raw Data'!$AN:$AN,"&lt;=" &amp;DATE(LEFT($AV$3, 4), MONTH("1 " &amp; AM$6 &amp; " " &amp; LEFT($AV$3, 4)) + 1, 0 ), 'Raw Data'!$AN:$AN,"&gt;" &amp;DATE(LEFT($AV$3, 4), MONTH("1 " &amp; AM$6 &amp; " " &amp; LEFT($AV$3, 4)), 0 ), 'Raw Data'!$J:$J, $A195, 'Raw Data'!$O:$O,""&amp;'Raw Data'!$B$1,'Raw Data'!$D:$D,"&lt;&gt;*ithdr*",'Raw Data'!$D:$D,"&lt;&gt;*ancel*",'Raw Data'!$P:$P,"--")
+
SUMIFS('Raw Data'!$AA:$AA, 'Raw Data'!$AN:$AN,"&lt;=" &amp;DATE(LEFT($AV$3, 4), MONTH("1 " &amp; AM$6 &amp; " " &amp; LEFT($AV$3, 4)) + 1, 0 ), 'Raw Data'!$AN:$AN,"&gt;" &amp;DATE(LEFT($AV$3, 4), MONTH("1 " &amp; AM$6 &amp; " " &amp; LEFT($AV$3, 4)), 0 ), 'Raw Data'!$J:$J, $A195, 'Raw Data'!$P:$P,""&amp;'Raw Data'!$B$1,'Raw Data'!$D:$D,"&lt;&gt;*ithdr*",'Raw Data'!$D:$D,"&lt;&gt;*ancel*")
+
SUMIFS('Raw Data'!$X:$X, 'Raw Data'!$AN:$AN,"&lt;=" &amp;DATE(LEFT($AV$3, 4), MONTH("1 " &amp; AM$6 &amp; " " &amp; LEFT($AV$3, 4)) + 1, 0 ), 'Raw Data'!$AN:$AN,"&gt;" &amp;DATE(LEFT($AV$3, 4), MONTH("1 " &amp; AM$6 &amp; " " &amp; LEFT($AV$3, 4)), 0 ), 'Raw Data'!$J:$J, $A195, 'Raw Data'!$O:$O,""&amp;'Raw Data'!$B$1,'Raw Data'!$D:$D,"&lt;&gt;*ithdr*",'Raw Data'!$D:$D,"&lt;&gt;*ancel*",'Raw Data'!$P:$P,"--")
+
SUMIFS('Raw Data'!$X:$X, 'Raw Data'!$AN:$AN,"&lt;=" &amp;DATE(LEFT($AV$3, 4), MONTH("1 " &amp; AM$6 &amp; " " &amp; LEFT($AV$3, 4)) + 1, 0 ), 'Raw Data'!$AN:$AN,"&gt;" &amp;DATE(LEFT($AV$3, 4), MONTH("1 " &amp; AM$6 &amp; " " &amp; LEFT($AV$3, 4)), 0 ), 'Raw Data'!$J:$J, $A195, 'Raw Data'!$P:$P,""&amp;'Raw Data'!$B$1,'Raw Data'!$D:$D,"&lt;&gt;*ithdr*",'Raw Data'!$D:$D,"&lt;&gt;*ancel*")
+
SUMIFS('Raw Data'!$V:$V, 'Raw Data'!$AN:$AN,"&lt;=" &amp;DATE(LEFT($AV$3, 4), MONTH("1 " &amp; AM$6 &amp; " " &amp; LEFT($AV$3, 4)) + 1, 0 ), 'Raw Data'!$AN:$AN,"&gt;" &amp;DATE(LEFT($AV$3, 4), MONTH("1 " &amp; AM$6 &amp; " " &amp; LEFT($AV$3, 4)), 0 ), 'Raw Data'!$J:$J, $A195, 'Raw Data'!$O:$O,""&amp;'Raw Data'!$B$1,'Raw Data'!$D:$D,"&lt;&gt;*ithdr*",'Raw Data'!$D:$D,"&lt;&gt;*ancel*",'Raw Data'!$P:$P,"--")
+
SUMIFS('Raw Data'!$V:$V, 'Raw Data'!$AN:$AN,"&lt;=" &amp;DATE(LEFT($AV$3, 4), MONTH("1 " &amp; AM$6 &amp; " " &amp; LEFT($AV$3, 4)) + 1, 0 ), 'Raw Data'!$AN:$AN,"&gt;" &amp;DATE(LEFT($AV$3, 4), MONTH("1 " &amp; AM$6 &amp; " " &amp; LEFT($AV$3, 4)), 0 ), 'Raw Data'!$J:$J, $A195, 'Raw Data'!$P:$P,""&amp;'Raw Data'!$B$1,'Raw Data'!$D:$D,"&lt;&gt;*ithdr*",'Raw Data'!$D:$D,"&lt;&gt;*ancel*")</f>
        <v>0</v>
      </c>
      <c r="AN205" s="117"/>
      <c r="AO205" s="117"/>
      <c r="AP205" s="123"/>
      <c r="AQ205" s="156">
        <f>SUMIFS('Raw Data'!$AA:$AA, 'Raw Data'!$AN:$AN,"&lt;=" &amp;DATE(LEFT($AV$3, 4), MONTH("1 " &amp; AQ$6 &amp; " " &amp; LEFT($AV$3, 4)) + 1, 0 ), 'Raw Data'!$AN:$AN,"&gt;" &amp;DATE(LEFT($AV$3, 4), MONTH("1 " &amp; AQ$6 &amp; " " &amp; LEFT($AV$3, 4)), 0 ), 'Raw Data'!$J:$J, $A195, 'Raw Data'!$O:$O,""&amp;'Raw Data'!$B$1,'Raw Data'!$D:$D,"&lt;&gt;*ithdr*",'Raw Data'!$D:$D,"&lt;&gt;*ancel*",'Raw Data'!$P:$P,"--")
+
SUMIFS('Raw Data'!$AA:$AA, 'Raw Data'!$AN:$AN,"&lt;=" &amp;DATE(LEFT($AV$3, 4), MONTH("1 " &amp; AQ$6 &amp; " " &amp; LEFT($AV$3, 4)) + 1, 0 ), 'Raw Data'!$AN:$AN,"&gt;" &amp;DATE(LEFT($AV$3, 4), MONTH("1 " &amp; AQ$6 &amp; " " &amp; LEFT($AV$3, 4)), 0 ), 'Raw Data'!$J:$J, $A195, 'Raw Data'!$P:$P,""&amp;'Raw Data'!$B$1,'Raw Data'!$D:$D,"&lt;&gt;*ithdr*",'Raw Data'!$D:$D,"&lt;&gt;*ancel*")
+
SUMIFS('Raw Data'!$X:$X, 'Raw Data'!$AN:$AN,"&lt;=" &amp;DATE(LEFT($AV$3, 4), MONTH("1 " &amp; AQ$6 &amp; " " &amp; LEFT($AV$3, 4)) + 1, 0 ), 'Raw Data'!$AN:$AN,"&gt;" &amp;DATE(LEFT($AV$3, 4), MONTH("1 " &amp; AQ$6 &amp; " " &amp; LEFT($AV$3, 4)), 0 ), 'Raw Data'!$J:$J, $A195, 'Raw Data'!$O:$O,""&amp;'Raw Data'!$B$1,'Raw Data'!$D:$D,"&lt;&gt;*ithdr*",'Raw Data'!$D:$D,"&lt;&gt;*ancel*",'Raw Data'!$P:$P,"--")
+
SUMIFS('Raw Data'!$X:$X, 'Raw Data'!$AN:$AN,"&lt;=" &amp;DATE(LEFT($AV$3, 4), MONTH("1 " &amp; AQ$6 &amp; " " &amp; LEFT($AV$3, 4)) + 1, 0 ), 'Raw Data'!$AN:$AN,"&gt;" &amp;DATE(LEFT($AV$3, 4), MONTH("1 " &amp; AQ$6 &amp; " " &amp; LEFT($AV$3, 4)), 0 ), 'Raw Data'!$J:$J, $A195, 'Raw Data'!$P:$P,""&amp;'Raw Data'!$B$1,'Raw Data'!$D:$D,"&lt;&gt;*ithdr*",'Raw Data'!$D:$D,"&lt;&gt;*ancel*")
+
SUMIFS('Raw Data'!$V:$V, 'Raw Data'!$AN:$AN,"&lt;=" &amp;DATE(LEFT($AV$3, 4), MONTH("1 " &amp; AQ$6 &amp; " " &amp; LEFT($AV$3, 4)) + 1, 0 ), 'Raw Data'!$AN:$AN,"&gt;" &amp;DATE(LEFT($AV$3, 4), MONTH("1 " &amp; AQ$6 &amp; " " &amp; LEFT($AV$3, 4)), 0 ), 'Raw Data'!$J:$J, $A195, 'Raw Data'!$O:$O,""&amp;'Raw Data'!$B$1,'Raw Data'!$D:$D,"&lt;&gt;*ithdr*",'Raw Data'!$D:$D,"&lt;&gt;*ancel*",'Raw Data'!$P:$P,"--")
+
SUMIFS('Raw Data'!$V:$V, 'Raw Data'!$AN:$AN,"&lt;=" &amp;DATE(LEFT($AV$3, 4), MONTH("1 " &amp; AQ$6 &amp; " " &amp; LEFT($AV$3, 4)) + 1, 0 ), 'Raw Data'!$AN:$AN,"&gt;" &amp;DATE(LEFT($AV$3, 4), MONTH("1 " &amp; AQ$6 &amp; " " &amp; LEFT($AV$3, 4)), 0 ), 'Raw Data'!$J:$J, $A195, 'Raw Data'!$P:$P,""&amp;'Raw Data'!$B$1,'Raw Data'!$D:$D,"&lt;&gt;*ithdr*",'Raw Data'!$D:$D,"&lt;&gt;*ancel*")</f>
        <v>0</v>
      </c>
      <c r="AR205" s="117"/>
      <c r="AS205" s="117"/>
      <c r="AT205" s="123"/>
      <c r="AU205" s="156">
        <f>SUMIFS('Raw Data'!$AA:$AA, 'Raw Data'!$AN:$AN,"&lt;=" &amp;DATE(MID($AV$3, 15, 4), MONTH("1 " &amp; AU$6 &amp; " " &amp; MID($AV$3, 15, 4)) + 1, 0 ), 'Raw Data'!$AN:$AN,"&gt;" &amp;DATE(MID($AV$3, 15, 4), MONTH("1 " &amp; AU$6 &amp; " " &amp; MID($AV$3, 15, 4)), 0 ), 'Raw Data'!$J:$J, $A195, 'Raw Data'!$O:$O,""&amp;'Raw Data'!$B$1,'Raw Data'!$D:$D,"&lt;&gt;*ithdr*",'Raw Data'!$D:$D,"&lt;&gt;*ancel*",'Raw Data'!$P:$P,"--")
+
SUMIFS('Raw Data'!$AA:$AA, 'Raw Data'!$AN:$AN,"&lt;=" &amp;DATE(MID($AV$3, 15, 4), MONTH("1 " &amp; AU$6 &amp; " " &amp; MID($AV$3, 15, 4)) + 1, 0 ), 'Raw Data'!$AN:$AN,"&gt;" &amp;DATE(MID($AV$3, 15, 4), MONTH("1 " &amp; AU$6 &amp; " " &amp; MID($AV$3, 15, 4)), 0 ), 'Raw Data'!$J:$J, $A195, 'Raw Data'!$P:$P,""&amp;'Raw Data'!$B$1,'Raw Data'!$D:$D,"&lt;&gt;*ithdr*",'Raw Data'!$D:$D,"&lt;&gt;*ancel*")
+
SUMIFS('Raw Data'!$X:$X, 'Raw Data'!$AN:$AN,"&lt;=" &amp;DATE(MID($AV$3, 15, 4), MONTH("1 " &amp; AU$6 &amp; " " &amp; MID($AV$3, 15, 4)) + 1, 0 ), 'Raw Data'!$AN:$AN,"&gt;" &amp;DATE(MID($AV$3, 15, 4), MONTH("1 " &amp; AU$6 &amp; " " &amp; MID($AV$3, 15, 4)), 0 ), 'Raw Data'!$J:$J, $A195, 'Raw Data'!$O:$O,""&amp;'Raw Data'!$B$1,'Raw Data'!$D:$D,"&lt;&gt;*ithdr*",'Raw Data'!$D:$D,"&lt;&gt;*ancel*",'Raw Data'!$P:$P,"--")
+
SUMIFS('Raw Data'!$X:$X, 'Raw Data'!$AN:$AN,"&lt;=" &amp;DATE(MID($AV$3, 15, 4), MONTH("1 " &amp; AU$6 &amp; " " &amp; MID($AV$3, 15, 4)) + 1, 0 ), 'Raw Data'!$AN:$AN,"&gt;" &amp;DATE(MID($AV$3, 15, 4), MONTH("1 " &amp; AU$6 &amp; " " &amp; MID($AV$3, 15, 4)), 0 ), 'Raw Data'!$J:$J, $A195, 'Raw Data'!$P:$P,""&amp;'Raw Data'!$B$1,'Raw Data'!$D:$D,"&lt;&gt;*ithdr*",'Raw Data'!$D:$D,"&lt;&gt;*ancel*")
+
SUMIFS('Raw Data'!$V:$V, 'Raw Data'!$AN:$AN,"&lt;=" &amp;DATE(MID($AV$3, 15, 4), MONTH("1 " &amp; AU$6 &amp; " " &amp; MID($AV$3, 15, 4)) + 1, 0 ), 'Raw Data'!$AN:$AN,"&gt;" &amp;DATE(MID($AV$3, 15, 4), MONTH("1 " &amp; AU$6 &amp; " " &amp; MID($AV$3, 15, 4)), 0 ), 'Raw Data'!$J:$J, $A195, 'Raw Data'!$O:$O,""&amp;'Raw Data'!$B$1,'Raw Data'!$D:$D,"&lt;&gt;*ithdr*",'Raw Data'!$D:$D,"&lt;&gt;*ancel*",'Raw Data'!$P:$P,"--")
+
SUMIFS('Raw Data'!$V:$V, 'Raw Data'!$AN:$AN,"&lt;=" &amp;DATE(MID($AV$3, 15, 4), MONTH("1 " &amp; AU$6 &amp; " " &amp; MID($AV$3, 15, 4)) + 1, 0 ), 'Raw Data'!$AN:$AN,"&gt;" &amp;DATE(MID($AV$3, 15, 4), MONTH("1 " &amp; AU$6 &amp; " " &amp; MID($AV$3, 15, 4)), 0 ), 'Raw Data'!$J:$J, $A195, 'Raw Data'!$P:$P,""&amp;'Raw Data'!$B$1,'Raw Data'!$D:$D,"&lt;&gt;*ithdr*",'Raw Data'!$D:$D,"&lt;&gt;*ancel*")</f>
        <v>0</v>
      </c>
      <c r="AV205" s="117"/>
      <c r="AW205" s="117"/>
      <c r="AX205" s="123"/>
      <c r="AY205" s="156">
        <f>SUMIFS('Raw Data'!$AA:$AA, 'Raw Data'!$AN:$AN,"&lt;=" &amp;DATE(MID($AV$3, 15, 4), MONTH("1 " &amp; AY$6 &amp; " " &amp; MID($AV$3, 15, 4)) + 1, 0 ), 'Raw Data'!$AN:$AN,"&gt;" &amp;DATE(MID($AV$3, 15, 4), MONTH("1 " &amp; AY$6 &amp; " " &amp; MID($AV$3, 15, 4)), 0 ), 'Raw Data'!$J:$J, $A195, 'Raw Data'!$O:$O,""&amp;'Raw Data'!$B$1,'Raw Data'!$D:$D,"&lt;&gt;*ithdr*",'Raw Data'!$D:$D,"&lt;&gt;*ancel*",'Raw Data'!$P:$P,"--")
+
SUMIFS('Raw Data'!$AA:$AA, 'Raw Data'!$AN:$AN,"&lt;=" &amp;DATE(MID($AV$3, 15, 4), MONTH("1 " &amp; AY$6 &amp; " " &amp; MID($AV$3, 15, 4)) + 1, 0 ), 'Raw Data'!$AN:$AN,"&gt;" &amp;DATE(MID($AV$3, 15, 4), MONTH("1 " &amp; AY$6 &amp; " " &amp; MID($AV$3, 15, 4)), 0 ), 'Raw Data'!$J:$J, $A195, 'Raw Data'!$P:$P,""&amp;'Raw Data'!$B$1,'Raw Data'!$D:$D,"&lt;&gt;*ithdr*",'Raw Data'!$D:$D,"&lt;&gt;*ancel*")
+
SUMIFS('Raw Data'!$X:$X, 'Raw Data'!$AN:$AN,"&lt;=" &amp;DATE(MID($AV$3, 15, 4), MONTH("1 " &amp; AY$6 &amp; " " &amp; MID($AV$3, 15, 4)) + 1, 0 ), 'Raw Data'!$AN:$AN,"&gt;" &amp;DATE(MID($AV$3, 15, 4), MONTH("1 " &amp; AY$6 &amp; " " &amp; MID($AV$3, 15, 4)), 0 ), 'Raw Data'!$J:$J, $A195, 'Raw Data'!$O:$O,""&amp;'Raw Data'!$B$1,'Raw Data'!$D:$D,"&lt;&gt;*ithdr*",'Raw Data'!$D:$D,"&lt;&gt;*ancel*",'Raw Data'!$P:$P,"--")
+
SUMIFS('Raw Data'!$X:$X, 'Raw Data'!$AN:$AN,"&lt;=" &amp;DATE(MID($AV$3, 15, 4), MONTH("1 " &amp; AY$6 &amp; " " &amp; MID($AV$3, 15, 4)) + 1, 0 ), 'Raw Data'!$AN:$AN,"&gt;" &amp;DATE(MID($AV$3, 15, 4), MONTH("1 " &amp; AY$6 &amp; " " &amp; MID($AV$3, 15, 4)), 0 ), 'Raw Data'!$J:$J, $A195, 'Raw Data'!$P:$P,""&amp;'Raw Data'!$B$1,'Raw Data'!$D:$D,"&lt;&gt;*ithdr*",'Raw Data'!$D:$D,"&lt;&gt;*ancel*")
+
SUMIFS('Raw Data'!$V:$V, 'Raw Data'!$AN:$AN,"&lt;=" &amp;DATE(MID($AV$3, 15, 4), MONTH("1 " &amp; AY$6 &amp; " " &amp; MID($AV$3, 15, 4)) + 1, 0 ), 'Raw Data'!$AN:$AN,"&gt;" &amp;DATE(MID($AV$3, 15, 4), MONTH("1 " &amp; AY$6 &amp; " " &amp; MID($AV$3, 15, 4)), 0 ), 'Raw Data'!$J:$J, $A195, 'Raw Data'!$O:$O,""&amp;'Raw Data'!$B$1,'Raw Data'!$D:$D,"&lt;&gt;*ithdr*",'Raw Data'!$D:$D,"&lt;&gt;*ancel*",'Raw Data'!$P:$P,"--")
+
SUMIFS('Raw Data'!$V:$V, 'Raw Data'!$AN:$AN,"&lt;=" &amp;DATE(MID($AV$3, 15, 4), MONTH("1 " &amp; AY$6 &amp; " " &amp; MID($AV$3, 15, 4)) + 1, 0 ), 'Raw Data'!$AN:$AN,"&gt;" &amp;DATE(MID($AV$3, 15, 4), MONTH("1 " &amp; AY$6 &amp; " " &amp; MID($AV$3, 15, 4)), 0 ), 'Raw Data'!$J:$J, $A195, 'Raw Data'!$P:$P,""&amp;'Raw Data'!$B$1,'Raw Data'!$D:$D,"&lt;&gt;*ithdr*",'Raw Data'!$D:$D,"&lt;&gt;*ancel*")</f>
        <v>0</v>
      </c>
      <c r="AZ205" s="117"/>
      <c r="BA205" s="117"/>
      <c r="BB205" s="123"/>
      <c r="BC205" s="156">
        <f>SUMIFS('Raw Data'!$AA:$AA, 'Raw Data'!$AN:$AN,"&lt;=" &amp;DATE(MID($AV$3, 15, 4), MONTH("1 " &amp; BC$6 &amp; " " &amp; MID($AV$3, 15, 4)) + 1, 0 ), 'Raw Data'!$AN:$AN,"&gt;" &amp;DATE(MID($AV$3, 15, 4), MONTH("1 " &amp; BC$6 &amp; " " &amp; MID($AV$3, 15, 4)), 0 ), 'Raw Data'!$J:$J, $A195, 'Raw Data'!$O:$O,""&amp;'Raw Data'!$B$1,'Raw Data'!$D:$D,"&lt;&gt;*ithdr*",'Raw Data'!$D:$D,"&lt;&gt;*ancel*",'Raw Data'!$P:$P,"--")
+
SUMIFS('Raw Data'!$AA:$AA, 'Raw Data'!$AN:$AN,"&lt;=" &amp;DATE(MID($AV$3, 15, 4), MONTH("1 " &amp; BC$6 &amp; " " &amp; MID($AV$3, 15, 4)) + 1, 0 ), 'Raw Data'!$AN:$AN,"&gt;" &amp;DATE(MID($AV$3, 15, 4), MONTH("1 " &amp; BC$6 &amp; " " &amp; MID($AV$3, 15, 4)), 0 ), 'Raw Data'!$J:$J, $A195, 'Raw Data'!$P:$P,""&amp;'Raw Data'!$B$1,'Raw Data'!$D:$D,"&lt;&gt;*ithdr*",'Raw Data'!$D:$D,"&lt;&gt;*ancel*")
+
SUMIFS('Raw Data'!$X:$X, 'Raw Data'!$AN:$AN,"&lt;=" &amp;DATE(MID($AV$3, 15, 4), MONTH("1 " &amp; BC$6 &amp; " " &amp; MID($AV$3, 15, 4)) + 1, 0 ), 'Raw Data'!$AN:$AN,"&gt;" &amp;DATE(MID($AV$3, 15, 4), MONTH("1 " &amp; BC$6 &amp; " " &amp; MID($AV$3, 15, 4)), 0 ), 'Raw Data'!$J:$J, $A195, 'Raw Data'!$O:$O,""&amp;'Raw Data'!$B$1,'Raw Data'!$D:$D,"&lt;&gt;*ithdr*",'Raw Data'!$D:$D,"&lt;&gt;*ancel*",'Raw Data'!$P:$P,"--")
+
SUMIFS('Raw Data'!$X:$X, 'Raw Data'!$AN:$AN,"&lt;=" &amp;DATE(MID($AV$3, 15, 4), MONTH("1 " &amp; BC$6 &amp; " " &amp; MID($AV$3, 15, 4)) + 1, 0 ), 'Raw Data'!$AN:$AN,"&gt;" &amp;DATE(MID($AV$3, 15, 4), MONTH("1 " &amp; BC$6 &amp; " " &amp; MID($AV$3, 15, 4)), 0 ), 'Raw Data'!$J:$J, $A195, 'Raw Data'!$P:$P,""&amp;'Raw Data'!$B$1,'Raw Data'!$D:$D,"&lt;&gt;*ithdr*",'Raw Data'!$D:$D,"&lt;&gt;*ancel*")
+
SUMIFS('Raw Data'!$V:$V, 'Raw Data'!$AN:$AN,"&lt;=" &amp;DATE(MID($AV$3, 15, 4), MONTH("1 " &amp; BC$6 &amp; " " &amp; MID($AV$3, 15, 4)) + 1, 0 ), 'Raw Data'!$AN:$AN,"&gt;" &amp;DATE(MID($AV$3, 15, 4), MONTH("1 " &amp; BC$6 &amp; " " &amp; MID($AV$3, 15, 4)), 0 ), 'Raw Data'!$J:$J, $A195, 'Raw Data'!$O:$O,""&amp;'Raw Data'!$B$1,'Raw Data'!$D:$D,"&lt;&gt;*ithdr*",'Raw Data'!$D:$D,"&lt;&gt;*ancel*",'Raw Data'!$P:$P,"--")
+
SUMIFS('Raw Data'!$V:$V, 'Raw Data'!$AN:$AN,"&lt;=" &amp;DATE(MID($AV$3, 15, 4), MONTH("1 " &amp; BC$6 &amp; " " &amp; MID($AV$3, 15, 4)) + 1, 0 ), 'Raw Data'!$AN:$AN,"&gt;" &amp;DATE(MID($AV$3, 15, 4), MONTH("1 " &amp; BC$6 &amp; " " &amp; MID($AV$3, 15, 4)), 0 ), 'Raw Data'!$J:$J, $A195, 'Raw Data'!$P:$P,""&amp;'Raw Data'!$B$1,'Raw Data'!$D:$D,"&lt;&gt;*ithdr*",'Raw Data'!$D:$D,"&lt;&gt;*ancel*")</f>
        <v>0</v>
      </c>
      <c r="BD205" s="117"/>
      <c r="BE205" s="117"/>
      <c r="BF205" s="123"/>
    </row>
    <row r="206" spans="1:58" ht="15.75" customHeight="1" x14ac:dyDescent="0.2">
      <c r="A206" s="120" t="s">
        <v>734</v>
      </c>
      <c r="B206" s="117"/>
      <c r="C206" s="117"/>
      <c r="D206" s="117"/>
      <c r="E206" s="117"/>
      <c r="F206" s="117"/>
      <c r="G206" s="117"/>
      <c r="H206" s="117"/>
      <c r="I206" s="117"/>
      <c r="J206" s="123"/>
      <c r="K206" s="140">
        <f>SUMIFS('Raw Data'!$AI:$AI, 'Raw Data'!$AN:$AN,"&lt;=" &amp;DATE(LEFT($AV$3, 4), MONTH("1 " &amp; K$6 &amp; " " &amp; LEFT($AV$3, 4)) + 1, 0 ), 'Raw Data'!$AN:$AN,"&gt;" &amp;DATE(LEFT($AV$3, 4), MONTH("1 " &amp; K$6 &amp; " " &amp; LEFT($AV$3, 4)), 0 ), 'Raw Data'!$J:$J, $A195, 'Raw Data'!$O:$O,""&amp;'Raw Data'!$B$1,'Raw Data'!$D:$D,"&lt;&gt;*ithdr*",'Raw Data'!$D:$D,"&lt;&gt;*ancel*",'Raw Data'!$P:$P,"--")
+
SUMIFS('Raw Data'!$AI:$AI, 'Raw Data'!$AN:$AN,"&lt;=" &amp;DATE(LEFT($AV$3, 4), MONTH("1 " &amp; K$6 &amp; " " &amp; LEFT($AV$3, 4)) + 1, 0 ), 'Raw Data'!$AN:$AN,"&gt;" &amp;DATE(LEFT($AV$3, 4), MONTH("1 " &amp; K$6 &amp; " " &amp; LEFT($AV$3, 4)), 0 ), 'Raw Data'!$J:$J, $A195, 'Raw Data'!$P:$P,""&amp;'Raw Data'!$B$1,'Raw Data'!$D:$D,"&lt;&gt;*ithdr*",'Raw Data'!$D:$D,"&lt;&gt;*ancel*")</f>
        <v>0</v>
      </c>
      <c r="L206" s="117"/>
      <c r="M206" s="117"/>
      <c r="N206" s="123"/>
      <c r="O206" s="140">
        <f>SUMIFS('Raw Data'!$AI:$AI, 'Raw Data'!$AN:$AN,"&lt;=" &amp;DATE(LEFT($AV$3, 4), MONTH("1 " &amp; O$6 &amp; " " &amp; LEFT($AV$3, 4)) + 1, 0 ), 'Raw Data'!$AN:$AN,"&gt;" &amp;DATE(LEFT($AV$3, 4), MONTH("1 " &amp; O$6 &amp; " " &amp; LEFT($AV$3, 4)), 0 ), 'Raw Data'!$J:$J, $A195, 'Raw Data'!$O:$O,""&amp;'Raw Data'!$B$1,'Raw Data'!$D:$D,"&lt;&gt;*ithdr*",'Raw Data'!$D:$D,"&lt;&gt;*ancel*",'Raw Data'!$P:$P,"--")
+
SUMIFS('Raw Data'!$AI:$AI, 'Raw Data'!$AN:$AN,"&lt;=" &amp;DATE(LEFT($AV$3, 4), MONTH("1 " &amp; O$6 &amp; " " &amp; LEFT($AV$3, 4)) + 1, 0 ), 'Raw Data'!$AN:$AN,"&gt;" &amp;DATE(LEFT($AV$3, 4), MONTH("1 " &amp; O$6 &amp; " " &amp; LEFT($AV$3, 4)), 0 ), 'Raw Data'!$J:$J, $A195, 'Raw Data'!$P:$P,""&amp;'Raw Data'!$B$1,'Raw Data'!$D:$D,"&lt;&gt;*ithdr*",'Raw Data'!$D:$D,"&lt;&gt;*ancel*")</f>
        <v>0</v>
      </c>
      <c r="P206" s="117"/>
      <c r="Q206" s="117"/>
      <c r="R206" s="123"/>
      <c r="S206" s="140">
        <f>SUMIFS('Raw Data'!$AI:$AI, 'Raw Data'!$AN:$AN,"&lt;=" &amp;DATE(LEFT($AV$3, 4), MONTH("1 " &amp; S$6 &amp; " " &amp; LEFT($AV$3, 4)) + 1, 0 ), 'Raw Data'!$AN:$AN,"&gt;" &amp;DATE(LEFT($AV$3, 4), MONTH("1 " &amp; S$6 &amp; " " &amp; LEFT($AV$3, 4)), 0 ), 'Raw Data'!$J:$J, $A195, 'Raw Data'!$O:$O,""&amp;'Raw Data'!$B$1,'Raw Data'!$D:$D,"&lt;&gt;*ithdr*",'Raw Data'!$D:$D,"&lt;&gt;*ancel*",'Raw Data'!$P:$P,"--")
+
SUMIFS('Raw Data'!$AI:$AI, 'Raw Data'!$AN:$AN,"&lt;=" &amp;DATE(LEFT($AV$3, 4), MONTH("1 " &amp; S$6 &amp; " " &amp; LEFT($AV$3, 4)) + 1, 0 ), 'Raw Data'!$AN:$AN,"&gt;" &amp;DATE(LEFT($AV$3, 4), MONTH("1 " &amp; S$6 &amp; " " &amp; LEFT($AV$3, 4)), 0 ), 'Raw Data'!$J:$J, $A195, 'Raw Data'!$P:$P,""&amp;'Raw Data'!$B$1,'Raw Data'!$D:$D,"&lt;&gt;*ithdr*",'Raw Data'!$D:$D,"&lt;&gt;*ancel*")</f>
        <v>0</v>
      </c>
      <c r="T206" s="117"/>
      <c r="U206" s="117"/>
      <c r="V206" s="123"/>
      <c r="W206" s="140">
        <f>SUMIFS('Raw Data'!$AI:$AI, 'Raw Data'!$AN:$AN,"&lt;=" &amp;DATE(LEFT($AV$3, 4), MONTH("1 " &amp; W$6 &amp; " " &amp; LEFT($AV$3, 4)) + 1, 0 ), 'Raw Data'!$AN:$AN,"&gt;" &amp;DATE(LEFT($AV$3, 4), MONTH("1 " &amp; W$6 &amp; " " &amp; LEFT($AV$3, 4)), 0 ), 'Raw Data'!$J:$J, $A195, 'Raw Data'!$O:$O,""&amp;'Raw Data'!$B$1,'Raw Data'!$D:$D,"&lt;&gt;*ithdr*",'Raw Data'!$D:$D,"&lt;&gt;*ancel*",'Raw Data'!$P:$P,"--")
+
SUMIFS('Raw Data'!$AI:$AI, 'Raw Data'!$AN:$AN,"&lt;=" &amp;DATE(LEFT($AV$3, 4), MONTH("1 " &amp; W$6 &amp; " " &amp; LEFT($AV$3, 4)) + 1, 0 ), 'Raw Data'!$AN:$AN,"&gt;" &amp;DATE(LEFT($AV$3, 4), MONTH("1 " &amp; W$6 &amp; " " &amp; LEFT($AV$3, 4)), 0 ), 'Raw Data'!$J:$J, $A195, 'Raw Data'!$P:$P,""&amp;'Raw Data'!$B$1,'Raw Data'!$D:$D,"&lt;&gt;*ithdr*",'Raw Data'!$D:$D,"&lt;&gt;*ancel*")</f>
        <v>0</v>
      </c>
      <c r="X206" s="117"/>
      <c r="Y206" s="117"/>
      <c r="Z206" s="123"/>
      <c r="AA206" s="140">
        <f>SUMIFS('Raw Data'!$AI:$AI, 'Raw Data'!$AN:$AN,"&lt;=" &amp;DATE(LEFT($AV$3, 4), MONTH("1 " &amp; AA$6 &amp; " " &amp; LEFT($AV$3, 4)) + 1, 0 ), 'Raw Data'!$AN:$AN,"&gt;" &amp;DATE(LEFT($AV$3, 4), MONTH("1 " &amp; AA$6 &amp; " " &amp; LEFT($AV$3, 4)), 0 ), 'Raw Data'!$J:$J, $A195, 'Raw Data'!$O:$O,""&amp;'Raw Data'!$B$1,'Raw Data'!$D:$D,"&lt;&gt;*ithdr*",'Raw Data'!$D:$D,"&lt;&gt;*ancel*",'Raw Data'!$P:$P,"--")
+
SUMIFS('Raw Data'!$AI:$AI, 'Raw Data'!$AN:$AN,"&lt;=" &amp;DATE(LEFT($AV$3, 4), MONTH("1 " &amp; AA$6 &amp; " " &amp; LEFT($AV$3, 4)) + 1, 0 ), 'Raw Data'!$AN:$AN,"&gt;" &amp;DATE(LEFT($AV$3, 4), MONTH("1 " &amp; AA$6 &amp; " " &amp; LEFT($AV$3, 4)), 0 ), 'Raw Data'!$J:$J, $A195, 'Raw Data'!$P:$P,""&amp;'Raw Data'!$B$1,'Raw Data'!$D:$D,"&lt;&gt;*ithdr*",'Raw Data'!$D:$D,"&lt;&gt;*ancel*")</f>
        <v>0</v>
      </c>
      <c r="AB206" s="117"/>
      <c r="AC206" s="117"/>
      <c r="AD206" s="123"/>
      <c r="AE206" s="140">
        <f>SUMIFS('Raw Data'!$AI:$AI, 'Raw Data'!$AN:$AN,"&lt;=" &amp;DATE(LEFT($AV$3, 4), MONTH("1 " &amp; AE$6 &amp; " " &amp; LEFT($AV$3, 4)) + 1, 0 ), 'Raw Data'!$AN:$AN,"&gt;" &amp;DATE(LEFT($AV$3, 4), MONTH("1 " &amp; AE$6 &amp; " " &amp; LEFT($AV$3, 4)), 0 ), 'Raw Data'!$J:$J, $A195, 'Raw Data'!$O:$O,""&amp;'Raw Data'!$B$1,'Raw Data'!$D:$D,"&lt;&gt;*ithdr*",'Raw Data'!$D:$D,"&lt;&gt;*ancel*",'Raw Data'!$P:$P,"--")
+
SUMIFS('Raw Data'!$AI:$AI, 'Raw Data'!$AN:$AN,"&lt;=" &amp;DATE(LEFT($AV$3, 4), MONTH("1 " &amp; AE$6 &amp; " " &amp; LEFT($AV$3, 4)) + 1, 0 ), 'Raw Data'!$AN:$AN,"&gt;" &amp;DATE(LEFT($AV$3, 4), MONTH("1 " &amp; AE$6 &amp; " " &amp; LEFT($AV$3, 4)), 0 ), 'Raw Data'!$J:$J, $A195, 'Raw Data'!$P:$P,""&amp;'Raw Data'!$B$1,'Raw Data'!$D:$D,"&lt;&gt;*ithdr*",'Raw Data'!$D:$D,"&lt;&gt;*ancel*")</f>
        <v>0</v>
      </c>
      <c r="AF206" s="117"/>
      <c r="AG206" s="117"/>
      <c r="AH206" s="123"/>
      <c r="AI206" s="140">
        <f>SUMIFS('Raw Data'!$AI:$AI, 'Raw Data'!$AN:$AN,"&lt;=" &amp;DATE(LEFT($AV$3, 4), MONTH("1 " &amp; AI$6 &amp; " " &amp; LEFT($AV$3, 4)) + 1, 0 ), 'Raw Data'!$AN:$AN,"&gt;" &amp;DATE(LEFT($AV$3, 4), MONTH("1 " &amp; AI$6 &amp; " " &amp; LEFT($AV$3, 4)), 0 ), 'Raw Data'!$J:$J, $A195, 'Raw Data'!$O:$O,""&amp;'Raw Data'!$B$1,'Raw Data'!$D:$D,"&lt;&gt;*ithdr*",'Raw Data'!$D:$D,"&lt;&gt;*ancel*",'Raw Data'!$P:$P,"--")
+
SUMIFS('Raw Data'!$AI:$AI, 'Raw Data'!$AN:$AN,"&lt;=" &amp;DATE(LEFT($AV$3, 4), MONTH("1 " &amp; AI$6 &amp; " " &amp; LEFT($AV$3, 4)) + 1, 0 ), 'Raw Data'!$AN:$AN,"&gt;" &amp;DATE(LEFT($AV$3, 4), MONTH("1 " &amp; AI$6 &amp; " " &amp; LEFT($AV$3, 4)), 0 ), 'Raw Data'!$J:$J, $A195, 'Raw Data'!$P:$P,""&amp;'Raw Data'!$B$1,'Raw Data'!$D:$D,"&lt;&gt;*ithdr*",'Raw Data'!$D:$D,"&lt;&gt;*ancel*")</f>
        <v>0</v>
      </c>
      <c r="AJ206" s="117"/>
      <c r="AK206" s="117"/>
      <c r="AL206" s="123"/>
      <c r="AM206" s="140">
        <f>SUMIFS('Raw Data'!$AI:$AI, 'Raw Data'!$AN:$AN,"&lt;=" &amp;DATE(LEFT($AV$3, 4), MONTH("1 " &amp; AM$6 &amp; " " &amp; LEFT($AV$3, 4)) + 1, 0 ), 'Raw Data'!$AN:$AN,"&gt;" &amp;DATE(LEFT($AV$3, 4), MONTH("1 " &amp; AM$6 &amp; " " &amp; LEFT($AV$3, 4)), 0 ), 'Raw Data'!$J:$J, $A195, 'Raw Data'!$O:$O,""&amp;'Raw Data'!$B$1,'Raw Data'!$D:$D,"&lt;&gt;*ithdr*",'Raw Data'!$D:$D,"&lt;&gt;*ancel*",'Raw Data'!$P:$P,"--")
+
SUMIFS('Raw Data'!$AI:$AI, 'Raw Data'!$AN:$AN,"&lt;=" &amp;DATE(LEFT($AV$3, 4), MONTH("1 " &amp; AM$6 &amp; " " &amp; LEFT($AV$3, 4)) + 1, 0 ), 'Raw Data'!$AN:$AN,"&gt;" &amp;DATE(LEFT($AV$3, 4), MONTH("1 " &amp; AM$6 &amp; " " &amp; LEFT($AV$3, 4)), 0 ), 'Raw Data'!$J:$J, $A195, 'Raw Data'!$P:$P,""&amp;'Raw Data'!$B$1,'Raw Data'!$D:$D,"&lt;&gt;*ithdr*",'Raw Data'!$D:$D,"&lt;&gt;*ancel*")</f>
        <v>0</v>
      </c>
      <c r="AN206" s="117"/>
      <c r="AO206" s="117"/>
      <c r="AP206" s="123"/>
      <c r="AQ206" s="140">
        <f>SUMIFS('Raw Data'!$AI:$AI, 'Raw Data'!$AN:$AN,"&lt;=" &amp;DATE(LEFT($AV$3, 4), MONTH("1 " &amp; AQ$6 &amp; " " &amp; LEFT($AV$3, 4)) + 1, 0 ), 'Raw Data'!$AN:$AN,"&gt;" &amp;DATE(LEFT($AV$3, 4), MONTH("1 " &amp; AQ$6 &amp; " " &amp; LEFT($AV$3, 4)), 0 ), 'Raw Data'!$J:$J, $A195, 'Raw Data'!$O:$O,""&amp;'Raw Data'!$B$1,'Raw Data'!$D:$D,"&lt;&gt;*ithdr*",'Raw Data'!$D:$D,"&lt;&gt;*ancel*",'Raw Data'!$P:$P,"--")
+
SUMIFS('Raw Data'!$AI:$AI, 'Raw Data'!$AN:$AN,"&lt;=" &amp;DATE(LEFT($AV$3, 4), MONTH("1 " &amp; AQ$6 &amp; " " &amp; LEFT($AV$3, 4)) + 1, 0 ), 'Raw Data'!$AN:$AN,"&gt;" &amp;DATE(LEFT($AV$3, 4), MONTH("1 " &amp; AQ$6 &amp; " " &amp; LEFT($AV$3, 4)), 0 ), 'Raw Data'!$J:$J, $A195, 'Raw Data'!$P:$P,""&amp;'Raw Data'!$B$1,'Raw Data'!$D:$D,"&lt;&gt;*ithdr*",'Raw Data'!$D:$D,"&lt;&gt;*ancel*")</f>
        <v>0</v>
      </c>
      <c r="AR206" s="117"/>
      <c r="AS206" s="117"/>
      <c r="AT206" s="123"/>
      <c r="AU206" s="140">
        <f>SUMIFS('Raw Data'!$AI:$AI, 'Raw Data'!$AN:$AN,"&lt;=" &amp;DATE(MID($AV$3, 15, 4), MONTH("1 " &amp; AU$6 &amp; " " &amp; MID($AV$3, 15, 4)) + 1, 0 ), 'Raw Data'!$AN:$AN,"&gt;" &amp;DATE(MID($AV$3, 15, 4), MONTH("1 " &amp; AU$6 &amp; " " &amp; MID($AV$3, 15, 4)), 0 ), 'Raw Data'!$J:$J, $A195, 'Raw Data'!$O:$O,""&amp;'Raw Data'!$B$1,'Raw Data'!$D:$D,"&lt;&gt;*ithdr*",'Raw Data'!$D:$D,"&lt;&gt;*ancel*",'Raw Data'!$P:$P,"--")
+
SUMIFS('Raw Data'!$AI:$AI, 'Raw Data'!$AN:$AN,"&lt;=" &amp;DATE(MID($AV$3, 15, 4), MONTH("1 " &amp; AU$6 &amp; " " &amp; MID($AV$3, 15, 4)) + 1, 0 ), 'Raw Data'!$AN:$AN,"&gt;" &amp;DATE(MID($AV$3, 15, 4), MONTH("1 " &amp; AU$6 &amp; " " &amp; MID($AV$3, 15, 4)), 0 ), 'Raw Data'!$J:$J, $A195, 'Raw Data'!$P:$P,""&amp;'Raw Data'!$B$1,'Raw Data'!$D:$D,"&lt;&gt;*ithdr*",'Raw Data'!$D:$D,"&lt;&gt;*ancel*")</f>
        <v>0</v>
      </c>
      <c r="AV206" s="117"/>
      <c r="AW206" s="117"/>
      <c r="AX206" s="123"/>
      <c r="AY206" s="140">
        <f>SUMIFS('Raw Data'!$AI:$AI, 'Raw Data'!$AN:$AN,"&lt;=" &amp;DATE(MID($AV$3, 15, 4), MONTH("1 " &amp; AY$6 &amp; " " &amp; MID($AV$3, 15, 4)) + 1, 0 ), 'Raw Data'!$AN:$AN,"&gt;" &amp;DATE(MID($AV$3, 15, 4), MONTH("1 " &amp; AY$6 &amp; " " &amp; MID($AV$3, 15, 4)), 0 ), 'Raw Data'!$J:$J, $A195, 'Raw Data'!$O:$O,""&amp;'Raw Data'!$B$1,'Raw Data'!$D:$D,"&lt;&gt;*ithdr*",'Raw Data'!$D:$D,"&lt;&gt;*ancel*",'Raw Data'!$P:$P,"--")
+
SUMIFS('Raw Data'!$AI:$AI, 'Raw Data'!$AN:$AN,"&lt;=" &amp;DATE(MID($AV$3, 15, 4), MONTH("1 " &amp; AY$6 &amp; " " &amp; MID($AV$3, 15, 4)) + 1, 0 ), 'Raw Data'!$AN:$AN,"&gt;" &amp;DATE(MID($AV$3, 15, 4), MONTH("1 " &amp; AY$6 &amp; " " &amp; MID($AV$3, 15, 4)), 0 ), 'Raw Data'!$J:$J, $A195, 'Raw Data'!$P:$P,""&amp;'Raw Data'!$B$1,'Raw Data'!$D:$D,"&lt;&gt;*ithdr*",'Raw Data'!$D:$D,"&lt;&gt;*ancel*")</f>
        <v>0</v>
      </c>
      <c r="AZ206" s="117"/>
      <c r="BA206" s="117"/>
      <c r="BB206" s="123"/>
      <c r="BC206" s="140">
        <f>SUMIFS('Raw Data'!$AI:$AI, 'Raw Data'!$AN:$AN,"&lt;=" &amp;DATE(MID($AV$3, 15, 4), MONTH("1 " &amp; BC$6 &amp; " " &amp; MID($AV$3, 15, 4)) + 1, 0 ), 'Raw Data'!$AN:$AN,"&gt;" &amp;DATE(MID($AV$3, 15, 4), MONTH("1 " &amp; BC$6 &amp; " " &amp; MID($AV$3, 15, 4)), 0 ), 'Raw Data'!$J:$J, $A195, 'Raw Data'!$O:$O,""&amp;'Raw Data'!$B$1,'Raw Data'!$D:$D,"&lt;&gt;*ithdr*",'Raw Data'!$D:$D,"&lt;&gt;*ancel*",'Raw Data'!$P:$P,"--")
+
SUMIFS('Raw Data'!$AI:$AI, 'Raw Data'!$AN:$AN,"&lt;=" &amp;DATE(MID($AV$3, 15, 4), MONTH("1 " &amp; BC$6 &amp; " " &amp; MID($AV$3, 15, 4)) + 1, 0 ), 'Raw Data'!$AN:$AN,"&gt;" &amp;DATE(MID($AV$3, 15, 4), MONTH("1 " &amp; BC$6 &amp; " " &amp; MID($AV$3, 15, 4)), 0 ), 'Raw Data'!$J:$J, $A195, 'Raw Data'!$P:$P,""&amp;'Raw Data'!$B$1,'Raw Data'!$D:$D,"&lt;&gt;*ithdr*",'Raw Data'!$D:$D,"&lt;&gt;*ancel*")</f>
        <v>0</v>
      </c>
      <c r="BD206" s="117"/>
      <c r="BE206" s="117"/>
      <c r="BF206" s="123"/>
    </row>
    <row r="207" spans="1:58" ht="15.75" customHeight="1" x14ac:dyDescent="0.2">
      <c r="A207" s="157" t="s">
        <v>735</v>
      </c>
      <c r="B207" s="117"/>
      <c r="C207" s="117"/>
      <c r="D207" s="117"/>
      <c r="E207" s="117"/>
      <c r="F207" s="117"/>
      <c r="G207" s="117"/>
      <c r="H207" s="117"/>
      <c r="I207" s="117"/>
      <c r="J207" s="123"/>
      <c r="K207" s="140">
        <f>SUMIFS('Raw Data'!$AI:$AI, 'Raw Data'!$AN:$AN,"&lt;=" &amp;DATE(LEFT($AV$3, 4), MONTH("1 " &amp; K$6 &amp; " " &amp; LEFT($AV$3, 4)) + 1, 0 ), 'Raw Data'!$AN:$AN,"&gt;" &amp;DATE(LEFT($AV$3, 4), MONTH("1 " &amp; K$6 &amp; " " &amp; LEFT($AV$3, 4)), 0 ), 'Raw Data'!$J:$J, $A195, 'Raw Data'!$H:$H, "Ear*", 'Raw Data'!$O:$O,""&amp;'Raw Data'!$B$1,'Raw Data'!$D:$D,"&lt;&gt;*ithdr*",'Raw Data'!$D:$D,"&lt;&gt;*ancel*",'Raw Data'!$P:$P,"--")
+
SUMIFS('Raw Data'!$AI:$AI, 'Raw Data'!$AN:$AN,"&lt;=" &amp;DATE(LEFT($AV$3, 4), MONTH("1 " &amp; K$6 &amp; " " &amp; LEFT($AV$3, 4)) + 1, 0 ), 'Raw Data'!$AN:$AN,"&gt;" &amp;DATE(LEFT($AV$3, 4), MONTH("1 " &amp; K$6 &amp; " " &amp; LEFT($AV$3, 4)), 0 ), 'Raw Data'!$J:$J, $A195, 'Raw Data'!$H:$H, "Ear*", 'Raw Data'!$P:$P,""&amp;'Raw Data'!$B$1,'Raw Data'!$D:$D,"&lt;&gt;*ithdr*",'Raw Data'!$D:$D,"&lt;&gt;*ancel*")</f>
        <v>0</v>
      </c>
      <c r="L207" s="117"/>
      <c r="M207" s="117"/>
      <c r="N207" s="123"/>
      <c r="O207" s="140">
        <f>SUMIFS('Raw Data'!$AI:$AI, 'Raw Data'!$AN:$AN,"&lt;=" &amp;DATE(LEFT($AV$3, 4), MONTH("1 " &amp; O$6 &amp; " " &amp; LEFT($AV$3, 4)) + 1, 0 ), 'Raw Data'!$AN:$AN,"&gt;" &amp;DATE(LEFT($AV$3, 4), MONTH("1 " &amp; O$6 &amp; " " &amp; LEFT($AV$3, 4)), 0 ), 'Raw Data'!$J:$J, $A195, 'Raw Data'!$H:$H, "Ear*", 'Raw Data'!$O:$O,""&amp;'Raw Data'!$B$1,'Raw Data'!$D:$D,"&lt;&gt;*ithdr*",'Raw Data'!$D:$D,"&lt;&gt;*ancel*",'Raw Data'!$P:$P,"--")
+
SUMIFS('Raw Data'!$AI:$AI, 'Raw Data'!$AN:$AN,"&lt;=" &amp;DATE(LEFT($AV$3, 4), MONTH("1 " &amp; O$6 &amp; " " &amp; LEFT($AV$3, 4)) + 1, 0 ), 'Raw Data'!$AN:$AN,"&gt;" &amp;DATE(LEFT($AV$3, 4), MONTH("1 " &amp; O$6 &amp; " " &amp; LEFT($AV$3, 4)), 0 ), 'Raw Data'!$J:$J, $A195, 'Raw Data'!$H:$H, "Ear*", 'Raw Data'!$P:$P,""&amp;'Raw Data'!$B$1,'Raw Data'!$D:$D,"&lt;&gt;*ithdr*",'Raw Data'!$D:$D,"&lt;&gt;*ancel*")</f>
        <v>0</v>
      </c>
      <c r="P207" s="117"/>
      <c r="Q207" s="117"/>
      <c r="R207" s="123"/>
      <c r="S207" s="140">
        <f>SUMIFS('Raw Data'!$AI:$AI, 'Raw Data'!$AN:$AN,"&lt;=" &amp;DATE(LEFT($AV$3, 4), MONTH("1 " &amp; S$6 &amp; " " &amp; LEFT($AV$3, 4)) + 1, 0 ), 'Raw Data'!$AN:$AN,"&gt;" &amp;DATE(LEFT($AV$3, 4), MONTH("1 " &amp; S$6 &amp; " " &amp; LEFT($AV$3, 4)), 0 ), 'Raw Data'!$J:$J, $A195, 'Raw Data'!$H:$H, "Ear*", 'Raw Data'!$O:$O,""&amp;'Raw Data'!$B$1,'Raw Data'!$D:$D,"&lt;&gt;*ithdr*",'Raw Data'!$D:$D,"&lt;&gt;*ancel*",'Raw Data'!$P:$P,"--")
+
SUMIFS('Raw Data'!$AI:$AI, 'Raw Data'!$AN:$AN,"&lt;=" &amp;DATE(LEFT($AV$3, 4), MONTH("1 " &amp; S$6 &amp; " " &amp; LEFT($AV$3, 4)) + 1, 0 ), 'Raw Data'!$AN:$AN,"&gt;" &amp;DATE(LEFT($AV$3, 4), MONTH("1 " &amp; S$6 &amp; " " &amp; LEFT($AV$3, 4)), 0 ), 'Raw Data'!$J:$J, $A195, 'Raw Data'!$H:$H, "Ear*", 'Raw Data'!$P:$P,""&amp;'Raw Data'!$B$1,'Raw Data'!$D:$D,"&lt;&gt;*ithdr*",'Raw Data'!$D:$D,"&lt;&gt;*ancel*")</f>
        <v>0</v>
      </c>
      <c r="T207" s="117"/>
      <c r="U207" s="117"/>
      <c r="V207" s="123"/>
      <c r="W207" s="140">
        <f>SUMIFS('Raw Data'!$AI:$AI, 'Raw Data'!$AN:$AN,"&lt;=" &amp;DATE(LEFT($AV$3, 4), MONTH("1 " &amp; W$6 &amp; " " &amp; LEFT($AV$3, 4)) + 1, 0 ), 'Raw Data'!$AN:$AN,"&gt;" &amp;DATE(LEFT($AV$3, 4), MONTH("1 " &amp; W$6 &amp; " " &amp; LEFT($AV$3, 4)), 0 ), 'Raw Data'!$J:$J, $A195, 'Raw Data'!$H:$H, "Ear*", 'Raw Data'!$O:$O,""&amp;'Raw Data'!$B$1,'Raw Data'!$D:$D,"&lt;&gt;*ithdr*",'Raw Data'!$D:$D,"&lt;&gt;*ancel*",'Raw Data'!$P:$P,"--")
+
SUMIFS('Raw Data'!$AI:$AI, 'Raw Data'!$AN:$AN,"&lt;=" &amp;DATE(LEFT($AV$3, 4), MONTH("1 " &amp; W$6 &amp; " " &amp; LEFT($AV$3, 4)) + 1, 0 ), 'Raw Data'!$AN:$AN,"&gt;" &amp;DATE(LEFT($AV$3, 4), MONTH("1 " &amp; W$6 &amp; " " &amp; LEFT($AV$3, 4)), 0 ), 'Raw Data'!$J:$J, $A195, 'Raw Data'!$H:$H, "Ear*", 'Raw Data'!$P:$P,""&amp;'Raw Data'!$B$1,'Raw Data'!$D:$D,"&lt;&gt;*ithdr*",'Raw Data'!$D:$D,"&lt;&gt;*ancel*")</f>
        <v>0</v>
      </c>
      <c r="X207" s="117"/>
      <c r="Y207" s="117"/>
      <c r="Z207" s="123"/>
      <c r="AA207" s="140">
        <f>SUMIFS('Raw Data'!$AI:$AI, 'Raw Data'!$AN:$AN,"&lt;=" &amp;DATE(LEFT($AV$3, 4), MONTH("1 " &amp; AA$6 &amp; " " &amp; LEFT($AV$3, 4)) + 1, 0 ), 'Raw Data'!$AN:$AN,"&gt;" &amp;DATE(LEFT($AV$3, 4), MONTH("1 " &amp; AA$6 &amp; " " &amp; LEFT($AV$3, 4)), 0 ), 'Raw Data'!$J:$J, $A195, 'Raw Data'!$H:$H, "Ear*", 'Raw Data'!$O:$O,""&amp;'Raw Data'!$B$1,'Raw Data'!$D:$D,"&lt;&gt;*ithdr*",'Raw Data'!$D:$D,"&lt;&gt;*ancel*",'Raw Data'!$P:$P,"--")
+
SUMIFS('Raw Data'!$AI:$AI, 'Raw Data'!$AN:$AN,"&lt;=" &amp;DATE(LEFT($AV$3, 4), MONTH("1 " &amp; AA$6 &amp; " " &amp; LEFT($AV$3, 4)) + 1, 0 ), 'Raw Data'!$AN:$AN,"&gt;" &amp;DATE(LEFT($AV$3, 4), MONTH("1 " &amp; AA$6 &amp; " " &amp; LEFT($AV$3, 4)), 0 ), 'Raw Data'!$J:$J, $A195, 'Raw Data'!$H:$H, "Ear*", 'Raw Data'!$P:$P,""&amp;'Raw Data'!$B$1,'Raw Data'!$D:$D,"&lt;&gt;*ithdr*",'Raw Data'!$D:$D,"&lt;&gt;*ancel*")</f>
        <v>0</v>
      </c>
      <c r="AB207" s="117"/>
      <c r="AC207" s="117"/>
      <c r="AD207" s="123"/>
      <c r="AE207" s="140">
        <f>SUMIFS('Raw Data'!$AI:$AI, 'Raw Data'!$AN:$AN,"&lt;=" &amp;DATE(LEFT($AV$3, 4), MONTH("1 " &amp; AE$6 &amp; " " &amp; LEFT($AV$3, 4)) + 1, 0 ), 'Raw Data'!$AN:$AN,"&gt;" &amp;DATE(LEFT($AV$3, 4), MONTH("1 " &amp; AE$6 &amp; " " &amp; LEFT($AV$3, 4)), 0 ), 'Raw Data'!$J:$J, $A195, 'Raw Data'!$H:$H, "Ear*", 'Raw Data'!$O:$O,""&amp;'Raw Data'!$B$1,'Raw Data'!$D:$D,"&lt;&gt;*ithdr*",'Raw Data'!$D:$D,"&lt;&gt;*ancel*",'Raw Data'!$P:$P,"--")
+
SUMIFS('Raw Data'!$AI:$AI, 'Raw Data'!$AN:$AN,"&lt;=" &amp;DATE(LEFT($AV$3, 4), MONTH("1 " &amp; AE$6 &amp; " " &amp; LEFT($AV$3, 4)) + 1, 0 ), 'Raw Data'!$AN:$AN,"&gt;" &amp;DATE(LEFT($AV$3, 4), MONTH("1 " &amp; AE$6 &amp; " " &amp; LEFT($AV$3, 4)), 0 ), 'Raw Data'!$J:$J, $A195, 'Raw Data'!$H:$H, "Ear*", 'Raw Data'!$P:$P,""&amp;'Raw Data'!$B$1,'Raw Data'!$D:$D,"&lt;&gt;*ithdr*",'Raw Data'!$D:$D,"&lt;&gt;*ancel*")</f>
        <v>0</v>
      </c>
      <c r="AF207" s="117"/>
      <c r="AG207" s="117"/>
      <c r="AH207" s="123"/>
      <c r="AI207" s="140">
        <f>SUMIFS('Raw Data'!$AI:$AI, 'Raw Data'!$AN:$AN,"&lt;=" &amp;DATE(LEFT($AV$3, 4), MONTH("1 " &amp; AI$6 &amp; " " &amp; LEFT($AV$3, 4)) + 1, 0 ), 'Raw Data'!$AN:$AN,"&gt;" &amp;DATE(LEFT($AV$3, 4), MONTH("1 " &amp; AI$6 &amp; " " &amp; LEFT($AV$3, 4)), 0 ), 'Raw Data'!$J:$J, $A195, 'Raw Data'!$H:$H, "Ear*", 'Raw Data'!$O:$O,""&amp;'Raw Data'!$B$1,'Raw Data'!$D:$D,"&lt;&gt;*ithdr*",'Raw Data'!$D:$D,"&lt;&gt;*ancel*",'Raw Data'!$P:$P,"--")
+
SUMIFS('Raw Data'!$AI:$AI, 'Raw Data'!$AN:$AN,"&lt;=" &amp;DATE(LEFT($AV$3, 4), MONTH("1 " &amp; AI$6 &amp; " " &amp; LEFT($AV$3, 4)) + 1, 0 ), 'Raw Data'!$AN:$AN,"&gt;" &amp;DATE(LEFT($AV$3, 4), MONTH("1 " &amp; AI$6 &amp; " " &amp; LEFT($AV$3, 4)), 0 ), 'Raw Data'!$J:$J, $A195, 'Raw Data'!$H:$H, "Ear*", 'Raw Data'!$P:$P,""&amp;'Raw Data'!$B$1,'Raw Data'!$D:$D,"&lt;&gt;*ithdr*",'Raw Data'!$D:$D,"&lt;&gt;*ancel*")</f>
        <v>0</v>
      </c>
      <c r="AJ207" s="117"/>
      <c r="AK207" s="117"/>
      <c r="AL207" s="123"/>
      <c r="AM207" s="140">
        <f>SUMIFS('Raw Data'!$AI:$AI, 'Raw Data'!$AN:$AN,"&lt;=" &amp;DATE(LEFT($AV$3, 4), MONTH("1 " &amp; AM$6 &amp; " " &amp; LEFT($AV$3, 4)) + 1, 0 ), 'Raw Data'!$AN:$AN,"&gt;" &amp;DATE(LEFT($AV$3, 4), MONTH("1 " &amp; AM$6 &amp; " " &amp; LEFT($AV$3, 4)), 0 ), 'Raw Data'!$J:$J, $A195, 'Raw Data'!$H:$H, "Ear*", 'Raw Data'!$O:$O,""&amp;'Raw Data'!$B$1,'Raw Data'!$D:$D,"&lt;&gt;*ithdr*",'Raw Data'!$D:$D,"&lt;&gt;*ancel*",'Raw Data'!$P:$P,"--")
+
SUMIFS('Raw Data'!$AI:$AI, 'Raw Data'!$AN:$AN,"&lt;=" &amp;DATE(LEFT($AV$3, 4), MONTH("1 " &amp; AM$6 &amp; " " &amp; LEFT($AV$3, 4)) + 1, 0 ), 'Raw Data'!$AN:$AN,"&gt;" &amp;DATE(LEFT($AV$3, 4), MONTH("1 " &amp; AM$6 &amp; " " &amp; LEFT($AV$3, 4)), 0 ), 'Raw Data'!$J:$J, $A195, 'Raw Data'!$H:$H, "Ear*", 'Raw Data'!$P:$P,""&amp;'Raw Data'!$B$1,'Raw Data'!$D:$D,"&lt;&gt;*ithdr*",'Raw Data'!$D:$D,"&lt;&gt;*ancel*")</f>
        <v>0</v>
      </c>
      <c r="AN207" s="117"/>
      <c r="AO207" s="117"/>
      <c r="AP207" s="123"/>
      <c r="AQ207" s="140">
        <f>SUMIFS('Raw Data'!$AI:$AI, 'Raw Data'!$AN:$AN,"&lt;=" &amp;DATE(LEFT($AV$3, 4), MONTH("1 " &amp; AQ$6 &amp; " " &amp; LEFT($AV$3, 4)) + 1, 0 ), 'Raw Data'!$AN:$AN,"&gt;" &amp;DATE(LEFT($AV$3, 4), MONTH("1 " &amp; AQ$6 &amp; " " &amp; LEFT($AV$3, 4)), 0 ), 'Raw Data'!$J:$J, $A195, 'Raw Data'!$H:$H, "Ear*", 'Raw Data'!$O:$O,""&amp;'Raw Data'!$B$1,'Raw Data'!$D:$D,"&lt;&gt;*ithdr*",'Raw Data'!$D:$D,"&lt;&gt;*ancel*",'Raw Data'!$P:$P,"--")
+
SUMIFS('Raw Data'!$AI:$AI, 'Raw Data'!$AN:$AN,"&lt;=" &amp;DATE(LEFT($AV$3, 4), MONTH("1 " &amp; AQ$6 &amp; " " &amp; LEFT($AV$3, 4)) + 1, 0 ), 'Raw Data'!$AN:$AN,"&gt;" &amp;DATE(LEFT($AV$3, 4), MONTH("1 " &amp; AQ$6 &amp; " " &amp; LEFT($AV$3, 4)), 0 ), 'Raw Data'!$J:$J, $A195, 'Raw Data'!$H:$H, "Ear*", 'Raw Data'!$P:$P,""&amp;'Raw Data'!$B$1,'Raw Data'!$D:$D,"&lt;&gt;*ithdr*",'Raw Data'!$D:$D,"&lt;&gt;*ancel*")</f>
        <v>0</v>
      </c>
      <c r="AR207" s="117"/>
      <c r="AS207" s="117"/>
      <c r="AT207" s="123"/>
      <c r="AU207" s="140">
        <f>SUMIFS('Raw Data'!$AI:$AI, 'Raw Data'!$AN:$AN,"&lt;=" &amp;DATE(MID($AV$3, 15, 4), MONTH("1 " &amp; AU$6 &amp; " " &amp; MID($AV$3, 15, 4)) + 1, 0 ), 'Raw Data'!$AN:$AN,"&gt;" &amp;DATE(MID($AV$3, 15, 4), MONTH("1 " &amp; AU$6 &amp; " " &amp; MID($AV$3, 15, 4)), 0 ), 'Raw Data'!$J:$J, $A195, 'Raw Data'!$H:$H, "Ear*", 'Raw Data'!$O:$O,""&amp;'Raw Data'!$B$1,'Raw Data'!$D:$D,"&lt;&gt;*ithdr*",'Raw Data'!$D:$D,"&lt;&gt;*ancel*",'Raw Data'!$P:$P,"--")
+
SUMIFS('Raw Data'!$AI:$AI, 'Raw Data'!$AN:$AN,"&lt;=" &amp;DATE(MID($AV$3, 15, 4), MONTH("1 " &amp; AU$6 &amp; " " &amp; MID($AV$3, 15, 4)) + 1, 0 ), 'Raw Data'!$AN:$AN,"&gt;" &amp;DATE(MID($AV$3, 15, 4), MONTH("1 " &amp; AU$6 &amp; " " &amp; MID($AV$3, 15, 4)), 0 ), 'Raw Data'!$J:$J, $A195, 'Raw Data'!$H:$H, "Ear*", 'Raw Data'!$P:$P,""&amp;'Raw Data'!$B$1,'Raw Data'!$D:$D,"&lt;&gt;*ithdr*",'Raw Data'!$D:$D,"&lt;&gt;*ancel*")</f>
        <v>0</v>
      </c>
      <c r="AV207" s="117"/>
      <c r="AW207" s="117"/>
      <c r="AX207" s="123"/>
      <c r="AY207" s="140">
        <f>SUMIFS('Raw Data'!$AI:$AI, 'Raw Data'!$AN:$AN,"&lt;=" &amp;DATE(MID($AV$3, 15, 4), MONTH("1 " &amp; AY$6 &amp; " " &amp; MID($AV$3, 15, 4)) + 1, 0 ), 'Raw Data'!$AN:$AN,"&gt;" &amp;DATE(MID($AV$3, 15, 4), MONTH("1 " &amp; AY$6 &amp; " " &amp; MID($AV$3, 15, 4)), 0 ), 'Raw Data'!$J:$J, $A195, 'Raw Data'!$H:$H, "Ear*", 'Raw Data'!$O:$O,""&amp;'Raw Data'!$B$1,'Raw Data'!$D:$D,"&lt;&gt;*ithdr*",'Raw Data'!$D:$D,"&lt;&gt;*ancel*",'Raw Data'!$P:$P,"--")
+
SUMIFS('Raw Data'!$AI:$AI, 'Raw Data'!$AN:$AN,"&lt;=" &amp;DATE(MID($AV$3, 15, 4), MONTH("1 " &amp; AY$6 &amp; " " &amp; MID($AV$3, 15, 4)) + 1, 0 ), 'Raw Data'!$AN:$AN,"&gt;" &amp;DATE(MID($AV$3, 15, 4), MONTH("1 " &amp; AY$6 &amp; " " &amp; MID($AV$3, 15, 4)), 0 ), 'Raw Data'!$J:$J, $A195, 'Raw Data'!$H:$H, "Ear*", 'Raw Data'!$P:$P,""&amp;'Raw Data'!$B$1,'Raw Data'!$D:$D,"&lt;&gt;*ithdr*",'Raw Data'!$D:$D,"&lt;&gt;*ancel*")</f>
        <v>0</v>
      </c>
      <c r="AZ207" s="117"/>
      <c r="BA207" s="117"/>
      <c r="BB207" s="123"/>
      <c r="BC207" s="140">
        <f>SUMIFS('Raw Data'!$AI:$AI, 'Raw Data'!$AN:$AN,"&lt;=" &amp;DATE(MID($AV$3, 15, 4), MONTH("1 " &amp; BC$6 &amp; " " &amp; MID($AV$3, 15, 4)) + 1, 0 ), 'Raw Data'!$AN:$AN,"&gt;" &amp;DATE(MID($AV$3, 15, 4), MONTH("1 " &amp; BC$6 &amp; " " &amp; MID($AV$3, 15, 4)), 0 ), 'Raw Data'!$J:$J, $A195, 'Raw Data'!$H:$H, "Ear*", 'Raw Data'!$O:$O,""&amp;'Raw Data'!$B$1,'Raw Data'!$D:$D,"&lt;&gt;*ithdr*",'Raw Data'!$D:$D,"&lt;&gt;*ancel*",'Raw Data'!$P:$P,"--")
+
SUMIFS('Raw Data'!$AI:$AI, 'Raw Data'!$AN:$AN,"&lt;=" &amp;DATE(MID($AV$3, 15, 4), MONTH("1 " &amp; BC$6 &amp; " " &amp; MID($AV$3, 15, 4)) + 1, 0 ), 'Raw Data'!$AN:$AN,"&gt;" &amp;DATE(MID($AV$3, 15, 4), MONTH("1 " &amp; BC$6 &amp; " " &amp; MID($AV$3, 15, 4)), 0 ), 'Raw Data'!$J:$J, $A195, 'Raw Data'!$H:$H, "Ear*", 'Raw Data'!$P:$P,""&amp;'Raw Data'!$B$1,'Raw Data'!$D:$D,"&lt;&gt;*ithdr*",'Raw Data'!$D:$D,"&lt;&gt;*ancel*")</f>
        <v>0</v>
      </c>
      <c r="BD207" s="117"/>
      <c r="BE207" s="117"/>
      <c r="BF207" s="123"/>
    </row>
    <row r="208" spans="1:58" ht="15.75" customHeight="1" x14ac:dyDescent="0.2">
      <c r="A208" s="157" t="s">
        <v>736</v>
      </c>
      <c r="B208" s="117"/>
      <c r="C208" s="117"/>
      <c r="D208" s="117"/>
      <c r="E208" s="117"/>
      <c r="F208" s="117"/>
      <c r="G208" s="117"/>
      <c r="H208" s="117"/>
      <c r="I208" s="117"/>
      <c r="J208" s="123"/>
      <c r="K208" s="140">
        <f>SUMIFS('Raw Data'!$AI:$AI, 'Raw Data'!$AN:$AN,"&lt;=" &amp;DATE(LEFT($AV$3, 4), MONTH("1 " &amp; K$6 &amp; " " &amp; LEFT($AV$3, 4)) + 1, 0 ), 'Raw Data'!$AN:$AN,"&gt;" &amp;DATE(LEFT($AV$3, 4), MONTH("1 " &amp; K$6 &amp; " " &amp; LEFT($AV$3, 4)), 0 ), 'Raw Data'!$J:$J, $A195, 'Raw Data'!$H:$H, "Non*", 'Raw Data'!$O:$O,""&amp;'Raw Data'!$B$1,'Raw Data'!$D:$D,"&lt;&gt;*ithdr*",'Raw Data'!$D:$D,"&lt;&gt;*ancel*",'Raw Data'!$P:$P,"--")
+
SUMIFS('Raw Data'!$AI:$AI, 'Raw Data'!$AN:$AN,"&lt;=" &amp;DATE(LEFT($AV$3, 4), MONTH("1 " &amp; K$6 &amp; " " &amp; LEFT($AV$3, 4)) + 1, 0 ), 'Raw Data'!$AN:$AN,"&gt;" &amp;DATE(LEFT($AV$3, 4), MONTH("1 " &amp; K$6 &amp; " " &amp; LEFT($AV$3, 4)), 0 ), 'Raw Data'!$J:$J, $A195, 'Raw Data'!$H:$H, "Non*", 'Raw Data'!$P:$P,""&amp;'Raw Data'!$B$1,'Raw Data'!$D:$D,"&lt;&gt;*ithdr*",'Raw Data'!$D:$D,"&lt;&gt;*ancel*")</f>
        <v>0</v>
      </c>
      <c r="L208" s="117"/>
      <c r="M208" s="117"/>
      <c r="N208" s="123"/>
      <c r="O208" s="140">
        <f>SUMIFS('Raw Data'!$AI:$AI, 'Raw Data'!$AN:$AN,"&lt;=" &amp;DATE(LEFT($AV$3, 4), MONTH("1 " &amp; O$6 &amp; " " &amp; LEFT($AV$3, 4)) + 1, 0 ), 'Raw Data'!$AN:$AN,"&gt;" &amp;DATE(LEFT($AV$3, 4), MONTH("1 " &amp; O$6 &amp; " " &amp; LEFT($AV$3, 4)), 0 ), 'Raw Data'!$J:$J, $A195, 'Raw Data'!$H:$H, "Non*", 'Raw Data'!$O:$O,""&amp;'Raw Data'!$B$1,'Raw Data'!$D:$D,"&lt;&gt;*ithdr*",'Raw Data'!$D:$D,"&lt;&gt;*ancel*",'Raw Data'!$P:$P,"--")
+
SUMIFS('Raw Data'!$AI:$AI, 'Raw Data'!$AN:$AN,"&lt;=" &amp;DATE(LEFT($AV$3, 4), MONTH("1 " &amp; O$6 &amp; " " &amp; LEFT($AV$3, 4)) + 1, 0 ), 'Raw Data'!$AN:$AN,"&gt;" &amp;DATE(LEFT($AV$3, 4), MONTH("1 " &amp; O$6 &amp; " " &amp; LEFT($AV$3, 4)), 0 ), 'Raw Data'!$J:$J, $A195, 'Raw Data'!$H:$H, "Non*", 'Raw Data'!$P:$P,""&amp;'Raw Data'!$B$1,'Raw Data'!$D:$D,"&lt;&gt;*ithdr*",'Raw Data'!$D:$D,"&lt;&gt;*ancel*")</f>
        <v>0</v>
      </c>
      <c r="P208" s="117"/>
      <c r="Q208" s="117"/>
      <c r="R208" s="123"/>
      <c r="S208" s="140">
        <f>SUMIFS('Raw Data'!$AI:$AI, 'Raw Data'!$AN:$AN,"&lt;=" &amp;DATE(LEFT($AV$3, 4), MONTH("1 " &amp; S$6 &amp; " " &amp; LEFT($AV$3, 4)) + 1, 0 ), 'Raw Data'!$AN:$AN,"&gt;" &amp;DATE(LEFT($AV$3, 4), MONTH("1 " &amp; S$6 &amp; " " &amp; LEFT($AV$3, 4)), 0 ), 'Raw Data'!$J:$J, $A195, 'Raw Data'!$H:$H, "Non*", 'Raw Data'!$O:$O,""&amp;'Raw Data'!$B$1,'Raw Data'!$D:$D,"&lt;&gt;*ithdr*",'Raw Data'!$D:$D,"&lt;&gt;*ancel*",'Raw Data'!$P:$P,"--")
+
SUMIFS('Raw Data'!$AI:$AI, 'Raw Data'!$AN:$AN,"&lt;=" &amp;DATE(LEFT($AV$3, 4), MONTH("1 " &amp; S$6 &amp; " " &amp; LEFT($AV$3, 4)) + 1, 0 ), 'Raw Data'!$AN:$AN,"&gt;" &amp;DATE(LEFT($AV$3, 4), MONTH("1 " &amp; S$6 &amp; " " &amp; LEFT($AV$3, 4)), 0 ), 'Raw Data'!$J:$J, $A195, 'Raw Data'!$H:$H, "Non*", 'Raw Data'!$P:$P,""&amp;'Raw Data'!$B$1,'Raw Data'!$D:$D,"&lt;&gt;*ithdr*",'Raw Data'!$D:$D,"&lt;&gt;*ancel*")</f>
        <v>0</v>
      </c>
      <c r="T208" s="117"/>
      <c r="U208" s="117"/>
      <c r="V208" s="123"/>
      <c r="W208" s="140">
        <f>SUMIFS('Raw Data'!$AI:$AI, 'Raw Data'!$AN:$AN,"&lt;=" &amp;DATE(LEFT($AV$3, 4), MONTH("1 " &amp; W$6 &amp; " " &amp; LEFT($AV$3, 4)) + 1, 0 ), 'Raw Data'!$AN:$AN,"&gt;" &amp;DATE(LEFT($AV$3, 4), MONTH("1 " &amp; W$6 &amp; " " &amp; LEFT($AV$3, 4)), 0 ), 'Raw Data'!$J:$J, $A195, 'Raw Data'!$H:$H, "Non*", 'Raw Data'!$O:$O,""&amp;'Raw Data'!$B$1,'Raw Data'!$D:$D,"&lt;&gt;*ithdr*",'Raw Data'!$D:$D,"&lt;&gt;*ancel*",'Raw Data'!$P:$P,"--")
+
SUMIFS('Raw Data'!$AI:$AI, 'Raw Data'!$AN:$AN,"&lt;=" &amp;DATE(LEFT($AV$3, 4), MONTH("1 " &amp; W$6 &amp; " " &amp; LEFT($AV$3, 4)) + 1, 0 ), 'Raw Data'!$AN:$AN,"&gt;" &amp;DATE(LEFT($AV$3, 4), MONTH("1 " &amp; W$6 &amp; " " &amp; LEFT($AV$3, 4)), 0 ), 'Raw Data'!$J:$J, $A195, 'Raw Data'!$H:$H, "Non*", 'Raw Data'!$P:$P,""&amp;'Raw Data'!$B$1,'Raw Data'!$D:$D,"&lt;&gt;*ithdr*",'Raw Data'!$D:$D,"&lt;&gt;*ancel*")</f>
        <v>0</v>
      </c>
      <c r="X208" s="117"/>
      <c r="Y208" s="117"/>
      <c r="Z208" s="123"/>
      <c r="AA208" s="140">
        <f>SUMIFS('Raw Data'!$AI:$AI, 'Raw Data'!$AN:$AN,"&lt;=" &amp;DATE(LEFT($AV$3, 4), MONTH("1 " &amp; AA$6 &amp; " " &amp; LEFT($AV$3, 4)) + 1, 0 ), 'Raw Data'!$AN:$AN,"&gt;" &amp;DATE(LEFT($AV$3, 4), MONTH("1 " &amp; AA$6 &amp; " " &amp; LEFT($AV$3, 4)), 0 ), 'Raw Data'!$J:$J, $A195, 'Raw Data'!$H:$H, "Non*", 'Raw Data'!$O:$O,""&amp;'Raw Data'!$B$1,'Raw Data'!$D:$D,"&lt;&gt;*ithdr*",'Raw Data'!$D:$D,"&lt;&gt;*ancel*",'Raw Data'!$P:$P,"--")
+
SUMIFS('Raw Data'!$AI:$AI, 'Raw Data'!$AN:$AN,"&lt;=" &amp;DATE(LEFT($AV$3, 4), MONTH("1 " &amp; AA$6 &amp; " " &amp; LEFT($AV$3, 4)) + 1, 0 ), 'Raw Data'!$AN:$AN,"&gt;" &amp;DATE(LEFT($AV$3, 4), MONTH("1 " &amp; AA$6 &amp; " " &amp; LEFT($AV$3, 4)), 0 ), 'Raw Data'!$J:$J, $A195, 'Raw Data'!$H:$H, "Non*", 'Raw Data'!$P:$P,""&amp;'Raw Data'!$B$1,'Raw Data'!$D:$D,"&lt;&gt;*ithdr*",'Raw Data'!$D:$D,"&lt;&gt;*ancel*")</f>
        <v>0</v>
      </c>
      <c r="AB208" s="117"/>
      <c r="AC208" s="117"/>
      <c r="AD208" s="123"/>
      <c r="AE208" s="140">
        <f>SUMIFS('Raw Data'!$AI:$AI, 'Raw Data'!$AN:$AN,"&lt;=" &amp;DATE(LEFT($AV$3, 4), MONTH("1 " &amp; AE$6 &amp; " " &amp; LEFT($AV$3, 4)) + 1, 0 ), 'Raw Data'!$AN:$AN,"&gt;" &amp;DATE(LEFT($AV$3, 4), MONTH("1 " &amp; AE$6 &amp; " " &amp; LEFT($AV$3, 4)), 0 ), 'Raw Data'!$J:$J, $A195, 'Raw Data'!$H:$H, "Non*", 'Raw Data'!$O:$O,""&amp;'Raw Data'!$B$1,'Raw Data'!$D:$D,"&lt;&gt;*ithdr*",'Raw Data'!$D:$D,"&lt;&gt;*ancel*",'Raw Data'!$P:$P,"--")
+
SUMIFS('Raw Data'!$AI:$AI, 'Raw Data'!$AN:$AN,"&lt;=" &amp;DATE(LEFT($AV$3, 4), MONTH("1 " &amp; AE$6 &amp; " " &amp; LEFT($AV$3, 4)) + 1, 0 ), 'Raw Data'!$AN:$AN,"&gt;" &amp;DATE(LEFT($AV$3, 4), MONTH("1 " &amp; AE$6 &amp; " " &amp; LEFT($AV$3, 4)), 0 ), 'Raw Data'!$J:$J, $A195, 'Raw Data'!$H:$H, "Non*", 'Raw Data'!$P:$P,""&amp;'Raw Data'!$B$1,'Raw Data'!$D:$D,"&lt;&gt;*ithdr*",'Raw Data'!$D:$D,"&lt;&gt;*ancel*")</f>
        <v>0</v>
      </c>
      <c r="AF208" s="117"/>
      <c r="AG208" s="117"/>
      <c r="AH208" s="123"/>
      <c r="AI208" s="140">
        <f>SUMIFS('Raw Data'!$AI:$AI, 'Raw Data'!$AN:$AN,"&lt;=" &amp;DATE(LEFT($AV$3, 4), MONTH("1 " &amp; AI$6 &amp; " " &amp; LEFT($AV$3, 4)) + 1, 0 ), 'Raw Data'!$AN:$AN,"&gt;" &amp;DATE(LEFT($AV$3, 4), MONTH("1 " &amp; AI$6 &amp; " " &amp; LEFT($AV$3, 4)), 0 ), 'Raw Data'!$J:$J, $A195, 'Raw Data'!$H:$H, "Non*", 'Raw Data'!$O:$O,""&amp;'Raw Data'!$B$1,'Raw Data'!$D:$D,"&lt;&gt;*ithdr*",'Raw Data'!$D:$D,"&lt;&gt;*ancel*",'Raw Data'!$P:$P,"--")
+
SUMIFS('Raw Data'!$AI:$AI, 'Raw Data'!$AN:$AN,"&lt;=" &amp;DATE(LEFT($AV$3, 4), MONTH("1 " &amp; AI$6 &amp; " " &amp; LEFT($AV$3, 4)) + 1, 0 ), 'Raw Data'!$AN:$AN,"&gt;" &amp;DATE(LEFT($AV$3, 4), MONTH("1 " &amp; AI$6 &amp; " " &amp; LEFT($AV$3, 4)), 0 ), 'Raw Data'!$J:$J, $A195, 'Raw Data'!$H:$H, "Non*", 'Raw Data'!$P:$P,""&amp;'Raw Data'!$B$1,'Raw Data'!$D:$D,"&lt;&gt;*ithdr*",'Raw Data'!$D:$D,"&lt;&gt;*ancel*")</f>
        <v>0</v>
      </c>
      <c r="AJ208" s="117"/>
      <c r="AK208" s="117"/>
      <c r="AL208" s="123"/>
      <c r="AM208" s="140">
        <f>SUMIFS('Raw Data'!$AI:$AI, 'Raw Data'!$AN:$AN,"&lt;=" &amp;DATE(LEFT($AV$3, 4), MONTH("1 " &amp; AM$6 &amp; " " &amp; LEFT($AV$3, 4)) + 1, 0 ), 'Raw Data'!$AN:$AN,"&gt;" &amp;DATE(LEFT($AV$3, 4), MONTH("1 " &amp; AM$6 &amp; " " &amp; LEFT($AV$3, 4)), 0 ), 'Raw Data'!$J:$J, $A195, 'Raw Data'!$H:$H, "Non*", 'Raw Data'!$O:$O,""&amp;'Raw Data'!$B$1,'Raw Data'!$D:$D,"&lt;&gt;*ithdr*",'Raw Data'!$D:$D,"&lt;&gt;*ancel*",'Raw Data'!$P:$P,"--")
+
SUMIFS('Raw Data'!$AI:$AI, 'Raw Data'!$AN:$AN,"&lt;=" &amp;DATE(LEFT($AV$3, 4), MONTH("1 " &amp; AM$6 &amp; " " &amp; LEFT($AV$3, 4)) + 1, 0 ), 'Raw Data'!$AN:$AN,"&gt;" &amp;DATE(LEFT($AV$3, 4), MONTH("1 " &amp; AM$6 &amp; " " &amp; LEFT($AV$3, 4)), 0 ), 'Raw Data'!$J:$J, $A195, 'Raw Data'!$H:$H, "Non*", 'Raw Data'!$P:$P,""&amp;'Raw Data'!$B$1,'Raw Data'!$D:$D,"&lt;&gt;*ithdr*",'Raw Data'!$D:$D,"&lt;&gt;*ancel*")</f>
        <v>0</v>
      </c>
      <c r="AN208" s="117"/>
      <c r="AO208" s="117"/>
      <c r="AP208" s="123"/>
      <c r="AQ208" s="140">
        <f>SUMIFS('Raw Data'!$AI:$AI, 'Raw Data'!$AN:$AN,"&lt;=" &amp;DATE(LEFT($AV$3, 4), MONTH("1 " &amp; AQ$6 &amp; " " &amp; LEFT($AV$3, 4)) + 1, 0 ), 'Raw Data'!$AN:$AN,"&gt;" &amp;DATE(LEFT($AV$3, 4), MONTH("1 " &amp; AQ$6 &amp; " " &amp; LEFT($AV$3, 4)), 0 ), 'Raw Data'!$J:$J, $A195, 'Raw Data'!$H:$H, "Non*", 'Raw Data'!$O:$O,""&amp;'Raw Data'!$B$1,'Raw Data'!$D:$D,"&lt;&gt;*ithdr*",'Raw Data'!$D:$D,"&lt;&gt;*ancel*",'Raw Data'!$P:$P,"--")
+
SUMIFS('Raw Data'!$AI:$AI, 'Raw Data'!$AN:$AN,"&lt;=" &amp;DATE(LEFT($AV$3, 4), MONTH("1 " &amp; AQ$6 &amp; " " &amp; LEFT($AV$3, 4)) + 1, 0 ), 'Raw Data'!$AN:$AN,"&gt;" &amp;DATE(LEFT($AV$3, 4), MONTH("1 " &amp; AQ$6 &amp; " " &amp; LEFT($AV$3, 4)), 0 ), 'Raw Data'!$J:$J, $A195, 'Raw Data'!$H:$H, "Non*", 'Raw Data'!$P:$P,""&amp;'Raw Data'!$B$1,'Raw Data'!$D:$D,"&lt;&gt;*ithdr*",'Raw Data'!$D:$D,"&lt;&gt;*ancel*")</f>
        <v>0</v>
      </c>
      <c r="AR208" s="117"/>
      <c r="AS208" s="117"/>
      <c r="AT208" s="123"/>
      <c r="AU208" s="140">
        <f>SUMIFS('Raw Data'!$AI:$AI, 'Raw Data'!$AN:$AN,"&lt;=" &amp;DATE(MID($AV$3, 15, 4), MONTH("1 " &amp; AU$6 &amp; " " &amp; MID($AV$3, 15, 4)) + 1, 0 ), 'Raw Data'!$AN:$AN,"&gt;" &amp;DATE(MID($AV$3, 15, 4), MONTH("1 " &amp; AU$6 &amp; " " &amp; MID($AV$3, 15, 4)), 0 ), 'Raw Data'!$J:$J, $A195, 'Raw Data'!$H:$H, "Non*", 'Raw Data'!$O:$O,""&amp;'Raw Data'!$B$1,'Raw Data'!$D:$D,"&lt;&gt;*ithdr*",'Raw Data'!$D:$D,"&lt;&gt;*ancel*",'Raw Data'!$P:$P,"--")
+
SUMIFS('Raw Data'!$AI:$AI, 'Raw Data'!$AN:$AN,"&lt;=" &amp;DATE(MID($AV$3, 15, 4), MONTH("1 " &amp; AU$6 &amp; " " &amp; MID($AV$3, 15, 4)) + 1, 0 ), 'Raw Data'!$AN:$AN,"&gt;" &amp;DATE(MID($AV$3, 15, 4), MONTH("1 " &amp; AU$6 &amp; " " &amp; MID($AV$3, 15, 4)), 0 ), 'Raw Data'!$J:$J, $A195, 'Raw Data'!$H:$H, "Non*", 'Raw Data'!$P:$P,""&amp;'Raw Data'!$B$1,'Raw Data'!$D:$D,"&lt;&gt;*ithdr*",'Raw Data'!$D:$D,"&lt;&gt;*ancel*")</f>
        <v>0</v>
      </c>
      <c r="AV208" s="117"/>
      <c r="AW208" s="117"/>
      <c r="AX208" s="123"/>
      <c r="AY208" s="140">
        <f>SUMIFS('Raw Data'!$AI:$AI, 'Raw Data'!$AN:$AN,"&lt;=" &amp;DATE(MID($AV$3, 15, 4), MONTH("1 " &amp; AY$6 &amp; " " &amp; MID($AV$3, 15, 4)) + 1, 0 ), 'Raw Data'!$AN:$AN,"&gt;" &amp;DATE(MID($AV$3, 15, 4), MONTH("1 " &amp; AY$6 &amp; " " &amp; MID($AV$3, 15, 4)), 0 ), 'Raw Data'!$J:$J, $A195, 'Raw Data'!$H:$H, "Non*", 'Raw Data'!$O:$O,""&amp;'Raw Data'!$B$1,'Raw Data'!$D:$D,"&lt;&gt;*ithdr*",'Raw Data'!$D:$D,"&lt;&gt;*ancel*",'Raw Data'!$P:$P,"--")
+
SUMIFS('Raw Data'!$AI:$AI, 'Raw Data'!$AN:$AN,"&lt;=" &amp;DATE(MID($AV$3, 15, 4), MONTH("1 " &amp; AY$6 &amp; " " &amp; MID($AV$3, 15, 4)) + 1, 0 ), 'Raw Data'!$AN:$AN,"&gt;" &amp;DATE(MID($AV$3, 15, 4), MONTH("1 " &amp; AY$6 &amp; " " &amp; MID($AV$3, 15, 4)), 0 ), 'Raw Data'!$J:$J, $A195, 'Raw Data'!$H:$H, "Non*", 'Raw Data'!$P:$P,""&amp;'Raw Data'!$B$1,'Raw Data'!$D:$D,"&lt;&gt;*ithdr*",'Raw Data'!$D:$D,"&lt;&gt;*ancel*")</f>
        <v>0</v>
      </c>
      <c r="AZ208" s="117"/>
      <c r="BA208" s="117"/>
      <c r="BB208" s="123"/>
      <c r="BC208" s="140">
        <f>SUMIFS('Raw Data'!$AI:$AI, 'Raw Data'!$AN:$AN,"&lt;=" &amp;DATE(MID($AV$3, 15, 4), MONTH("1 " &amp; BC$6 &amp; " " &amp; MID($AV$3, 15, 4)) + 1, 0 ), 'Raw Data'!$AN:$AN,"&gt;" &amp;DATE(MID($AV$3, 15, 4), MONTH("1 " &amp; BC$6 &amp; " " &amp; MID($AV$3, 15, 4)), 0 ), 'Raw Data'!$J:$J, $A195, 'Raw Data'!$H:$H, "Non*", 'Raw Data'!$O:$O,""&amp;'Raw Data'!$B$1,'Raw Data'!$D:$D,"&lt;&gt;*ithdr*",'Raw Data'!$D:$D,"&lt;&gt;*ancel*",'Raw Data'!$P:$P,"--")
+
SUMIFS('Raw Data'!$AI:$AI, 'Raw Data'!$AN:$AN,"&lt;=" &amp;DATE(MID($AV$3, 15, 4), MONTH("1 " &amp; BC$6 &amp; " " &amp; MID($AV$3, 15, 4)) + 1, 0 ), 'Raw Data'!$AN:$AN,"&gt;" &amp;DATE(MID($AV$3, 15, 4), MONTH("1 " &amp; BC$6 &amp; " " &amp; MID($AV$3, 15, 4)), 0 ), 'Raw Data'!$J:$J, $A195, 'Raw Data'!$H:$H, "Non*", 'Raw Data'!$P:$P,""&amp;'Raw Data'!$B$1,'Raw Data'!$D:$D,"&lt;&gt;*ithdr*",'Raw Data'!$D:$D,"&lt;&gt;*ancel*")</f>
        <v>0</v>
      </c>
      <c r="BD208" s="117"/>
      <c r="BE208" s="117"/>
      <c r="BF208" s="123"/>
    </row>
    <row r="209" spans="1:58" ht="15.75" customHeight="1" x14ac:dyDescent="0.2">
      <c r="A209" s="120" t="s">
        <v>737</v>
      </c>
      <c r="B209" s="117"/>
      <c r="C209" s="117"/>
      <c r="D209" s="117"/>
      <c r="E209" s="117"/>
      <c r="F209" s="117"/>
      <c r="G209" s="117"/>
      <c r="H209" s="117"/>
      <c r="I209" s="117"/>
      <c r="J209" s="123"/>
      <c r="K209" s="156">
        <f>COUNTIFS( 'Raw Data'!$AM:$AM,"&lt;=" &amp;DATE(LEFT($AV$3, 4), MONTH("1 " &amp; K$6 &amp; " " &amp; LEFT($AV$3, 4)) + 1, 0 ), 'Raw Data'!$AM:$AM,"&gt;" &amp;DATE(LEFT($AV$3, 4), MONTH("1 " &amp; K$6 &amp; " " &amp; LEFT($AV$3, 4)), 0 ), 'Raw Data'!$J:$J, $A195, 'Raw Data'!$O:$O,""&amp;'Raw Data'!$B$1,'Raw Data'!$D:$D,"&lt;&gt;*ithdr*",'Raw Data'!$D:$D,"&lt;&gt;*ancel*",'Raw Data'!$P:$P,"--")
+
COUNTIFS( 'Raw Data'!$AM:$AM,"&lt;=" &amp;DATE(LEFT($AV$3, 4), MONTH("1 " &amp; K$6 &amp; " " &amp; LEFT($AV$3, 4)) + 1, 0 ), 'Raw Data'!$AM:$AM,"&gt;" &amp;DATE(LEFT($AV$3, 4), MONTH("1 " &amp; K$6 &amp; " " &amp; LEFT($AV$3, 4)), 0 ), 'Raw Data'!$J:$J, $A195, 'Raw Data'!$P:$P,""&amp;'Raw Data'!$B$1,'Raw Data'!$D:$D,"&lt;&gt;*ithdr*",'Raw Data'!$D:$D,"&lt;&gt;*ancel*")</f>
        <v>0</v>
      </c>
      <c r="L209" s="117"/>
      <c r="M209" s="117"/>
      <c r="N209" s="123"/>
      <c r="O209" s="156">
        <f>COUNTIFS( 'Raw Data'!$AM:$AM,"&lt;=" &amp;DATE(LEFT($AV$3, 4), MONTH("1 " &amp; O$6 &amp; " " &amp; LEFT($AV$3, 4)) + 1, 0 ), 'Raw Data'!$AM:$AM,"&gt;" &amp;DATE(LEFT($AV$3, 4), MONTH("1 " &amp; O$6 &amp; " " &amp; LEFT($AV$3, 4)), 0 ), 'Raw Data'!$J:$J, $A195, 'Raw Data'!$O:$O,""&amp;'Raw Data'!$B$1,'Raw Data'!$D:$D,"&lt;&gt;*ithdr*",'Raw Data'!$D:$D,"&lt;&gt;*ancel*",'Raw Data'!$P:$P,"--")
+
COUNTIFS( 'Raw Data'!$AM:$AM,"&lt;=" &amp;DATE(LEFT($AV$3, 4), MONTH("1 " &amp; O$6 &amp; " " &amp; LEFT($AV$3, 4)) + 1, 0 ), 'Raw Data'!$AM:$AM,"&gt;" &amp;DATE(LEFT($AV$3, 4), MONTH("1 " &amp; O$6 &amp; " " &amp; LEFT($AV$3, 4)), 0 ), 'Raw Data'!$J:$J, $A195, 'Raw Data'!$P:$P,""&amp;'Raw Data'!$B$1,'Raw Data'!$D:$D,"&lt;&gt;*ithdr*",'Raw Data'!$D:$D,"&lt;&gt;*ancel*")</f>
        <v>0</v>
      </c>
      <c r="P209" s="117"/>
      <c r="Q209" s="117"/>
      <c r="R209" s="123"/>
      <c r="S209" s="156">
        <f>COUNTIFS( 'Raw Data'!$AM:$AM,"&lt;=" &amp;DATE(LEFT($AV$3, 4), MONTH("1 " &amp; S$6 &amp; " " &amp; LEFT($AV$3, 4)) + 1, 0 ), 'Raw Data'!$AM:$AM,"&gt;" &amp;DATE(LEFT($AV$3, 4), MONTH("1 " &amp; S$6 &amp; " " &amp; LEFT($AV$3, 4)), 0 ), 'Raw Data'!$J:$J, $A195, 'Raw Data'!$O:$O,""&amp;'Raw Data'!$B$1,'Raw Data'!$D:$D,"&lt;&gt;*ithdr*",'Raw Data'!$D:$D,"&lt;&gt;*ancel*",'Raw Data'!$P:$P,"--")
+
COUNTIFS( 'Raw Data'!$AM:$AM,"&lt;=" &amp;DATE(LEFT($AV$3, 4), MONTH("1 " &amp; S$6 &amp; " " &amp; LEFT($AV$3, 4)) + 1, 0 ), 'Raw Data'!$AM:$AM,"&gt;" &amp;DATE(LEFT($AV$3, 4), MONTH("1 " &amp; S$6 &amp; " " &amp; LEFT($AV$3, 4)), 0 ), 'Raw Data'!$J:$J, $A195, 'Raw Data'!$P:$P,""&amp;'Raw Data'!$B$1,'Raw Data'!$D:$D,"&lt;&gt;*ithdr*",'Raw Data'!$D:$D,"&lt;&gt;*ancel*")</f>
        <v>0</v>
      </c>
      <c r="T209" s="117"/>
      <c r="U209" s="117"/>
      <c r="V209" s="123"/>
      <c r="W209" s="156">
        <f>COUNTIFS( 'Raw Data'!$AM:$AM,"&lt;=" &amp;DATE(LEFT($AV$3, 4), MONTH("1 " &amp; W$6 &amp; " " &amp; LEFT($AV$3, 4)) + 1, 0 ), 'Raw Data'!$AM:$AM,"&gt;" &amp;DATE(LEFT($AV$3, 4), MONTH("1 " &amp; W$6 &amp; " " &amp; LEFT($AV$3, 4)), 0 ), 'Raw Data'!$J:$J, $A195, 'Raw Data'!$O:$O,""&amp;'Raw Data'!$B$1,'Raw Data'!$D:$D,"&lt;&gt;*ithdr*",'Raw Data'!$D:$D,"&lt;&gt;*ancel*",'Raw Data'!$P:$P,"--")
+
COUNTIFS( 'Raw Data'!$AM:$AM,"&lt;=" &amp;DATE(LEFT($AV$3, 4), MONTH("1 " &amp; W$6 &amp; " " &amp; LEFT($AV$3, 4)) + 1, 0 ), 'Raw Data'!$AM:$AM,"&gt;" &amp;DATE(LEFT($AV$3, 4), MONTH("1 " &amp; W$6 &amp; " " &amp; LEFT($AV$3, 4)), 0 ), 'Raw Data'!$J:$J, $A195, 'Raw Data'!$P:$P,""&amp;'Raw Data'!$B$1,'Raw Data'!$D:$D,"&lt;&gt;*ithdr*",'Raw Data'!$D:$D,"&lt;&gt;*ancel*")</f>
        <v>0</v>
      </c>
      <c r="X209" s="117"/>
      <c r="Y209" s="117"/>
      <c r="Z209" s="123"/>
      <c r="AA209" s="156">
        <f>COUNTIFS( 'Raw Data'!$AM:$AM,"&lt;=" &amp;DATE(LEFT($AV$3, 4), MONTH("1 " &amp; AA$6 &amp; " " &amp; LEFT($AV$3, 4)) + 1, 0 ), 'Raw Data'!$AM:$AM,"&gt;" &amp;DATE(LEFT($AV$3, 4), MONTH("1 " &amp; AA$6 &amp; " " &amp; LEFT($AV$3, 4)), 0 ), 'Raw Data'!$J:$J, $A195, 'Raw Data'!$O:$O,""&amp;'Raw Data'!$B$1,'Raw Data'!$D:$D,"&lt;&gt;*ithdr*",'Raw Data'!$D:$D,"&lt;&gt;*ancel*",'Raw Data'!$P:$P,"--")
+
COUNTIFS( 'Raw Data'!$AM:$AM,"&lt;=" &amp;DATE(LEFT($AV$3, 4), MONTH("1 " &amp; AA$6 &amp; " " &amp; LEFT($AV$3, 4)) + 1, 0 ), 'Raw Data'!$AM:$AM,"&gt;" &amp;DATE(LEFT($AV$3, 4), MONTH("1 " &amp; AA$6 &amp; " " &amp; LEFT($AV$3, 4)), 0 ), 'Raw Data'!$J:$J, $A195, 'Raw Data'!$P:$P,""&amp;'Raw Data'!$B$1,'Raw Data'!$D:$D,"&lt;&gt;*ithdr*",'Raw Data'!$D:$D,"&lt;&gt;*ancel*")</f>
        <v>0</v>
      </c>
      <c r="AB209" s="117"/>
      <c r="AC209" s="117"/>
      <c r="AD209" s="123"/>
      <c r="AE209" s="156">
        <f>COUNTIFS( 'Raw Data'!$AM:$AM,"&lt;=" &amp;DATE(LEFT($AV$3, 4), MONTH("1 " &amp; AE$6 &amp; " " &amp; LEFT($AV$3, 4)) + 1, 0 ), 'Raw Data'!$AM:$AM,"&gt;" &amp;DATE(LEFT($AV$3, 4), MONTH("1 " &amp; AE$6 &amp; " " &amp; LEFT($AV$3, 4)), 0 ), 'Raw Data'!$J:$J, $A195, 'Raw Data'!$O:$O,""&amp;'Raw Data'!$B$1,'Raw Data'!$D:$D,"&lt;&gt;*ithdr*",'Raw Data'!$D:$D,"&lt;&gt;*ancel*",'Raw Data'!$P:$P,"--")
+
COUNTIFS( 'Raw Data'!$AM:$AM,"&lt;=" &amp;DATE(LEFT($AV$3, 4), MONTH("1 " &amp; AE$6 &amp; " " &amp; LEFT($AV$3, 4)) + 1, 0 ), 'Raw Data'!$AM:$AM,"&gt;" &amp;DATE(LEFT($AV$3, 4), MONTH("1 " &amp; AE$6 &amp; " " &amp; LEFT($AV$3, 4)), 0 ), 'Raw Data'!$J:$J, $A195, 'Raw Data'!$P:$P,""&amp;'Raw Data'!$B$1,'Raw Data'!$D:$D,"&lt;&gt;*ithdr*",'Raw Data'!$D:$D,"&lt;&gt;*ancel*")</f>
        <v>0</v>
      </c>
      <c r="AF209" s="117"/>
      <c r="AG209" s="117"/>
      <c r="AH209" s="123"/>
      <c r="AI209" s="156">
        <f>COUNTIFS( 'Raw Data'!$AM:$AM,"&lt;=" &amp;DATE(LEFT($AV$3, 4), MONTH("1 " &amp; AI$6 &amp; " " &amp; LEFT($AV$3, 4)) + 1, 0 ), 'Raw Data'!$AM:$AM,"&gt;" &amp;DATE(LEFT($AV$3, 4), MONTH("1 " &amp; AI$6 &amp; " " &amp; LEFT($AV$3, 4)), 0 ), 'Raw Data'!$J:$J, $A195, 'Raw Data'!$O:$O,""&amp;'Raw Data'!$B$1,'Raw Data'!$D:$D,"&lt;&gt;*ithdr*",'Raw Data'!$D:$D,"&lt;&gt;*ancel*",'Raw Data'!$P:$P,"--")
+
COUNTIFS( 'Raw Data'!$AM:$AM,"&lt;=" &amp;DATE(LEFT($AV$3, 4), MONTH("1 " &amp; AI$6 &amp; " " &amp; LEFT($AV$3, 4)) + 1, 0 ), 'Raw Data'!$AM:$AM,"&gt;" &amp;DATE(LEFT($AV$3, 4), MONTH("1 " &amp; AI$6 &amp; " " &amp; LEFT($AV$3, 4)), 0 ), 'Raw Data'!$J:$J, $A195, 'Raw Data'!$P:$P,""&amp;'Raw Data'!$B$1,'Raw Data'!$D:$D,"&lt;&gt;*ithdr*",'Raw Data'!$D:$D,"&lt;&gt;*ancel*")</f>
        <v>0</v>
      </c>
      <c r="AJ209" s="117"/>
      <c r="AK209" s="117"/>
      <c r="AL209" s="123"/>
      <c r="AM209" s="156">
        <f>COUNTIFS( 'Raw Data'!$AM:$AM,"&lt;=" &amp;DATE(LEFT($AV$3, 4), MONTH("1 " &amp; AM$6 &amp; " " &amp; LEFT($AV$3, 4)) + 1, 0 ), 'Raw Data'!$AM:$AM,"&gt;" &amp;DATE(LEFT($AV$3, 4), MONTH("1 " &amp; AM$6 &amp; " " &amp; LEFT($AV$3, 4)), 0 ), 'Raw Data'!$J:$J, $A195, 'Raw Data'!$O:$O,""&amp;'Raw Data'!$B$1,'Raw Data'!$D:$D,"&lt;&gt;*ithdr*",'Raw Data'!$D:$D,"&lt;&gt;*ancel*",'Raw Data'!$P:$P,"--")
+
COUNTIFS( 'Raw Data'!$AM:$AM,"&lt;=" &amp;DATE(LEFT($AV$3, 4), MONTH("1 " &amp; AM$6 &amp; " " &amp; LEFT($AV$3, 4)) + 1, 0 ), 'Raw Data'!$AM:$AM,"&gt;" &amp;DATE(LEFT($AV$3, 4), MONTH("1 " &amp; AM$6 &amp; " " &amp; LEFT($AV$3, 4)), 0 ), 'Raw Data'!$J:$J, $A195, 'Raw Data'!$P:$P,""&amp;'Raw Data'!$B$1,'Raw Data'!$D:$D,"&lt;&gt;*ithdr*",'Raw Data'!$D:$D,"&lt;&gt;*ancel*")</f>
        <v>0</v>
      </c>
      <c r="AN209" s="117"/>
      <c r="AO209" s="117"/>
      <c r="AP209" s="123"/>
      <c r="AQ209" s="156">
        <f>COUNTIFS( 'Raw Data'!$AM:$AM,"&lt;=" &amp;DATE(LEFT($AV$3, 4), MONTH("1 " &amp; AQ$6 &amp; " " &amp; LEFT($AV$3, 4)) + 1, 0 ), 'Raw Data'!$AM:$AM,"&gt;" &amp;DATE(LEFT($AV$3, 4), MONTH("1 " &amp; AQ$6 &amp; " " &amp; LEFT($AV$3, 4)), 0 ), 'Raw Data'!$J:$J, $A195, 'Raw Data'!$O:$O,""&amp;'Raw Data'!$B$1,'Raw Data'!$D:$D,"&lt;&gt;*ithdr*",'Raw Data'!$D:$D,"&lt;&gt;*ancel*",'Raw Data'!$P:$P,"--")
+
COUNTIFS( 'Raw Data'!$AM:$AM,"&lt;=" &amp;DATE(LEFT($AV$3, 4), MONTH("1 " &amp; AQ$6 &amp; " " &amp; LEFT($AV$3, 4)) + 1, 0 ), 'Raw Data'!$AM:$AM,"&gt;" &amp;DATE(LEFT($AV$3, 4), MONTH("1 " &amp; AQ$6 &amp; " " &amp; LEFT($AV$3, 4)), 0 ), 'Raw Data'!$J:$J, $A195, 'Raw Data'!$P:$P,""&amp;'Raw Data'!$B$1,'Raw Data'!$D:$D,"&lt;&gt;*ithdr*",'Raw Data'!$D:$D,"&lt;&gt;*ancel*")</f>
        <v>0</v>
      </c>
      <c r="AR209" s="117"/>
      <c r="AS209" s="117"/>
      <c r="AT209" s="123"/>
      <c r="AU209" s="156">
        <f>COUNTIFS( 'Raw Data'!$AM:$AM,"&lt;=" &amp;DATE(MID($AV$3, 15, 4), MONTH("1 " &amp; AU$6 &amp; " " &amp; MID($AV$3, 15, 4)) + 1, 0 ), 'Raw Data'!$AN:$AN,"&gt;" &amp;DATE(MID($AV$3, 15, 4), MONTH("1 " &amp; AU$6 &amp; " " &amp; MID($AV$3, 15, 4)), 0 ), 'Raw Data'!$J:$J, $A195, 'Raw Data'!$O:$O,""&amp;'Raw Data'!$B$1,'Raw Data'!$D:$D,"&lt;&gt;*ithdr*",'Raw Data'!$D:$D,"&lt;&gt;*ancel*",'Raw Data'!$P:$P,"--")
+
COUNTIFS( 'Raw Data'!$AM:$AM,"&lt;=" &amp;DATE(MID($AV$3, 15, 4), MONTH("1 " &amp; AU$6 &amp; " " &amp; MID($AV$3, 15, 4)) + 1, 0 ), 'Raw Data'!$AN:$AN,"&gt;" &amp;DATE(MID($AV$3, 15, 4), MONTH("1 " &amp; AU$6 &amp; " " &amp; MID($AV$3, 15, 4)), 0 ), 'Raw Data'!$J:$J, $A195, 'Raw Data'!$P:$P,""&amp;'Raw Data'!$B$1,'Raw Data'!$D:$D,"&lt;&gt;*ithdr*",'Raw Data'!$D:$D,"&lt;&gt;*ancel*")</f>
        <v>0</v>
      </c>
      <c r="AV209" s="117"/>
      <c r="AW209" s="117"/>
      <c r="AX209" s="123"/>
      <c r="AY209" s="156">
        <f>COUNTIFS( 'Raw Data'!$AM:$AM,"&lt;=" &amp;DATE(MID($AV$3, 15, 4), MONTH("1 " &amp; AY$6 &amp; " " &amp; MID($AV$3, 15, 4)) + 1, 0 ), 'Raw Data'!$AN:$AN,"&gt;" &amp;DATE(MID($AV$3, 15, 4), MONTH("1 " &amp; AY$6 &amp; " " &amp; MID($AV$3, 15, 4)), 0 ), 'Raw Data'!$J:$J, $A195, 'Raw Data'!$O:$O,""&amp;'Raw Data'!$B$1,'Raw Data'!$D:$D,"&lt;&gt;*ithdr*",'Raw Data'!$D:$D,"&lt;&gt;*ancel*",'Raw Data'!$P:$P,"--")
+
COUNTIFS( 'Raw Data'!$AM:$AM,"&lt;=" &amp;DATE(MID($AV$3, 15, 4), MONTH("1 " &amp; AY$6 &amp; " " &amp; MID($AV$3, 15, 4)) + 1, 0 ), 'Raw Data'!$AN:$AN,"&gt;" &amp;DATE(MID($AV$3, 15, 4), MONTH("1 " &amp; AY$6 &amp; " " &amp; MID($AV$3, 15, 4)), 0 ), 'Raw Data'!$J:$J, $A195, 'Raw Data'!$P:$P,""&amp;'Raw Data'!$B$1,'Raw Data'!$D:$D,"&lt;&gt;*ithdr*",'Raw Data'!$D:$D,"&lt;&gt;*ancel*")</f>
        <v>0</v>
      </c>
      <c r="AZ209" s="117"/>
      <c r="BA209" s="117"/>
      <c r="BB209" s="123"/>
      <c r="BC209" s="156">
        <f>COUNTIFS( 'Raw Data'!$AM:$AM,"&lt;=" &amp;DATE(MID($AV$3, 15, 4), MONTH("1 " &amp; BC$6 &amp; " " &amp; MID($AV$3, 15, 4)) + 1, 0 ), 'Raw Data'!$AN:$AN,"&gt;" &amp;DATE(MID($AV$3, 15, 4), MONTH("1 " &amp; BC$6 &amp; " " &amp; MID($AV$3, 15, 4)), 0 ), 'Raw Data'!$J:$J, $A195, 'Raw Data'!$O:$O,""&amp;'Raw Data'!$B$1,'Raw Data'!$D:$D,"&lt;&gt;*ithdr*",'Raw Data'!$D:$D,"&lt;&gt;*ancel*",'Raw Data'!$P:$P,"--")
+
COUNTIFS( 'Raw Data'!$AM:$AM,"&lt;=" &amp;DATE(MID($AV$3, 15, 4), MONTH("1 " &amp; BC$6 &amp; " " &amp; MID($AV$3, 15, 4)) + 1, 0 ), 'Raw Data'!$AN:$AN,"&gt;" &amp;DATE(MID($AV$3, 15, 4), MONTH("1 " &amp; BC$6 &amp; " " &amp; MID($AV$3, 15, 4)), 0 ), 'Raw Data'!$J:$J, $A195, 'Raw Data'!$P:$P,""&amp;'Raw Data'!$B$1,'Raw Data'!$D:$D,"&lt;&gt;*ithdr*",'Raw Data'!$D:$D,"&lt;&gt;*ancel*")</f>
        <v>0</v>
      </c>
      <c r="BD209" s="117"/>
      <c r="BE209" s="117"/>
      <c r="BF209" s="123"/>
    </row>
    <row r="210" spans="1:58" ht="15.75" customHeight="1" x14ac:dyDescent="0.2">
      <c r="A210" s="157" t="s">
        <v>738</v>
      </c>
      <c r="B210" s="117"/>
      <c r="C210" s="117"/>
      <c r="D210" s="117"/>
      <c r="E210" s="117"/>
      <c r="F210" s="117"/>
      <c r="G210" s="117"/>
      <c r="H210" s="117"/>
      <c r="I210" s="117"/>
      <c r="J210" s="123"/>
      <c r="K210" s="156">
        <f>COUNTIFS('Raw Data'!$AM:$AM,"&lt;=" &amp;DATE(LEFT($AV$3, 4), MONTH("1 " &amp; K$6 &amp; " " &amp; LEFT($AV$3, 4)) + 1, 0 ), 'Raw Data'!$AM:$AM,"&gt;" &amp;DATE(LEFT($AV$3, 4), MONTH("1 " &amp; K$6 &amp; " " &amp; LEFT($AV$3, 4)), 0 ), 'Raw Data'!$J:$J, $A195, 'Raw Data'!$H:$H, "Ear*", 'Raw Data'!$O:$O,""&amp;'Raw Data'!$B$1,'Raw Data'!$D:$D,"&lt;&gt;*ithdr*",'Raw Data'!$D:$D,"&lt;&gt;*ancel*",'Raw Data'!$P:$P,"--")
+
COUNTIFS( 'Raw Data'!$AM:$AM,"&lt;=" &amp;DATE(LEFT($AV$3, 4), MONTH("1 " &amp; K$6 &amp; " " &amp; LEFT($AV$3, 4)) + 1, 0 ), 'Raw Data'!$AM:$AM,"&gt;" &amp;DATE(LEFT($AV$3, 4), MONTH("1 " &amp; K$6 &amp; " " &amp; LEFT($AV$3, 4)), 0 ), 'Raw Data'!$J:$J, $A195, 'Raw Data'!$H:$H, "Ear*", 'Raw Data'!$P:$P,""&amp;'Raw Data'!$B$1,'Raw Data'!$D:$D,"&lt;&gt;*ithdr*",'Raw Data'!$D:$D,"&lt;&gt;*ancel*")</f>
        <v>0</v>
      </c>
      <c r="L210" s="117"/>
      <c r="M210" s="117"/>
      <c r="N210" s="123"/>
      <c r="O210" s="156">
        <f>COUNTIFS('Raw Data'!$AM:$AM,"&lt;=" &amp;DATE(LEFT($AV$3, 4), MONTH("1 " &amp; O$6 &amp; " " &amp; LEFT($AV$3, 4)) + 1, 0 ), 'Raw Data'!$AM:$AM,"&gt;" &amp;DATE(LEFT($AV$3, 4), MONTH("1 " &amp; O$6 &amp; " " &amp; LEFT($AV$3, 4)), 0 ), 'Raw Data'!$J:$J, $A195, 'Raw Data'!$H:$H, "Ear*", 'Raw Data'!$O:$O,""&amp;'Raw Data'!$B$1,'Raw Data'!$D:$D,"&lt;&gt;*ithdr*",'Raw Data'!$D:$D,"&lt;&gt;*ancel*",'Raw Data'!$P:$P,"--")
+
COUNTIFS( 'Raw Data'!$AM:$AM,"&lt;=" &amp;DATE(LEFT($AV$3, 4), MONTH("1 " &amp; O$6 &amp; " " &amp; LEFT($AV$3, 4)) + 1, 0 ), 'Raw Data'!$AM:$AM,"&gt;" &amp;DATE(LEFT($AV$3, 4), MONTH("1 " &amp; O$6 &amp; " " &amp; LEFT($AV$3, 4)), 0 ), 'Raw Data'!$J:$J, $A195, 'Raw Data'!$H:$H, "Ear*", 'Raw Data'!$P:$P,""&amp;'Raw Data'!$B$1,'Raw Data'!$D:$D,"&lt;&gt;*ithdr*",'Raw Data'!$D:$D,"&lt;&gt;*ancel*")</f>
        <v>0</v>
      </c>
      <c r="P210" s="117"/>
      <c r="Q210" s="117"/>
      <c r="R210" s="123"/>
      <c r="S210" s="156">
        <f>COUNTIFS('Raw Data'!$AM:$AM,"&lt;=" &amp;DATE(LEFT($AV$3, 4), MONTH("1 " &amp; S$6 &amp; " " &amp; LEFT($AV$3, 4)) + 1, 0 ), 'Raw Data'!$AM:$AM,"&gt;" &amp;DATE(LEFT($AV$3, 4), MONTH("1 " &amp; S$6 &amp; " " &amp; LEFT($AV$3, 4)), 0 ), 'Raw Data'!$J:$J, $A195, 'Raw Data'!$H:$H, "Ear*", 'Raw Data'!$O:$O,""&amp;'Raw Data'!$B$1,'Raw Data'!$D:$D,"&lt;&gt;*ithdr*",'Raw Data'!$D:$D,"&lt;&gt;*ancel*",'Raw Data'!$P:$P,"--")
+
COUNTIFS( 'Raw Data'!$AM:$AM,"&lt;=" &amp;DATE(LEFT($AV$3, 4), MONTH("1 " &amp; S$6 &amp; " " &amp; LEFT($AV$3, 4)) + 1, 0 ), 'Raw Data'!$AM:$AM,"&gt;" &amp;DATE(LEFT($AV$3, 4), MONTH("1 " &amp; S$6 &amp; " " &amp; LEFT($AV$3, 4)), 0 ), 'Raw Data'!$J:$J, $A195, 'Raw Data'!$H:$H, "Ear*", 'Raw Data'!$P:$P,""&amp;'Raw Data'!$B$1,'Raw Data'!$D:$D,"&lt;&gt;*ithdr*",'Raw Data'!$D:$D,"&lt;&gt;*ancel*")</f>
        <v>0</v>
      </c>
      <c r="T210" s="117"/>
      <c r="U210" s="117"/>
      <c r="V210" s="123"/>
      <c r="W210" s="156">
        <f>COUNTIFS('Raw Data'!$AM:$AM,"&lt;=" &amp;DATE(LEFT($AV$3, 4), MONTH("1 " &amp; W$6 &amp; " " &amp; LEFT($AV$3, 4)) + 1, 0 ), 'Raw Data'!$AM:$AM,"&gt;" &amp;DATE(LEFT($AV$3, 4), MONTH("1 " &amp; W$6 &amp; " " &amp; LEFT($AV$3, 4)), 0 ), 'Raw Data'!$J:$J, $A195, 'Raw Data'!$H:$H, "Ear*", 'Raw Data'!$O:$O,""&amp;'Raw Data'!$B$1,'Raw Data'!$D:$D,"&lt;&gt;*ithdr*",'Raw Data'!$D:$D,"&lt;&gt;*ancel*",'Raw Data'!$P:$P,"--")
+
COUNTIFS( 'Raw Data'!$AM:$AM,"&lt;=" &amp;DATE(LEFT($AV$3, 4), MONTH("1 " &amp; W$6 &amp; " " &amp; LEFT($AV$3, 4)) + 1, 0 ), 'Raw Data'!$AM:$AM,"&gt;" &amp;DATE(LEFT($AV$3, 4), MONTH("1 " &amp; W$6 &amp; " " &amp; LEFT($AV$3, 4)), 0 ), 'Raw Data'!$J:$J, $A195, 'Raw Data'!$H:$H, "Ear*", 'Raw Data'!$P:$P,""&amp;'Raw Data'!$B$1,'Raw Data'!$D:$D,"&lt;&gt;*ithdr*",'Raw Data'!$D:$D,"&lt;&gt;*ancel*")</f>
        <v>0</v>
      </c>
      <c r="X210" s="117"/>
      <c r="Y210" s="117"/>
      <c r="Z210" s="123"/>
      <c r="AA210" s="156">
        <f>COUNTIFS('Raw Data'!$AM:$AM,"&lt;=" &amp;DATE(LEFT($AV$3, 4), MONTH("1 " &amp; AA$6 &amp; " " &amp; LEFT($AV$3, 4)) + 1, 0 ), 'Raw Data'!$AM:$AM,"&gt;" &amp;DATE(LEFT($AV$3, 4), MONTH("1 " &amp; AA$6 &amp; " " &amp; LEFT($AV$3, 4)), 0 ), 'Raw Data'!$J:$J, $A195, 'Raw Data'!$H:$H, "Ear*", 'Raw Data'!$O:$O,""&amp;'Raw Data'!$B$1,'Raw Data'!$D:$D,"&lt;&gt;*ithdr*",'Raw Data'!$D:$D,"&lt;&gt;*ancel*",'Raw Data'!$P:$P,"--")
+
COUNTIFS( 'Raw Data'!$AM:$AM,"&lt;=" &amp;DATE(LEFT($AV$3, 4), MONTH("1 " &amp; AA$6 &amp; " " &amp; LEFT($AV$3, 4)) + 1, 0 ), 'Raw Data'!$AM:$AM,"&gt;" &amp;DATE(LEFT($AV$3, 4), MONTH("1 " &amp; AA$6 &amp; " " &amp; LEFT($AV$3, 4)), 0 ), 'Raw Data'!$J:$J, $A195, 'Raw Data'!$H:$H, "Ear*", 'Raw Data'!$P:$P,""&amp;'Raw Data'!$B$1,'Raw Data'!$D:$D,"&lt;&gt;*ithdr*",'Raw Data'!$D:$D,"&lt;&gt;*ancel*")</f>
        <v>0</v>
      </c>
      <c r="AB210" s="117"/>
      <c r="AC210" s="117"/>
      <c r="AD210" s="123"/>
      <c r="AE210" s="156">
        <f>COUNTIFS('Raw Data'!$AM:$AM,"&lt;=" &amp;DATE(LEFT($AV$3, 4), MONTH("1 " &amp; AE$6 &amp; " " &amp; LEFT($AV$3, 4)) + 1, 0 ), 'Raw Data'!$AM:$AM,"&gt;" &amp;DATE(LEFT($AV$3, 4), MONTH("1 " &amp; AE$6 &amp; " " &amp; LEFT($AV$3, 4)), 0 ), 'Raw Data'!$J:$J, $A195, 'Raw Data'!$H:$H, "Ear*", 'Raw Data'!$O:$O,""&amp;'Raw Data'!$B$1,'Raw Data'!$D:$D,"&lt;&gt;*ithdr*",'Raw Data'!$D:$D,"&lt;&gt;*ancel*",'Raw Data'!$P:$P,"--")
+
COUNTIFS( 'Raw Data'!$AM:$AM,"&lt;=" &amp;DATE(LEFT($AV$3, 4), MONTH("1 " &amp; AE$6 &amp; " " &amp; LEFT($AV$3, 4)) + 1, 0 ), 'Raw Data'!$AM:$AM,"&gt;" &amp;DATE(LEFT($AV$3, 4), MONTH("1 " &amp; AE$6 &amp; " " &amp; LEFT($AV$3, 4)), 0 ), 'Raw Data'!$J:$J, $A195, 'Raw Data'!$H:$H, "Ear*", 'Raw Data'!$P:$P,""&amp;'Raw Data'!$B$1,'Raw Data'!$D:$D,"&lt;&gt;*ithdr*",'Raw Data'!$D:$D,"&lt;&gt;*ancel*")</f>
        <v>0</v>
      </c>
      <c r="AF210" s="117"/>
      <c r="AG210" s="117"/>
      <c r="AH210" s="123"/>
      <c r="AI210" s="156">
        <f>COUNTIFS('Raw Data'!$AM:$AM,"&lt;=" &amp;DATE(LEFT($AV$3, 4), MONTH("1 " &amp; AI$6 &amp; " " &amp; LEFT($AV$3, 4)) + 1, 0 ), 'Raw Data'!$AM:$AM,"&gt;" &amp;DATE(LEFT($AV$3, 4), MONTH("1 " &amp; AI$6 &amp; " " &amp; LEFT($AV$3, 4)), 0 ), 'Raw Data'!$J:$J, $A195, 'Raw Data'!$H:$H, "Ear*", 'Raw Data'!$O:$O,""&amp;'Raw Data'!$B$1,'Raw Data'!$D:$D,"&lt;&gt;*ithdr*",'Raw Data'!$D:$D,"&lt;&gt;*ancel*",'Raw Data'!$P:$P,"--")
+
COUNTIFS( 'Raw Data'!$AM:$AM,"&lt;=" &amp;DATE(LEFT($AV$3, 4), MONTH("1 " &amp; AI$6 &amp; " " &amp; LEFT($AV$3, 4)) + 1, 0 ), 'Raw Data'!$AM:$AM,"&gt;" &amp;DATE(LEFT($AV$3, 4), MONTH("1 " &amp; AI$6 &amp; " " &amp; LEFT($AV$3, 4)), 0 ), 'Raw Data'!$J:$J, $A195, 'Raw Data'!$H:$H, "Ear*", 'Raw Data'!$P:$P,""&amp;'Raw Data'!$B$1,'Raw Data'!$D:$D,"&lt;&gt;*ithdr*",'Raw Data'!$D:$D,"&lt;&gt;*ancel*")</f>
        <v>0</v>
      </c>
      <c r="AJ210" s="117"/>
      <c r="AK210" s="117"/>
      <c r="AL210" s="123"/>
      <c r="AM210" s="156">
        <f>COUNTIFS('Raw Data'!$AM:$AM,"&lt;=" &amp;DATE(LEFT($AV$3, 4), MONTH("1 " &amp; AM$6 &amp; " " &amp; LEFT($AV$3, 4)) + 1, 0 ), 'Raw Data'!$AM:$AM,"&gt;" &amp;DATE(LEFT($AV$3, 4), MONTH("1 " &amp; AM$6 &amp; " " &amp; LEFT($AV$3, 4)), 0 ), 'Raw Data'!$J:$J, $A195, 'Raw Data'!$H:$H, "Ear*", 'Raw Data'!$O:$O,""&amp;'Raw Data'!$B$1,'Raw Data'!$D:$D,"&lt;&gt;*ithdr*",'Raw Data'!$D:$D,"&lt;&gt;*ancel*",'Raw Data'!$P:$P,"--")
+
COUNTIFS( 'Raw Data'!$AM:$AM,"&lt;=" &amp;DATE(LEFT($AV$3, 4), MONTH("1 " &amp; AM$6 &amp; " " &amp; LEFT($AV$3, 4)) + 1, 0 ), 'Raw Data'!$AM:$AM,"&gt;" &amp;DATE(LEFT($AV$3, 4), MONTH("1 " &amp; AM$6 &amp; " " &amp; LEFT($AV$3, 4)), 0 ), 'Raw Data'!$J:$J, $A195, 'Raw Data'!$H:$H, "Ear*", 'Raw Data'!$P:$P,""&amp;'Raw Data'!$B$1,'Raw Data'!$D:$D,"&lt;&gt;*ithdr*",'Raw Data'!$D:$D,"&lt;&gt;*ancel*")</f>
        <v>0</v>
      </c>
      <c r="AN210" s="117"/>
      <c r="AO210" s="117"/>
      <c r="AP210" s="123"/>
      <c r="AQ210" s="156">
        <f>COUNTIFS('Raw Data'!$AM:$AM,"&lt;=" &amp;DATE(LEFT($AV$3, 4), MONTH("1 " &amp; AQ$6 &amp; " " &amp; LEFT($AV$3, 4)) + 1, 0 ), 'Raw Data'!$AM:$AM,"&gt;" &amp;DATE(LEFT($AV$3, 4), MONTH("1 " &amp; AQ$6 &amp; " " &amp; LEFT($AV$3, 4)), 0 ), 'Raw Data'!$J:$J, $A195, 'Raw Data'!$H:$H, "Ear*", 'Raw Data'!$O:$O,""&amp;'Raw Data'!$B$1,'Raw Data'!$D:$D,"&lt;&gt;*ithdr*",'Raw Data'!$D:$D,"&lt;&gt;*ancel*",'Raw Data'!$P:$P,"--")
+
COUNTIFS( 'Raw Data'!$AM:$AM,"&lt;=" &amp;DATE(LEFT($AV$3, 4), MONTH("1 " &amp; AQ$6 &amp; " " &amp; LEFT($AV$3, 4)) + 1, 0 ), 'Raw Data'!$AM:$AM,"&gt;" &amp;DATE(LEFT($AV$3, 4), MONTH("1 " &amp; AQ$6 &amp; " " &amp; LEFT($AV$3, 4)), 0 ), 'Raw Data'!$J:$J, $A195, 'Raw Data'!$H:$H, "Ear*", 'Raw Data'!$P:$P,""&amp;'Raw Data'!$B$1,'Raw Data'!$D:$D,"&lt;&gt;*ithdr*",'Raw Data'!$D:$D,"&lt;&gt;*ancel*")</f>
        <v>0</v>
      </c>
      <c r="AR210" s="117"/>
      <c r="AS210" s="117"/>
      <c r="AT210" s="123"/>
      <c r="AU210" s="156">
        <f>COUNTIFS('Raw Data'!$AM:$AM,"&lt;=" &amp;DATE(MID($AV$3, 15, 4), MONTH("1 " &amp; AU$6 &amp; " " &amp; MID($AV$3, 15, 4)) + 1, 0 ), 'Raw Data'!$AN:$AN,"&gt;" &amp;DATE(MID($AV$3, 15, 4), MONTH("1 " &amp; AU$6 &amp; " " &amp; MID($AV$3, 15, 4)), 0 ), 'Raw Data'!$J:$J, $A195, 'Raw Data'!$H:$H, "Ear*", 'Raw Data'!$O:$O,""&amp;'Raw Data'!$B$1,'Raw Data'!$D:$D,"&lt;&gt;*ithdr*",'Raw Data'!$D:$D,"&lt;&gt;*ancel*",'Raw Data'!$P:$P,"--")
+
COUNTIFS( 'Raw Data'!$AM:$AM,"&lt;=" &amp;DATE(MID($AV$3, 15, 4), MONTH("1 " &amp; AU$6 &amp; " " &amp; MID($AV$3, 15, 4)) + 1, 0 ), 'Raw Data'!$AN:$AN,"&gt;" &amp;DATE(MID($AV$3, 15, 4), MONTH("1 " &amp; AU$6 &amp; " " &amp; MID($AV$3, 15, 4)), 0 ), 'Raw Data'!$J:$J, $A195, 'Raw Data'!$H:$H, "Ear*", 'Raw Data'!$P:$P,""&amp;'Raw Data'!$B$1,'Raw Data'!$D:$D,"&lt;&gt;*ithdr*",'Raw Data'!$D:$D,"&lt;&gt;*ancel*")</f>
        <v>0</v>
      </c>
      <c r="AV210" s="117"/>
      <c r="AW210" s="117"/>
      <c r="AX210" s="123"/>
      <c r="AY210" s="156">
        <f>COUNTIFS('Raw Data'!$AM:$AM,"&lt;=" &amp;DATE(MID($AV$3, 15, 4), MONTH("1 " &amp; AY$6 &amp; " " &amp; MID($AV$3, 15, 4)) + 1, 0 ), 'Raw Data'!$AN:$AN,"&gt;" &amp;DATE(MID($AV$3, 15, 4), MONTH("1 " &amp; AY$6 &amp; " " &amp; MID($AV$3, 15, 4)), 0 ), 'Raw Data'!$J:$J, $A195, 'Raw Data'!$H:$H, "Ear*", 'Raw Data'!$O:$O,""&amp;'Raw Data'!$B$1,'Raw Data'!$D:$D,"&lt;&gt;*ithdr*",'Raw Data'!$D:$D,"&lt;&gt;*ancel*",'Raw Data'!$P:$P,"--")
+
COUNTIFS( 'Raw Data'!$AM:$AM,"&lt;=" &amp;DATE(MID($AV$3, 15, 4), MONTH("1 " &amp; AY$6 &amp; " " &amp; MID($AV$3, 15, 4)) + 1, 0 ), 'Raw Data'!$AN:$AN,"&gt;" &amp;DATE(MID($AV$3, 15, 4), MONTH("1 " &amp; AY$6 &amp; " " &amp; MID($AV$3, 15, 4)), 0 ), 'Raw Data'!$J:$J, $A195, 'Raw Data'!$H:$H, "Ear*", 'Raw Data'!$P:$P,""&amp;'Raw Data'!$B$1,'Raw Data'!$D:$D,"&lt;&gt;*ithdr*",'Raw Data'!$D:$D,"&lt;&gt;*ancel*")</f>
        <v>0</v>
      </c>
      <c r="AZ210" s="117"/>
      <c r="BA210" s="117"/>
      <c r="BB210" s="123"/>
      <c r="BC210" s="156">
        <f>COUNTIFS('Raw Data'!$AM:$AM,"&lt;=" &amp;DATE(MID($AV$3, 15, 4), MONTH("1 " &amp; BC$6 &amp; " " &amp; MID($AV$3, 15, 4)) + 1, 0 ), 'Raw Data'!$AN:$AN,"&gt;" &amp;DATE(MID($AV$3, 15, 4), MONTH("1 " &amp; BC$6 &amp; " " &amp; MID($AV$3, 15, 4)), 0 ), 'Raw Data'!$J:$J, $A195, 'Raw Data'!$H:$H, "Ear*", 'Raw Data'!$O:$O,""&amp;'Raw Data'!$B$1,'Raw Data'!$D:$D,"&lt;&gt;*ithdr*",'Raw Data'!$D:$D,"&lt;&gt;*ancel*",'Raw Data'!$P:$P,"--")
+
COUNTIFS( 'Raw Data'!$AM:$AM,"&lt;=" &amp;DATE(MID($AV$3, 15, 4), MONTH("1 " &amp; BC$6 &amp; " " &amp; MID($AV$3, 15, 4)) + 1, 0 ), 'Raw Data'!$AN:$AN,"&gt;" &amp;DATE(MID($AV$3, 15, 4), MONTH("1 " &amp; BC$6 &amp; " " &amp; MID($AV$3, 15, 4)), 0 ), 'Raw Data'!$J:$J, $A195, 'Raw Data'!$H:$H, "Ear*", 'Raw Data'!$P:$P,""&amp;'Raw Data'!$B$1,'Raw Data'!$D:$D,"&lt;&gt;*ithdr*",'Raw Data'!$D:$D,"&lt;&gt;*ancel*")</f>
        <v>0</v>
      </c>
      <c r="BD210" s="117"/>
      <c r="BE210" s="117"/>
      <c r="BF210" s="123"/>
    </row>
    <row r="211" spans="1:58" ht="15.75" customHeight="1" x14ac:dyDescent="0.2">
      <c r="A211" s="157" t="s">
        <v>739</v>
      </c>
      <c r="B211" s="117"/>
      <c r="C211" s="117"/>
      <c r="D211" s="117"/>
      <c r="E211" s="117"/>
      <c r="F211" s="117"/>
      <c r="G211" s="117"/>
      <c r="H211" s="117"/>
      <c r="I211" s="117"/>
      <c r="J211" s="123"/>
      <c r="K211" s="156">
        <f>COUNTIFS('Raw Data'!$AM:$AM,"&lt;=" &amp;DATE(LEFT($AV$3, 4), MONTH("1 " &amp; K$6 &amp; " " &amp; LEFT($AV$3, 4)) + 1, 0 ), 'Raw Data'!$AM:$AM,"&gt;" &amp;DATE(LEFT($AV$3, 4), MONTH("1 " &amp; K$6 &amp; " " &amp; LEFT($AV$3, 4)), 0 ), 'Raw Data'!$J:$J, $A195, 'Raw Data'!$H:$H, "Non*", 'Raw Data'!$O:$O,""&amp;'Raw Data'!$B$1,'Raw Data'!$D:$D,"&lt;&gt;*ithdr*",'Raw Data'!$D:$D,"&lt;&gt;*ancel*",'Raw Data'!$P:$P,"--")
+
COUNTIFS( 'Raw Data'!$AM:$AM,"&lt;=" &amp;DATE(LEFT($AV$3, 4), MONTH("1 " &amp; K$6 &amp; " " &amp; LEFT($AV$3, 4)) + 1, 0 ), 'Raw Data'!$AM:$AM,"&gt;" &amp;DATE(LEFT($AV$3, 4), MONTH("1 " &amp; K$6 &amp; " " &amp; LEFT($AV$3, 4)), 0 ), 'Raw Data'!$J:$J, $A195, 'Raw Data'!$H:$H, "Non*", 'Raw Data'!$P:$P,""&amp;'Raw Data'!$B$1,'Raw Data'!$D:$D,"&lt;&gt;*ithdr*",'Raw Data'!$D:$D,"&lt;&gt;*ancel*")</f>
        <v>0</v>
      </c>
      <c r="L211" s="117"/>
      <c r="M211" s="117"/>
      <c r="N211" s="123"/>
      <c r="O211" s="156">
        <f>COUNTIFS('Raw Data'!$AM:$AM,"&lt;=" &amp;DATE(LEFT($AV$3, 4), MONTH("1 " &amp; O$6 &amp; " " &amp; LEFT($AV$3, 4)) + 1, 0 ), 'Raw Data'!$AM:$AM,"&gt;" &amp;DATE(LEFT($AV$3, 4), MONTH("1 " &amp; O$6 &amp; " " &amp; LEFT($AV$3, 4)), 0 ), 'Raw Data'!$J:$J, $A195, 'Raw Data'!$H:$H, "Non*", 'Raw Data'!$O:$O,""&amp;'Raw Data'!$B$1,'Raw Data'!$D:$D,"&lt;&gt;*ithdr*",'Raw Data'!$D:$D,"&lt;&gt;*ancel*",'Raw Data'!$P:$P,"--")
+
COUNTIFS( 'Raw Data'!$AM:$AM,"&lt;=" &amp;DATE(LEFT($AV$3, 4), MONTH("1 " &amp; O$6 &amp; " " &amp; LEFT($AV$3, 4)) + 1, 0 ), 'Raw Data'!$AM:$AM,"&gt;" &amp;DATE(LEFT($AV$3, 4), MONTH("1 " &amp; O$6 &amp; " " &amp; LEFT($AV$3, 4)), 0 ), 'Raw Data'!$J:$J, $A195, 'Raw Data'!$H:$H, "Non*", 'Raw Data'!$P:$P,""&amp;'Raw Data'!$B$1,'Raw Data'!$D:$D,"&lt;&gt;*ithdr*",'Raw Data'!$D:$D,"&lt;&gt;*ancel*")</f>
        <v>0</v>
      </c>
      <c r="P211" s="117"/>
      <c r="Q211" s="117"/>
      <c r="R211" s="123"/>
      <c r="S211" s="156">
        <f>COUNTIFS('Raw Data'!$AM:$AM,"&lt;=" &amp;DATE(LEFT($AV$3, 4), MONTH("1 " &amp; S$6 &amp; " " &amp; LEFT($AV$3, 4)) + 1, 0 ), 'Raw Data'!$AM:$AM,"&gt;" &amp;DATE(LEFT($AV$3, 4), MONTH("1 " &amp; S$6 &amp; " " &amp; LEFT($AV$3, 4)), 0 ), 'Raw Data'!$J:$J, $A195, 'Raw Data'!$H:$H, "Non*", 'Raw Data'!$O:$O,""&amp;'Raw Data'!$B$1,'Raw Data'!$D:$D,"&lt;&gt;*ithdr*",'Raw Data'!$D:$D,"&lt;&gt;*ancel*",'Raw Data'!$P:$P,"--")
+
COUNTIFS( 'Raw Data'!$AM:$AM,"&lt;=" &amp;DATE(LEFT($AV$3, 4), MONTH("1 " &amp; S$6 &amp; " " &amp; LEFT($AV$3, 4)) + 1, 0 ), 'Raw Data'!$AM:$AM,"&gt;" &amp;DATE(LEFT($AV$3, 4), MONTH("1 " &amp; S$6 &amp; " " &amp; LEFT($AV$3, 4)), 0 ), 'Raw Data'!$J:$J, $A195, 'Raw Data'!$H:$H, "Non*", 'Raw Data'!$P:$P,""&amp;'Raw Data'!$B$1,'Raw Data'!$D:$D,"&lt;&gt;*ithdr*",'Raw Data'!$D:$D,"&lt;&gt;*ancel*")</f>
        <v>0</v>
      </c>
      <c r="T211" s="117"/>
      <c r="U211" s="117"/>
      <c r="V211" s="123"/>
      <c r="W211" s="156">
        <f>COUNTIFS('Raw Data'!$AM:$AM,"&lt;=" &amp;DATE(LEFT($AV$3, 4), MONTH("1 " &amp; W$6 &amp; " " &amp; LEFT($AV$3, 4)) + 1, 0 ), 'Raw Data'!$AM:$AM,"&gt;" &amp;DATE(LEFT($AV$3, 4), MONTH("1 " &amp; W$6 &amp; " " &amp; LEFT($AV$3, 4)), 0 ), 'Raw Data'!$J:$J, $A195, 'Raw Data'!$H:$H, "Non*", 'Raw Data'!$O:$O,""&amp;'Raw Data'!$B$1,'Raw Data'!$D:$D,"&lt;&gt;*ithdr*",'Raw Data'!$D:$D,"&lt;&gt;*ancel*",'Raw Data'!$P:$P,"--")
+
COUNTIFS( 'Raw Data'!$AM:$AM,"&lt;=" &amp;DATE(LEFT($AV$3, 4), MONTH("1 " &amp; W$6 &amp; " " &amp; LEFT($AV$3, 4)) + 1, 0 ), 'Raw Data'!$AM:$AM,"&gt;" &amp;DATE(LEFT($AV$3, 4), MONTH("1 " &amp; W$6 &amp; " " &amp; LEFT($AV$3, 4)), 0 ), 'Raw Data'!$J:$J, $A195, 'Raw Data'!$H:$H, "Non*", 'Raw Data'!$P:$P,""&amp;'Raw Data'!$B$1,'Raw Data'!$D:$D,"&lt;&gt;*ithdr*",'Raw Data'!$D:$D,"&lt;&gt;*ancel*")</f>
        <v>0</v>
      </c>
      <c r="X211" s="117"/>
      <c r="Y211" s="117"/>
      <c r="Z211" s="123"/>
      <c r="AA211" s="156">
        <f>COUNTIFS('Raw Data'!$AM:$AM,"&lt;=" &amp;DATE(LEFT($AV$3, 4), MONTH("1 " &amp; AA$6 &amp; " " &amp; LEFT($AV$3, 4)) + 1, 0 ), 'Raw Data'!$AM:$AM,"&gt;" &amp;DATE(LEFT($AV$3, 4), MONTH("1 " &amp; AA$6 &amp; " " &amp; LEFT($AV$3, 4)), 0 ), 'Raw Data'!$J:$J, $A195, 'Raw Data'!$H:$H, "Non*", 'Raw Data'!$O:$O,""&amp;'Raw Data'!$B$1,'Raw Data'!$D:$D,"&lt;&gt;*ithdr*",'Raw Data'!$D:$D,"&lt;&gt;*ancel*",'Raw Data'!$P:$P,"--")
+
COUNTIFS( 'Raw Data'!$AM:$AM,"&lt;=" &amp;DATE(LEFT($AV$3, 4), MONTH("1 " &amp; AA$6 &amp; " " &amp; LEFT($AV$3, 4)) + 1, 0 ), 'Raw Data'!$AM:$AM,"&gt;" &amp;DATE(LEFT($AV$3, 4), MONTH("1 " &amp; AA$6 &amp; " " &amp; LEFT($AV$3, 4)), 0 ), 'Raw Data'!$J:$J, $A195, 'Raw Data'!$H:$H, "Non*", 'Raw Data'!$P:$P,""&amp;'Raw Data'!$B$1,'Raw Data'!$D:$D,"&lt;&gt;*ithdr*",'Raw Data'!$D:$D,"&lt;&gt;*ancel*")</f>
        <v>0</v>
      </c>
      <c r="AB211" s="117"/>
      <c r="AC211" s="117"/>
      <c r="AD211" s="123"/>
      <c r="AE211" s="156">
        <f>COUNTIFS('Raw Data'!$AM:$AM,"&lt;=" &amp;DATE(LEFT($AV$3, 4), MONTH("1 " &amp; AE$6 &amp; " " &amp; LEFT($AV$3, 4)) + 1, 0 ), 'Raw Data'!$AM:$AM,"&gt;" &amp;DATE(LEFT($AV$3, 4), MONTH("1 " &amp; AE$6 &amp; " " &amp; LEFT($AV$3, 4)), 0 ), 'Raw Data'!$J:$J, $A195, 'Raw Data'!$H:$H, "Non*", 'Raw Data'!$O:$O,""&amp;'Raw Data'!$B$1,'Raw Data'!$D:$D,"&lt;&gt;*ithdr*",'Raw Data'!$D:$D,"&lt;&gt;*ancel*",'Raw Data'!$P:$P,"--")
+
COUNTIFS( 'Raw Data'!$AM:$AM,"&lt;=" &amp;DATE(LEFT($AV$3, 4), MONTH("1 " &amp; AE$6 &amp; " " &amp; LEFT($AV$3, 4)) + 1, 0 ), 'Raw Data'!$AM:$AM,"&gt;" &amp;DATE(LEFT($AV$3, 4), MONTH("1 " &amp; AE$6 &amp; " " &amp; LEFT($AV$3, 4)), 0 ), 'Raw Data'!$J:$J, $A195, 'Raw Data'!$H:$H, "Non*", 'Raw Data'!$P:$P,""&amp;'Raw Data'!$B$1,'Raw Data'!$D:$D,"&lt;&gt;*ithdr*",'Raw Data'!$D:$D,"&lt;&gt;*ancel*")</f>
        <v>0</v>
      </c>
      <c r="AF211" s="117"/>
      <c r="AG211" s="117"/>
      <c r="AH211" s="123"/>
      <c r="AI211" s="156">
        <f>COUNTIFS('Raw Data'!$AM:$AM,"&lt;=" &amp;DATE(LEFT($AV$3, 4), MONTH("1 " &amp; AI$6 &amp; " " &amp; LEFT($AV$3, 4)) + 1, 0 ), 'Raw Data'!$AM:$AM,"&gt;" &amp;DATE(LEFT($AV$3, 4), MONTH("1 " &amp; AI$6 &amp; " " &amp; LEFT($AV$3, 4)), 0 ), 'Raw Data'!$J:$J, $A195, 'Raw Data'!$H:$H, "Non*", 'Raw Data'!$O:$O,""&amp;'Raw Data'!$B$1,'Raw Data'!$D:$D,"&lt;&gt;*ithdr*",'Raw Data'!$D:$D,"&lt;&gt;*ancel*",'Raw Data'!$P:$P,"--")
+
COUNTIFS( 'Raw Data'!$AM:$AM,"&lt;=" &amp;DATE(LEFT($AV$3, 4), MONTH("1 " &amp; AI$6 &amp; " " &amp; LEFT($AV$3, 4)) + 1, 0 ), 'Raw Data'!$AM:$AM,"&gt;" &amp;DATE(LEFT($AV$3, 4), MONTH("1 " &amp; AI$6 &amp; " " &amp; LEFT($AV$3, 4)), 0 ), 'Raw Data'!$J:$J, $A195, 'Raw Data'!$H:$H, "Non*", 'Raw Data'!$P:$P,""&amp;'Raw Data'!$B$1,'Raw Data'!$D:$D,"&lt;&gt;*ithdr*",'Raw Data'!$D:$D,"&lt;&gt;*ancel*")</f>
        <v>0</v>
      </c>
      <c r="AJ211" s="117"/>
      <c r="AK211" s="117"/>
      <c r="AL211" s="123"/>
      <c r="AM211" s="156">
        <f>COUNTIFS('Raw Data'!$AM:$AM,"&lt;=" &amp;DATE(LEFT($AV$3, 4), MONTH("1 " &amp; AM$6 &amp; " " &amp; LEFT($AV$3, 4)) + 1, 0 ), 'Raw Data'!$AM:$AM,"&gt;" &amp;DATE(LEFT($AV$3, 4), MONTH("1 " &amp; AM$6 &amp; " " &amp; LEFT($AV$3, 4)), 0 ), 'Raw Data'!$J:$J, $A195, 'Raw Data'!$H:$H, "Non*", 'Raw Data'!$O:$O,""&amp;'Raw Data'!$B$1,'Raw Data'!$D:$D,"&lt;&gt;*ithdr*",'Raw Data'!$D:$D,"&lt;&gt;*ancel*",'Raw Data'!$P:$P,"--")
+
COUNTIFS( 'Raw Data'!$AM:$AM,"&lt;=" &amp;DATE(LEFT($AV$3, 4), MONTH("1 " &amp; AM$6 &amp; " " &amp; LEFT($AV$3, 4)) + 1, 0 ), 'Raw Data'!$AM:$AM,"&gt;" &amp;DATE(LEFT($AV$3, 4), MONTH("1 " &amp; AM$6 &amp; " " &amp; LEFT($AV$3, 4)), 0 ), 'Raw Data'!$J:$J, $A195, 'Raw Data'!$H:$H, "Non*", 'Raw Data'!$P:$P,""&amp;'Raw Data'!$B$1,'Raw Data'!$D:$D,"&lt;&gt;*ithdr*",'Raw Data'!$D:$D,"&lt;&gt;*ancel*")</f>
        <v>0</v>
      </c>
      <c r="AN211" s="117"/>
      <c r="AO211" s="117"/>
      <c r="AP211" s="123"/>
      <c r="AQ211" s="156">
        <f>COUNTIFS('Raw Data'!$AM:$AM,"&lt;=" &amp;DATE(LEFT($AV$3, 4), MONTH("1 " &amp; AQ$6 &amp; " " &amp; LEFT($AV$3, 4)) + 1, 0 ), 'Raw Data'!$AM:$AM,"&gt;" &amp;DATE(LEFT($AV$3, 4), MONTH("1 " &amp; AQ$6 &amp; " " &amp; LEFT($AV$3, 4)), 0 ), 'Raw Data'!$J:$J, $A195, 'Raw Data'!$H:$H, "Non*", 'Raw Data'!$O:$O,""&amp;'Raw Data'!$B$1,'Raw Data'!$D:$D,"&lt;&gt;*ithdr*",'Raw Data'!$D:$D,"&lt;&gt;*ancel*",'Raw Data'!$P:$P,"--")
+
COUNTIFS( 'Raw Data'!$AM:$AM,"&lt;=" &amp;DATE(LEFT($AV$3, 4), MONTH("1 " &amp; AQ$6 &amp; " " &amp; LEFT($AV$3, 4)) + 1, 0 ), 'Raw Data'!$AM:$AM,"&gt;" &amp;DATE(LEFT($AV$3, 4), MONTH("1 " &amp; AQ$6 &amp; " " &amp; LEFT($AV$3, 4)), 0 ), 'Raw Data'!$J:$J, $A195, 'Raw Data'!$H:$H, "Non*", 'Raw Data'!$P:$P,""&amp;'Raw Data'!$B$1,'Raw Data'!$D:$D,"&lt;&gt;*ithdr*",'Raw Data'!$D:$D,"&lt;&gt;*ancel*")</f>
        <v>0</v>
      </c>
      <c r="AR211" s="117"/>
      <c r="AS211" s="117"/>
      <c r="AT211" s="123"/>
      <c r="AU211" s="156">
        <f>COUNTIFS('Raw Data'!$AM:$AM,"&lt;=" &amp;DATE(MID($AV$3, 15, 4), MONTH("1 " &amp; AU$6 &amp; " " &amp; MID($AV$3, 15, 4)) + 1, 0 ), 'Raw Data'!$AN:$AN,"&gt;" &amp;DATE(MID($AV$3, 15, 4), MONTH("1 " &amp; AU$6 &amp; " " &amp; MID($AV$3, 15, 4)), 0 ), 'Raw Data'!$J:$J, $A195, 'Raw Data'!$H:$H, "Non*", 'Raw Data'!$O:$O,""&amp;'Raw Data'!$B$1,'Raw Data'!$D:$D,"&lt;&gt;*ithdr*",'Raw Data'!$D:$D,"&lt;&gt;*ancel*",'Raw Data'!$P:$P,"--")
+
COUNTIFS( 'Raw Data'!$AM:$AM,"&lt;=" &amp;DATE(MID($AV$3, 15, 4), MONTH("1 " &amp; AU$6 &amp; " " &amp; MID($AV$3, 15, 4)) + 1, 0 ), 'Raw Data'!$AN:$AN,"&gt;" &amp;DATE(MID($AV$3, 15, 4), MONTH("1 " &amp; AU$6 &amp; " " &amp; MID($AV$3, 15, 4)), 0 ), 'Raw Data'!$J:$J, $A195, 'Raw Data'!$H:$H, "Non*", 'Raw Data'!$P:$P,""&amp;'Raw Data'!$B$1,'Raw Data'!$D:$D,"&lt;&gt;*ithdr*",'Raw Data'!$D:$D,"&lt;&gt;*ancel*")</f>
        <v>0</v>
      </c>
      <c r="AV211" s="117"/>
      <c r="AW211" s="117"/>
      <c r="AX211" s="123"/>
      <c r="AY211" s="156">
        <f>COUNTIFS('Raw Data'!$AM:$AM,"&lt;=" &amp;DATE(MID($AV$3, 15, 4), MONTH("1 " &amp; AY$6 &amp; " " &amp; MID($AV$3, 15, 4)) + 1, 0 ), 'Raw Data'!$AN:$AN,"&gt;" &amp;DATE(MID($AV$3, 15, 4), MONTH("1 " &amp; AY$6 &amp; " " &amp; MID($AV$3, 15, 4)), 0 ), 'Raw Data'!$J:$J, $A195, 'Raw Data'!$H:$H, "Non*", 'Raw Data'!$O:$O,""&amp;'Raw Data'!$B$1,'Raw Data'!$D:$D,"&lt;&gt;*ithdr*",'Raw Data'!$D:$D,"&lt;&gt;*ancel*",'Raw Data'!$P:$P,"--")
+
COUNTIFS( 'Raw Data'!$AM:$AM,"&lt;=" &amp;DATE(MID($AV$3, 15, 4), MONTH("1 " &amp; AY$6 &amp; " " &amp; MID($AV$3, 15, 4)) + 1, 0 ), 'Raw Data'!$AN:$AN,"&gt;" &amp;DATE(MID($AV$3, 15, 4), MONTH("1 " &amp; AY$6 &amp; " " &amp; MID($AV$3, 15, 4)), 0 ), 'Raw Data'!$J:$J, $A195, 'Raw Data'!$H:$H, "Non*", 'Raw Data'!$P:$P,""&amp;'Raw Data'!$B$1,'Raw Data'!$D:$D,"&lt;&gt;*ithdr*",'Raw Data'!$D:$D,"&lt;&gt;*ancel*")</f>
        <v>0</v>
      </c>
      <c r="AZ211" s="117"/>
      <c r="BA211" s="117"/>
      <c r="BB211" s="123"/>
      <c r="BC211" s="156">
        <f>COUNTIFS('Raw Data'!$AM:$AM,"&lt;=" &amp;DATE(MID($AV$3, 15, 4), MONTH("1 " &amp; BC$6 &amp; " " &amp; MID($AV$3, 15, 4)) + 1, 0 ), 'Raw Data'!$AN:$AN,"&gt;" &amp;DATE(MID($AV$3, 15, 4), MONTH("1 " &amp; BC$6 &amp; " " &amp; MID($AV$3, 15, 4)), 0 ), 'Raw Data'!$J:$J, $A195, 'Raw Data'!$H:$H, "Non*", 'Raw Data'!$O:$O,""&amp;'Raw Data'!$B$1,'Raw Data'!$D:$D,"&lt;&gt;*ithdr*",'Raw Data'!$D:$D,"&lt;&gt;*ancel*",'Raw Data'!$P:$P,"--")
+
COUNTIFS( 'Raw Data'!$AM:$AM,"&lt;=" &amp;DATE(MID($AV$3, 15, 4), MONTH("1 " &amp; BC$6 &amp; " " &amp; MID($AV$3, 15, 4)) + 1, 0 ), 'Raw Data'!$AN:$AN,"&gt;" &amp;DATE(MID($AV$3, 15, 4), MONTH("1 " &amp; BC$6 &amp; " " &amp; MID($AV$3, 15, 4)), 0 ), 'Raw Data'!$J:$J, $A195, 'Raw Data'!$H:$H, "Non*", 'Raw Data'!$P:$P,""&amp;'Raw Data'!$B$1,'Raw Data'!$D:$D,"&lt;&gt;*ithdr*",'Raw Data'!$D:$D,"&lt;&gt;*ancel*")</f>
        <v>0</v>
      </c>
      <c r="BD211" s="117"/>
      <c r="BE211" s="117"/>
      <c r="BF211" s="123"/>
    </row>
    <row r="212" spans="1:58" ht="15.75" customHeight="1" x14ac:dyDescent="0.2">
      <c r="A212" s="120" t="s">
        <v>740</v>
      </c>
      <c r="B212" s="117"/>
      <c r="C212" s="117"/>
      <c r="D212" s="117"/>
      <c r="E212" s="117"/>
      <c r="F212" s="117"/>
      <c r="G212" s="117"/>
      <c r="H212" s="117"/>
      <c r="I212" s="117"/>
      <c r="J212" s="123"/>
      <c r="K212" s="156">
        <f>COUNTIFS( 'Raw Data'!$AM:$AM,"&lt;=" &amp;DATE(LEFT($AV$3, 4), MONTH("1 " &amp; K$6 &amp; " " &amp; LEFT($AV$3, 4)) + 1, 0 ), 'Raw Data'!$AM:$AM,"&gt;" &amp;DATE(LEFT($AV$3, 4), MONTH("1 " &amp; K$6 &amp; " " &amp; LEFT($AV$3, 4)), 0 ), 'Raw Data'!$J:$J, $A195, 'Raw Data'!$O:$O,""&amp;'Raw Data'!$B$1,'Raw Data'!$D:$D,"&lt;&gt;*ithdr*",'Raw Data'!$D:$D,"&lt;&gt;*ancel*",'Raw Data'!$P:$P,"--",'Raw Data'!$AW:$AW,"*arl*")
+
COUNTIFS( 'Raw Data'!$AM:$AM,"&lt;=" &amp;DATE(LEFT($AV$3, 4), MONTH("1 " &amp; K$6 &amp; " " &amp; LEFT($AV$3, 4)) + 1, 0 ), 'Raw Data'!$AM:$AM,"&gt;" &amp;DATE(LEFT($AV$3, 4), MONTH("1 " &amp; K$6 &amp; " " &amp; LEFT($AV$3, 4)), 0 ), 'Raw Data'!$J:$J, $A195, 'Raw Data'!$P:$P,""&amp;'Raw Data'!$B$1,'Raw Data'!$D:$D,"&lt;&gt;*ithdr*",'Raw Data'!$D:$D,"&lt;&gt;*ancel*",'Raw Data'!$AW:$AW,"*arl*")</f>
        <v>0</v>
      </c>
      <c r="L212" s="117"/>
      <c r="M212" s="117"/>
      <c r="N212" s="123"/>
      <c r="O212" s="156">
        <f>COUNTIFS( 'Raw Data'!$AM:$AM,"&lt;=" &amp;DATE(LEFT($AV$3, 4), MONTH("1 " &amp; O$6 &amp; " " &amp; LEFT($AV$3, 4)) + 1, 0 ), 'Raw Data'!$AM:$AM,"&gt;" &amp;DATE(LEFT($AV$3, 4), MONTH("1 " &amp; O$6 &amp; " " &amp; LEFT($AV$3, 4)), 0 ), 'Raw Data'!$J:$J, $A195, 'Raw Data'!$O:$O,""&amp;'Raw Data'!$B$1,'Raw Data'!$D:$D,"&lt;&gt;*ithdr*",'Raw Data'!$D:$D,"&lt;&gt;*ancel*",'Raw Data'!$P:$P,"--",'Raw Data'!$AW:$AW,"*arl*")
+
COUNTIFS( 'Raw Data'!$AM:$AM,"&lt;=" &amp;DATE(LEFT($AV$3, 4), MONTH("1 " &amp; O$6 &amp; " " &amp; LEFT($AV$3, 4)) + 1, 0 ), 'Raw Data'!$AM:$AM,"&gt;" &amp;DATE(LEFT($AV$3, 4), MONTH("1 " &amp; O$6 &amp; " " &amp; LEFT($AV$3, 4)), 0 ), 'Raw Data'!$J:$J, $A195, 'Raw Data'!$P:$P,""&amp;'Raw Data'!$B$1,'Raw Data'!$D:$D,"&lt;&gt;*ithdr*",'Raw Data'!$D:$D,"&lt;&gt;*ancel*",'Raw Data'!$AW:$AW,"*arl*")</f>
        <v>0</v>
      </c>
      <c r="P212" s="117"/>
      <c r="Q212" s="117"/>
      <c r="R212" s="123"/>
      <c r="S212" s="156">
        <f>COUNTIFS( 'Raw Data'!$AM:$AM,"&lt;=" &amp;DATE(LEFT($AV$3, 4), MONTH("1 " &amp; S$6 &amp; " " &amp; LEFT($AV$3, 4)) + 1, 0 ), 'Raw Data'!$AM:$AM,"&gt;" &amp;DATE(LEFT($AV$3, 4), MONTH("1 " &amp; S$6 &amp; " " &amp; LEFT($AV$3, 4)), 0 ), 'Raw Data'!$J:$J, $A195, 'Raw Data'!$O:$O,""&amp;'Raw Data'!$B$1,'Raw Data'!$D:$D,"&lt;&gt;*ithdr*",'Raw Data'!$D:$D,"&lt;&gt;*ancel*",'Raw Data'!$P:$P,"--",'Raw Data'!$AW:$AW,"*arl*")
+
COUNTIFS( 'Raw Data'!$AM:$AM,"&lt;=" &amp;DATE(LEFT($AV$3, 4), MONTH("1 " &amp; S$6 &amp; " " &amp; LEFT($AV$3, 4)) + 1, 0 ), 'Raw Data'!$AM:$AM,"&gt;" &amp;DATE(LEFT($AV$3, 4), MONTH("1 " &amp; S$6 &amp; " " &amp; LEFT($AV$3, 4)), 0 ), 'Raw Data'!$J:$J, $A195, 'Raw Data'!$P:$P,""&amp;'Raw Data'!$B$1,'Raw Data'!$D:$D,"&lt;&gt;*ithdr*",'Raw Data'!$D:$D,"&lt;&gt;*ancel*",'Raw Data'!$AW:$AW,"*arl*")</f>
        <v>0</v>
      </c>
      <c r="T212" s="117"/>
      <c r="U212" s="117"/>
      <c r="V212" s="123"/>
      <c r="W212" s="156">
        <f>COUNTIFS( 'Raw Data'!$AM:$AM,"&lt;=" &amp;DATE(LEFT($AV$3, 4), MONTH("1 " &amp; W$6 &amp; " " &amp; LEFT($AV$3, 4)) + 1, 0 ), 'Raw Data'!$AM:$AM,"&gt;" &amp;DATE(LEFT($AV$3, 4), MONTH("1 " &amp; W$6 &amp; " " &amp; LEFT($AV$3, 4)), 0 ), 'Raw Data'!$J:$J, $A195, 'Raw Data'!$O:$O,""&amp;'Raw Data'!$B$1,'Raw Data'!$D:$D,"&lt;&gt;*ithdr*",'Raw Data'!$D:$D,"&lt;&gt;*ancel*",'Raw Data'!$P:$P,"--",'Raw Data'!$AW:$AW,"*arl*")
+
COUNTIFS( 'Raw Data'!$AM:$AM,"&lt;=" &amp;DATE(LEFT($AV$3, 4), MONTH("1 " &amp; W$6 &amp; " " &amp; LEFT($AV$3, 4)) + 1, 0 ), 'Raw Data'!$AM:$AM,"&gt;" &amp;DATE(LEFT($AV$3, 4), MONTH("1 " &amp; W$6 &amp; " " &amp; LEFT($AV$3, 4)), 0 ), 'Raw Data'!$J:$J, $A195, 'Raw Data'!$P:$P,""&amp;'Raw Data'!$B$1,'Raw Data'!$D:$D,"&lt;&gt;*ithdr*",'Raw Data'!$D:$D,"&lt;&gt;*ancel*",'Raw Data'!$AW:$AW,"*arl*")</f>
        <v>0</v>
      </c>
      <c r="X212" s="117"/>
      <c r="Y212" s="117"/>
      <c r="Z212" s="123"/>
      <c r="AA212" s="156">
        <f>COUNTIFS( 'Raw Data'!$AM:$AM,"&lt;=" &amp;DATE(LEFT($AV$3, 4), MONTH("1 " &amp; AA$6 &amp; " " &amp; LEFT($AV$3, 4)) + 1, 0 ), 'Raw Data'!$AM:$AM,"&gt;" &amp;DATE(LEFT($AV$3, 4), MONTH("1 " &amp; AA$6 &amp; " " &amp; LEFT($AV$3, 4)), 0 ), 'Raw Data'!$J:$J, $A195, 'Raw Data'!$O:$O,""&amp;'Raw Data'!$B$1,'Raw Data'!$D:$D,"&lt;&gt;*ithdr*",'Raw Data'!$D:$D,"&lt;&gt;*ancel*",'Raw Data'!$P:$P,"--",'Raw Data'!$AW:$AW,"*arl*")
+
COUNTIFS( 'Raw Data'!$AM:$AM,"&lt;=" &amp;DATE(LEFT($AV$3, 4), MONTH("1 " &amp; AA$6 &amp; " " &amp; LEFT($AV$3, 4)) + 1, 0 ), 'Raw Data'!$AM:$AM,"&gt;" &amp;DATE(LEFT($AV$3, 4), MONTH("1 " &amp; AA$6 &amp; " " &amp; LEFT($AV$3, 4)), 0 ), 'Raw Data'!$J:$J, $A195, 'Raw Data'!$P:$P,""&amp;'Raw Data'!$B$1,'Raw Data'!$D:$D,"&lt;&gt;*ithdr*",'Raw Data'!$D:$D,"&lt;&gt;*ancel*",'Raw Data'!$AW:$AW,"*arl*")</f>
        <v>0</v>
      </c>
      <c r="AB212" s="117"/>
      <c r="AC212" s="117"/>
      <c r="AD212" s="123"/>
      <c r="AE212" s="156">
        <f>COUNTIFS( 'Raw Data'!$AM:$AM,"&lt;=" &amp;DATE(LEFT($AV$3, 4), MONTH("1 " &amp; AE$6 &amp; " " &amp; LEFT($AV$3, 4)) + 1, 0 ), 'Raw Data'!$AM:$AM,"&gt;" &amp;DATE(LEFT($AV$3, 4), MONTH("1 " &amp; AE$6 &amp; " " &amp; LEFT($AV$3, 4)), 0 ), 'Raw Data'!$J:$J, $A195, 'Raw Data'!$O:$O,""&amp;'Raw Data'!$B$1,'Raw Data'!$D:$D,"&lt;&gt;*ithdr*",'Raw Data'!$D:$D,"&lt;&gt;*ancel*",'Raw Data'!$P:$P,"--",'Raw Data'!$AW:$AW,"*arl*")
+
COUNTIFS( 'Raw Data'!$AM:$AM,"&lt;=" &amp;DATE(LEFT($AV$3, 4), MONTH("1 " &amp; AE$6 &amp; " " &amp; LEFT($AV$3, 4)) + 1, 0 ), 'Raw Data'!$AM:$AM,"&gt;" &amp;DATE(LEFT($AV$3, 4), MONTH("1 " &amp; AE$6 &amp; " " &amp; LEFT($AV$3, 4)), 0 ), 'Raw Data'!$J:$J, $A195, 'Raw Data'!$P:$P,""&amp;'Raw Data'!$B$1,'Raw Data'!$D:$D,"&lt;&gt;*ithdr*",'Raw Data'!$D:$D,"&lt;&gt;*ancel*",'Raw Data'!$AW:$AW,"*arl*")</f>
        <v>0</v>
      </c>
      <c r="AF212" s="117"/>
      <c r="AG212" s="117"/>
      <c r="AH212" s="123"/>
      <c r="AI212" s="156">
        <f>COUNTIFS( 'Raw Data'!$AM:$AM,"&lt;=" &amp;DATE(LEFT($AV$3, 4), MONTH("1 " &amp; AI$6 &amp; " " &amp; LEFT($AV$3, 4)) + 1, 0 ), 'Raw Data'!$AM:$AM,"&gt;" &amp;DATE(LEFT($AV$3, 4), MONTH("1 " &amp; AI$6 &amp; " " &amp; LEFT($AV$3, 4)), 0 ), 'Raw Data'!$J:$J, $A195, 'Raw Data'!$O:$O,""&amp;'Raw Data'!$B$1,'Raw Data'!$D:$D,"&lt;&gt;*ithdr*",'Raw Data'!$D:$D,"&lt;&gt;*ancel*",'Raw Data'!$P:$P,"--",'Raw Data'!$AW:$AW,"*arl*")
+
COUNTIFS( 'Raw Data'!$AM:$AM,"&lt;=" &amp;DATE(LEFT($AV$3, 4), MONTH("1 " &amp; AI$6 &amp; " " &amp; LEFT($AV$3, 4)) + 1, 0 ), 'Raw Data'!$AM:$AM,"&gt;" &amp;DATE(LEFT($AV$3, 4), MONTH("1 " &amp; AI$6 &amp; " " &amp; LEFT($AV$3, 4)), 0 ), 'Raw Data'!$J:$J, $A195, 'Raw Data'!$P:$P,""&amp;'Raw Data'!$B$1,'Raw Data'!$D:$D,"&lt;&gt;*ithdr*",'Raw Data'!$D:$D,"&lt;&gt;*ancel*",'Raw Data'!$AW:$AW,"*arl*")</f>
        <v>0</v>
      </c>
      <c r="AJ212" s="117"/>
      <c r="AK212" s="117"/>
      <c r="AL212" s="123"/>
      <c r="AM212" s="156">
        <f>COUNTIFS( 'Raw Data'!$AM:$AM,"&lt;=" &amp;DATE(LEFT($AV$3, 4), MONTH("1 " &amp; AM$6 &amp; " " &amp; LEFT($AV$3, 4)) + 1, 0 ), 'Raw Data'!$AM:$AM,"&gt;" &amp;DATE(LEFT($AV$3, 4), MONTH("1 " &amp; AM$6 &amp; " " &amp; LEFT($AV$3, 4)), 0 ), 'Raw Data'!$J:$J, $A195, 'Raw Data'!$O:$O,""&amp;'Raw Data'!$B$1,'Raw Data'!$D:$D,"&lt;&gt;*ithdr*",'Raw Data'!$D:$D,"&lt;&gt;*ancel*",'Raw Data'!$P:$P,"--",'Raw Data'!$AW:$AW,"*arl*")
+
COUNTIFS( 'Raw Data'!$AM:$AM,"&lt;=" &amp;DATE(LEFT($AV$3, 4), MONTH("1 " &amp; AM$6 &amp; " " &amp; LEFT($AV$3, 4)) + 1, 0 ), 'Raw Data'!$AM:$AM,"&gt;" &amp;DATE(LEFT($AV$3, 4), MONTH("1 " &amp; AM$6 &amp; " " &amp; LEFT($AV$3, 4)), 0 ), 'Raw Data'!$J:$J, $A195, 'Raw Data'!$P:$P,""&amp;'Raw Data'!$B$1,'Raw Data'!$D:$D,"&lt;&gt;*ithdr*",'Raw Data'!$D:$D,"&lt;&gt;*ancel*",'Raw Data'!$AW:$AW,"*arl*")</f>
        <v>0</v>
      </c>
      <c r="AN212" s="117"/>
      <c r="AO212" s="117"/>
      <c r="AP212" s="123"/>
      <c r="AQ212" s="156">
        <f>COUNTIFS( 'Raw Data'!$AM:$AM,"&lt;=" &amp;DATE(LEFT($AV$3, 4), MONTH("1 " &amp; AQ$6 &amp; " " &amp; LEFT($AV$3, 4)) + 1, 0 ), 'Raw Data'!$AM:$AM,"&gt;" &amp;DATE(LEFT($AV$3, 4), MONTH("1 " &amp; AQ$6 &amp; " " &amp; LEFT($AV$3, 4)), 0 ), 'Raw Data'!$J:$J, $A195, 'Raw Data'!$O:$O,""&amp;'Raw Data'!$B$1,'Raw Data'!$D:$D,"&lt;&gt;*ithdr*",'Raw Data'!$D:$D,"&lt;&gt;*ancel*",'Raw Data'!$P:$P,"--",'Raw Data'!$AW:$AW,"*arl*")
+
COUNTIFS( 'Raw Data'!$AM:$AM,"&lt;=" &amp;DATE(LEFT($AV$3, 4), MONTH("1 " &amp; AQ$6 &amp; " " &amp; LEFT($AV$3, 4)) + 1, 0 ), 'Raw Data'!$AM:$AM,"&gt;" &amp;DATE(LEFT($AV$3, 4), MONTH("1 " &amp; AQ$6 &amp; " " &amp; LEFT($AV$3, 4)), 0 ), 'Raw Data'!$J:$J, $A195, 'Raw Data'!$P:$P,""&amp;'Raw Data'!$B$1,'Raw Data'!$D:$D,"&lt;&gt;*ithdr*",'Raw Data'!$D:$D,"&lt;&gt;*ancel*",'Raw Data'!$AW:$AW,"*arl*")</f>
        <v>0</v>
      </c>
      <c r="AR212" s="117"/>
      <c r="AS212" s="117"/>
      <c r="AT212" s="123"/>
      <c r="AU212" s="156">
        <f>COUNTIFS( 'Raw Data'!$AM:$AM,"&lt;=" &amp;DATE(MID($AV$3, 15, 4), MONTH("1 " &amp; AU$6 &amp; " " &amp; MID($AV$3, 15, 4)) + 1, 0 ), 'Raw Data'!$AN:$AN,"&gt;" &amp;DATE(MID($AV$3, 15, 4), MONTH("1 " &amp; AU$6 &amp; " " &amp; MID($AV$3, 15, 4)), 0 ), 'Raw Data'!$J:$J, $A195, 'Raw Data'!$O:$O,""&amp;'Raw Data'!$B$1,'Raw Data'!$D:$D,"&lt;&gt;*ithdr*",'Raw Data'!$D:$D,"&lt;&gt;*ancel*",'Raw Data'!$P:$P,"--",'Raw Data'!$AW:$AW,"*arl*")
+
COUNTIFS( 'Raw Data'!$AM:$AM,"&lt;=" &amp;DATE(MID($AV$3, 15, 4), MONTH("1 " &amp; AU$6 &amp; " " &amp; MID($AV$3, 15, 4)) + 1, 0 ), 'Raw Data'!$AN:$AN,"&gt;" &amp;DATE(MID($AV$3, 15, 4), MONTH("1 " &amp; AU$6 &amp; " " &amp; MID($AV$3, 15, 4)), 0 ), 'Raw Data'!$J:$J, $A195, 'Raw Data'!$P:$P,""&amp;'Raw Data'!$B$1,'Raw Data'!$D:$D,"&lt;&gt;*ithdr*",'Raw Data'!$D:$D,"&lt;&gt;*ancel*",'Raw Data'!$AW:$AW,"*arl*")</f>
        <v>0</v>
      </c>
      <c r="AV212" s="117"/>
      <c r="AW212" s="117"/>
      <c r="AX212" s="123"/>
      <c r="AY212" s="156">
        <f>COUNTIFS( 'Raw Data'!$AM:$AM,"&lt;=" &amp;DATE(MID($AV$3, 15, 4), MONTH("1 " &amp; AY$6 &amp; " " &amp; MID($AV$3, 15, 4)) + 1, 0 ), 'Raw Data'!$AN:$AN,"&gt;" &amp;DATE(MID($AV$3, 15, 4), MONTH("1 " &amp; AY$6 &amp; " " &amp; MID($AV$3, 15, 4)), 0 ), 'Raw Data'!$J:$J, $A195, 'Raw Data'!$O:$O,""&amp;'Raw Data'!$B$1,'Raw Data'!$D:$D,"&lt;&gt;*ithdr*",'Raw Data'!$D:$D,"&lt;&gt;*ancel*",'Raw Data'!$P:$P,"--",'Raw Data'!$AW:$AW,"*arl*")
+
COUNTIFS( 'Raw Data'!$AM:$AM,"&lt;=" &amp;DATE(MID($AV$3, 15, 4), MONTH("1 " &amp; AY$6 &amp; " " &amp; MID($AV$3, 15, 4)) + 1, 0 ), 'Raw Data'!$AN:$AN,"&gt;" &amp;DATE(MID($AV$3, 15, 4), MONTH("1 " &amp; AY$6 &amp; " " &amp; MID($AV$3, 15, 4)), 0 ), 'Raw Data'!$J:$J, $A195, 'Raw Data'!$P:$P,""&amp;'Raw Data'!$B$1,'Raw Data'!$D:$D,"&lt;&gt;*ithdr*",'Raw Data'!$D:$D,"&lt;&gt;*ancel*",'Raw Data'!$AW:$AW,"*arl*")</f>
        <v>0</v>
      </c>
      <c r="AZ212" s="117"/>
      <c r="BA212" s="117"/>
      <c r="BB212" s="123"/>
      <c r="BC212" s="156">
        <f>COUNTIFS( 'Raw Data'!$AM:$AM,"&lt;=" &amp;DATE(MID($AV$3, 15, 4), MONTH("1 " &amp; BC$6 &amp; " " &amp; MID($AV$3, 15, 4)) + 1, 0 ), 'Raw Data'!$AN:$AN,"&gt;" &amp;DATE(MID($AV$3, 15, 4), MONTH("1 " &amp; BC$6 &amp; " " &amp; MID($AV$3, 15, 4)), 0 ), 'Raw Data'!$J:$J, $A195, 'Raw Data'!$O:$O,""&amp;'Raw Data'!$B$1,'Raw Data'!$D:$D,"&lt;&gt;*ithdr*",'Raw Data'!$D:$D,"&lt;&gt;*ancel*",'Raw Data'!$P:$P,"--",'Raw Data'!$AW:$AW,"*arl*")
+
COUNTIFS( 'Raw Data'!$AM:$AM,"&lt;=" &amp;DATE(MID($AV$3, 15, 4), MONTH("1 " &amp; BC$6 &amp; " " &amp; MID($AV$3, 15, 4)) + 1, 0 ), 'Raw Data'!$AN:$AN,"&gt;" &amp;DATE(MID($AV$3, 15, 4), MONTH("1 " &amp; BC$6 &amp; " " &amp; MID($AV$3, 15, 4)), 0 ), 'Raw Data'!$J:$J, $A195, 'Raw Data'!$P:$P,""&amp;'Raw Data'!$B$1,'Raw Data'!$D:$D,"&lt;&gt;*ithdr*",'Raw Data'!$D:$D,"&lt;&gt;*ancel*",'Raw Data'!$AW:$AW,"*arl*")</f>
        <v>0</v>
      </c>
      <c r="BD212" s="117"/>
      <c r="BE212" s="117"/>
      <c r="BF212" s="123"/>
    </row>
    <row r="213" spans="1:58" ht="15.75" customHeight="1" x14ac:dyDescent="0.2">
      <c r="A213" s="120" t="s">
        <v>742</v>
      </c>
      <c r="B213" s="117"/>
      <c r="C213" s="117"/>
      <c r="D213" s="117"/>
      <c r="E213" s="117"/>
      <c r="F213" s="117"/>
      <c r="G213" s="117"/>
      <c r="H213" s="117"/>
      <c r="I213" s="117"/>
      <c r="J213" s="123"/>
      <c r="K213" s="150" t="str">
        <f>IFERROR((K212/K209)*100, "---")</f>
        <v>---</v>
      </c>
      <c r="L213" s="117"/>
      <c r="M213" s="117"/>
      <c r="N213" s="123"/>
      <c r="O213" s="150" t="str">
        <f>IFERROR((O212/O209)*100, "---")</f>
        <v>---</v>
      </c>
      <c r="P213" s="117"/>
      <c r="Q213" s="117"/>
      <c r="R213" s="123"/>
      <c r="S213" s="150" t="str">
        <f>IFERROR((S212/S209)*100, "---")</f>
        <v>---</v>
      </c>
      <c r="T213" s="117"/>
      <c r="U213" s="117"/>
      <c r="V213" s="123"/>
      <c r="W213" s="150" t="str">
        <f>IFERROR((W212/W209)*100, "---")</f>
        <v>---</v>
      </c>
      <c r="X213" s="117"/>
      <c r="Y213" s="117"/>
      <c r="Z213" s="123"/>
      <c r="AA213" s="150" t="str">
        <f>IFERROR((AA212/AA209)*100, "---")</f>
        <v>---</v>
      </c>
      <c r="AB213" s="117"/>
      <c r="AC213" s="117"/>
      <c r="AD213" s="123"/>
      <c r="AE213" s="150" t="str">
        <f>IFERROR((AE212/AE209)*100, "---")</f>
        <v>---</v>
      </c>
      <c r="AF213" s="117"/>
      <c r="AG213" s="117"/>
      <c r="AH213" s="123"/>
      <c r="AI213" s="150" t="str">
        <f>IFERROR((AI212/AI209)*100, "---")</f>
        <v>---</v>
      </c>
      <c r="AJ213" s="117"/>
      <c r="AK213" s="117"/>
      <c r="AL213" s="123"/>
      <c r="AM213" s="150" t="str">
        <f>IFERROR((AM212/AM209)*100, "---")</f>
        <v>---</v>
      </c>
      <c r="AN213" s="117"/>
      <c r="AO213" s="117"/>
      <c r="AP213" s="123"/>
      <c r="AQ213" s="150" t="str">
        <f>IFERROR((AQ212/AQ209)*100, "---")</f>
        <v>---</v>
      </c>
      <c r="AR213" s="117"/>
      <c r="AS213" s="117"/>
      <c r="AT213" s="123"/>
      <c r="AU213" s="150" t="str">
        <f>IFERROR((AU212/AU209)*100, "---")</f>
        <v>---</v>
      </c>
      <c r="AV213" s="117"/>
      <c r="AW213" s="117"/>
      <c r="AX213" s="123"/>
      <c r="AY213" s="150" t="str">
        <f>IFERROR((AY212/AY209)*100, "---")</f>
        <v>---</v>
      </c>
      <c r="AZ213" s="117"/>
      <c r="BA213" s="117"/>
      <c r="BB213" s="123"/>
      <c r="BC213" s="150" t="str">
        <f>IFERROR((BC212/BC209)*100, "---")</f>
        <v>---</v>
      </c>
      <c r="BD213" s="117"/>
      <c r="BE213" s="117"/>
      <c r="BF213" s="123"/>
    </row>
    <row r="214" spans="1:58" ht="15.75" customHeight="1" x14ac:dyDescent="0.2">
      <c r="A214" s="120" t="s">
        <v>715</v>
      </c>
      <c r="B214" s="117"/>
      <c r="C214" s="117"/>
      <c r="D214" s="117"/>
      <c r="E214" s="117"/>
      <c r="F214" s="117"/>
      <c r="G214" s="117"/>
      <c r="H214" s="117"/>
      <c r="I214" s="117"/>
      <c r="J214" s="123"/>
      <c r="K214" s="156">
        <f>SUMIFS('Raw Data'!$R:$R, 'Raw Data'!$AN:$AN,"&lt;=" &amp;DATE(LEFT($AV$3, 4), MONTH("1 " &amp; K$6 &amp; " " &amp; LEFT($AV$3, 4)) + 1, 0 ), 'Raw Data'!$AN:$AN,"&gt;" &amp;DATE(LEFT($AV$3, 4), MONTH("1 " &amp; K$6 &amp; " " &amp; LEFT($AV$3, 4)), 0 ), 'Raw Data'!$J:$J, $A195, 'Raw Data'!$O:$O,""&amp;'Raw Data'!$B$1,'Raw Data'!$D:$D,"&lt;&gt;*ithdr*",'Raw Data'!$D:$D,"&lt;&gt;*ancel*",'Raw Data'!$P:$P,"--")
+
SUMIFS('Raw Data'!$R:$R, 'Raw Data'!$AN:$AN,"&lt;=" &amp;DATE(LEFT($AV$3, 4), MONTH("1 " &amp; K$6 &amp; " " &amp; LEFT($AV$3, 4)) + 1, 0 ), 'Raw Data'!$AN:$AN,"&gt;" &amp;DATE(LEFT($AV$3, 4), MONTH("1 " &amp; K$6 &amp; " " &amp; LEFT($AV$3, 4)), 0 ), 'Raw Data'!$J:$J, $A195, 'Raw Data'!$P:$P,""&amp;'Raw Data'!$B$1,'Raw Data'!$D:$D,"&lt;&gt;*ithdr*",'Raw Data'!$D:$D,"&lt;&gt;*ancel*")</f>
        <v>0</v>
      </c>
      <c r="L214" s="117"/>
      <c r="M214" s="117"/>
      <c r="N214" s="123"/>
      <c r="O214" s="156">
        <f>SUMIFS('Raw Data'!$R:$R, 'Raw Data'!$AN:$AN,"&lt;=" &amp;DATE(LEFT($AV$3, 4), MONTH("1 " &amp; O$6 &amp; " " &amp; LEFT($AV$3, 4)) + 1, 0 ), 'Raw Data'!$AN:$AN,"&gt;" &amp;DATE(LEFT($AV$3, 4), MONTH("1 " &amp; O$6 &amp; " " &amp; LEFT($AV$3, 4)), 0 ), 'Raw Data'!$J:$J, $A195, 'Raw Data'!$O:$O,""&amp;'Raw Data'!$B$1,'Raw Data'!$D:$D,"&lt;&gt;*ithdr*",'Raw Data'!$D:$D,"&lt;&gt;*ancel*",'Raw Data'!$P:$P,"--")
+
SUMIFS('Raw Data'!$R:$R, 'Raw Data'!$AN:$AN,"&lt;=" &amp;DATE(LEFT($AV$3, 4), MONTH("1 " &amp; O$6 &amp; " " &amp; LEFT($AV$3, 4)) + 1, 0 ), 'Raw Data'!$AN:$AN,"&gt;" &amp;DATE(LEFT($AV$3, 4), MONTH("1 " &amp; O$6 &amp; " " &amp; LEFT($AV$3, 4)), 0 ), 'Raw Data'!$J:$J, $A195, 'Raw Data'!$P:$P,""&amp;'Raw Data'!$B$1,'Raw Data'!$D:$D,"&lt;&gt;*ithdr*",'Raw Data'!$D:$D,"&lt;&gt;*ancel*")</f>
        <v>0</v>
      </c>
      <c r="P214" s="117"/>
      <c r="Q214" s="117"/>
      <c r="R214" s="123"/>
      <c r="S214" s="156">
        <f>SUMIFS('Raw Data'!$R:$R, 'Raw Data'!$AN:$AN,"&lt;=" &amp;DATE(LEFT($AV$3, 4), MONTH("1 " &amp; S$6 &amp; " " &amp; LEFT($AV$3, 4)) + 1, 0 ), 'Raw Data'!$AN:$AN,"&gt;" &amp;DATE(LEFT($AV$3, 4), MONTH("1 " &amp; S$6 &amp; " " &amp; LEFT($AV$3, 4)), 0 ), 'Raw Data'!$J:$J, $A195, 'Raw Data'!$O:$O,""&amp;'Raw Data'!$B$1,'Raw Data'!$D:$D,"&lt;&gt;*ithdr*",'Raw Data'!$D:$D,"&lt;&gt;*ancel*",'Raw Data'!$P:$P,"--")
+
SUMIFS('Raw Data'!$R:$R, 'Raw Data'!$AN:$AN,"&lt;=" &amp;DATE(LEFT($AV$3, 4), MONTH("1 " &amp; S$6 &amp; " " &amp; LEFT($AV$3, 4)) + 1, 0 ), 'Raw Data'!$AN:$AN,"&gt;" &amp;DATE(LEFT($AV$3, 4), MONTH("1 " &amp; S$6 &amp; " " &amp; LEFT($AV$3, 4)), 0 ), 'Raw Data'!$J:$J, $A195, 'Raw Data'!$P:$P,""&amp;'Raw Data'!$B$1,'Raw Data'!$D:$D,"&lt;&gt;*ithdr*",'Raw Data'!$D:$D,"&lt;&gt;*ancel*")</f>
        <v>0</v>
      </c>
      <c r="T214" s="117"/>
      <c r="U214" s="117"/>
      <c r="V214" s="123"/>
      <c r="W214" s="156">
        <f>SUMIFS('Raw Data'!$R:$R, 'Raw Data'!$AN:$AN,"&lt;=" &amp;DATE(LEFT($AV$3, 4), MONTH("1 " &amp; W$6 &amp; " " &amp; LEFT($AV$3, 4)) + 1, 0 ), 'Raw Data'!$AN:$AN,"&gt;" &amp;DATE(LEFT($AV$3, 4), MONTH("1 " &amp; W$6 &amp; " " &amp; LEFT($AV$3, 4)), 0 ), 'Raw Data'!$J:$J, $A195, 'Raw Data'!$O:$O,""&amp;'Raw Data'!$B$1,'Raw Data'!$D:$D,"&lt;&gt;*ithdr*",'Raw Data'!$D:$D,"&lt;&gt;*ancel*",'Raw Data'!$P:$P,"--")
+
SUMIFS('Raw Data'!$R:$R, 'Raw Data'!$AN:$AN,"&lt;=" &amp;DATE(LEFT($AV$3, 4), MONTH("1 " &amp; W$6 &amp; " " &amp; LEFT($AV$3, 4)) + 1, 0 ), 'Raw Data'!$AN:$AN,"&gt;" &amp;DATE(LEFT($AV$3, 4), MONTH("1 " &amp; W$6 &amp; " " &amp; LEFT($AV$3, 4)), 0 ), 'Raw Data'!$J:$J, $A195, 'Raw Data'!$P:$P,""&amp;'Raw Data'!$B$1,'Raw Data'!$D:$D,"&lt;&gt;*ithdr*",'Raw Data'!$D:$D,"&lt;&gt;*ancel*")</f>
        <v>0</v>
      </c>
      <c r="X214" s="117"/>
      <c r="Y214" s="117"/>
      <c r="Z214" s="123"/>
      <c r="AA214" s="156">
        <f>SUMIFS('Raw Data'!$R:$R, 'Raw Data'!$AN:$AN,"&lt;=" &amp;DATE(LEFT($AV$3, 4), MONTH("1 " &amp; AA$6 &amp; " " &amp; LEFT($AV$3, 4)) + 1, 0 ), 'Raw Data'!$AN:$AN,"&gt;" &amp;DATE(LEFT($AV$3, 4), MONTH("1 " &amp; AA$6 &amp; " " &amp; LEFT($AV$3, 4)), 0 ), 'Raw Data'!$J:$J, $A195, 'Raw Data'!$O:$O,""&amp;'Raw Data'!$B$1,'Raw Data'!$D:$D,"&lt;&gt;*ithdr*",'Raw Data'!$D:$D,"&lt;&gt;*ancel*",'Raw Data'!$P:$P,"--")
+
SUMIFS('Raw Data'!$R:$R, 'Raw Data'!$AN:$AN,"&lt;=" &amp;DATE(LEFT($AV$3, 4), MONTH("1 " &amp; AA$6 &amp; " " &amp; LEFT($AV$3, 4)) + 1, 0 ), 'Raw Data'!$AN:$AN,"&gt;" &amp;DATE(LEFT($AV$3, 4), MONTH("1 " &amp; AA$6 &amp; " " &amp; LEFT($AV$3, 4)), 0 ), 'Raw Data'!$J:$J, $A195, 'Raw Data'!$P:$P,""&amp;'Raw Data'!$B$1,'Raw Data'!$D:$D,"&lt;&gt;*ithdr*",'Raw Data'!$D:$D,"&lt;&gt;*ancel*")</f>
        <v>0</v>
      </c>
      <c r="AB214" s="117"/>
      <c r="AC214" s="117"/>
      <c r="AD214" s="123"/>
      <c r="AE214" s="156">
        <f>SUMIFS('Raw Data'!$R:$R, 'Raw Data'!$AN:$AN,"&lt;=" &amp;DATE(LEFT($AV$3, 4), MONTH("1 " &amp; AE$6 &amp; " " &amp; LEFT($AV$3, 4)) + 1, 0 ), 'Raw Data'!$AN:$AN,"&gt;" &amp;DATE(LEFT($AV$3, 4), MONTH("1 " &amp; AE$6 &amp; " " &amp; LEFT($AV$3, 4)), 0 ), 'Raw Data'!$J:$J, $A195, 'Raw Data'!$O:$O,""&amp;'Raw Data'!$B$1,'Raw Data'!$D:$D,"&lt;&gt;*ithdr*",'Raw Data'!$D:$D,"&lt;&gt;*ancel*",'Raw Data'!$P:$P,"--")
+
SUMIFS('Raw Data'!$R:$R, 'Raw Data'!$AN:$AN,"&lt;=" &amp;DATE(LEFT($AV$3, 4), MONTH("1 " &amp; AE$6 &amp; " " &amp; LEFT($AV$3, 4)) + 1, 0 ), 'Raw Data'!$AN:$AN,"&gt;" &amp;DATE(LEFT($AV$3, 4), MONTH("1 " &amp; AE$6 &amp; " " &amp; LEFT($AV$3, 4)), 0 ), 'Raw Data'!$J:$J, $A195, 'Raw Data'!$P:$P,""&amp;'Raw Data'!$B$1,'Raw Data'!$D:$D,"&lt;&gt;*ithdr*",'Raw Data'!$D:$D,"&lt;&gt;*ancel*")</f>
        <v>0</v>
      </c>
      <c r="AF214" s="117"/>
      <c r="AG214" s="117"/>
      <c r="AH214" s="123"/>
      <c r="AI214" s="156">
        <f>SUMIFS('Raw Data'!$R:$R, 'Raw Data'!$AN:$AN,"&lt;=" &amp;DATE(LEFT($AV$3, 4), MONTH("1 " &amp; AI$6 &amp; " " &amp; LEFT($AV$3, 4)) + 1, 0 ), 'Raw Data'!$AN:$AN,"&gt;" &amp;DATE(LEFT($AV$3, 4), MONTH("1 " &amp; AI$6 &amp; " " &amp; LEFT($AV$3, 4)), 0 ), 'Raw Data'!$J:$J, $A195, 'Raw Data'!$O:$O,""&amp;'Raw Data'!$B$1,'Raw Data'!$D:$D,"&lt;&gt;*ithdr*",'Raw Data'!$D:$D,"&lt;&gt;*ancel*",'Raw Data'!$P:$P,"--")
+
SUMIFS('Raw Data'!$R:$R, 'Raw Data'!$AN:$AN,"&lt;=" &amp;DATE(LEFT($AV$3, 4), MONTH("1 " &amp; AI$6 &amp; " " &amp; LEFT($AV$3, 4)) + 1, 0 ), 'Raw Data'!$AN:$AN,"&gt;" &amp;DATE(LEFT($AV$3, 4), MONTH("1 " &amp; AI$6 &amp; " " &amp; LEFT($AV$3, 4)), 0 ), 'Raw Data'!$J:$J, $A195, 'Raw Data'!$P:$P,""&amp;'Raw Data'!$B$1,'Raw Data'!$D:$D,"&lt;&gt;*ithdr*",'Raw Data'!$D:$D,"&lt;&gt;*ancel*")</f>
        <v>0</v>
      </c>
      <c r="AJ214" s="117"/>
      <c r="AK214" s="117"/>
      <c r="AL214" s="123"/>
      <c r="AM214" s="156">
        <f>SUMIFS('Raw Data'!$R:$R, 'Raw Data'!$AN:$AN,"&lt;=" &amp;DATE(LEFT($AV$3, 4), MONTH("1 " &amp; AM$6 &amp; " " &amp; LEFT($AV$3, 4)) + 1, 0 ), 'Raw Data'!$AN:$AN,"&gt;" &amp;DATE(LEFT($AV$3, 4), MONTH("1 " &amp; AM$6 &amp; " " &amp; LEFT($AV$3, 4)), 0 ), 'Raw Data'!$J:$J, $A195, 'Raw Data'!$O:$O,""&amp;'Raw Data'!$B$1,'Raw Data'!$D:$D,"&lt;&gt;*ithdr*",'Raw Data'!$D:$D,"&lt;&gt;*ancel*",'Raw Data'!$P:$P,"--")
+
SUMIFS('Raw Data'!$R:$R, 'Raw Data'!$AN:$AN,"&lt;=" &amp;DATE(LEFT($AV$3, 4), MONTH("1 " &amp; AM$6 &amp; " " &amp; LEFT($AV$3, 4)) + 1, 0 ), 'Raw Data'!$AN:$AN,"&gt;" &amp;DATE(LEFT($AV$3, 4), MONTH("1 " &amp; AM$6 &amp; " " &amp; LEFT($AV$3, 4)), 0 ), 'Raw Data'!$J:$J, $A195, 'Raw Data'!$P:$P,""&amp;'Raw Data'!$B$1,'Raw Data'!$D:$D,"&lt;&gt;*ithdr*",'Raw Data'!$D:$D,"&lt;&gt;*ancel*")</f>
        <v>0</v>
      </c>
      <c r="AN214" s="117"/>
      <c r="AO214" s="117"/>
      <c r="AP214" s="123"/>
      <c r="AQ214" s="156">
        <f>SUMIFS('Raw Data'!$R:$R, 'Raw Data'!$AN:$AN,"&lt;=" &amp;DATE(LEFT($AV$3, 4), MONTH("1 " &amp; AQ$6 &amp; " " &amp; LEFT($AV$3, 4)) + 1, 0 ), 'Raw Data'!$AN:$AN,"&gt;" &amp;DATE(LEFT($AV$3, 4), MONTH("1 " &amp; AQ$6 &amp; " " &amp; LEFT($AV$3, 4)), 0 ), 'Raw Data'!$J:$J, $A195, 'Raw Data'!$O:$O,""&amp;'Raw Data'!$B$1,'Raw Data'!$D:$D,"&lt;&gt;*ithdr*",'Raw Data'!$D:$D,"&lt;&gt;*ancel*",'Raw Data'!$P:$P,"--")
+
SUMIFS('Raw Data'!$R:$R, 'Raw Data'!$AN:$AN,"&lt;=" &amp;DATE(LEFT($AV$3, 4), MONTH("1 " &amp; AQ$6 &amp; " " &amp; LEFT($AV$3, 4)) + 1, 0 ), 'Raw Data'!$AN:$AN,"&gt;" &amp;DATE(LEFT($AV$3, 4), MONTH("1 " &amp; AQ$6 &amp; " " &amp; LEFT($AV$3, 4)), 0 ), 'Raw Data'!$J:$J, $A195, 'Raw Data'!$P:$P,""&amp;'Raw Data'!$B$1,'Raw Data'!$D:$D,"&lt;&gt;*ithdr*",'Raw Data'!$D:$D,"&lt;&gt;*ancel*")</f>
        <v>0</v>
      </c>
      <c r="AR214" s="117"/>
      <c r="AS214" s="117"/>
      <c r="AT214" s="123"/>
      <c r="AU214" s="156">
        <f>SUMIFS('Raw Data'!$R:$R, 'Raw Data'!$AN:$AN,"&lt;=" &amp;DATE(MID($AV$3, 15, 4), MONTH("1 " &amp; AU$6 &amp; " " &amp; MID($AV$3, 15, 4)) + 1, 0 ), 'Raw Data'!$AN:$AN,"&gt;" &amp;DATE(MID($AV$3, 15, 4), MONTH("1 " &amp; AU$6 &amp; " " &amp; MID($AV$3, 15, 4)), 0 ), 'Raw Data'!$J:$J, $A195, 'Raw Data'!$O:$O,""&amp;'Raw Data'!$B$1,'Raw Data'!$D:$D,"&lt;&gt;*ithdr*",'Raw Data'!$D:$D,"&lt;&gt;*ancel*",'Raw Data'!$P:$P,"--")
+
SUMIFS('Raw Data'!$R:$R, 'Raw Data'!$AN:$AN,"&lt;=" &amp;DATE(MID($AV$3, 15, 4), MONTH("1 " &amp; AU$6 &amp; " " &amp; MID($AV$3, 15, 4)) + 1, 0 ), 'Raw Data'!$AN:$AN,"&gt;" &amp;DATE(MID($AV$3, 15, 4), MONTH("1 " &amp; AU$6 &amp; " " &amp; MID($AV$3, 15, 4)), 0 ), 'Raw Data'!$J:$J, $A195, 'Raw Data'!$P:$P,""&amp;'Raw Data'!$B$1,'Raw Data'!$D:$D,"&lt;&gt;*ithdr*",'Raw Data'!$D:$D,"&lt;&gt;*ancel*")</f>
        <v>0</v>
      </c>
      <c r="AV214" s="117"/>
      <c r="AW214" s="117"/>
      <c r="AX214" s="123"/>
      <c r="AY214" s="156">
        <f>SUMIFS('Raw Data'!$R:$R, 'Raw Data'!$AN:$AN,"&lt;=" &amp;DATE(MID($AV$3, 15, 4), MONTH("1 " &amp; AY$6 &amp; " " &amp; MID($AV$3, 15, 4)) + 1, 0 ), 'Raw Data'!$AN:$AN,"&gt;" &amp;DATE(MID($AV$3, 15, 4), MONTH("1 " &amp; AY$6 &amp; " " &amp; MID($AV$3, 15, 4)), 0 ), 'Raw Data'!$J:$J, $A195, 'Raw Data'!$O:$O,""&amp;'Raw Data'!$B$1,'Raw Data'!$D:$D,"&lt;&gt;*ithdr*",'Raw Data'!$D:$D,"&lt;&gt;*ancel*",'Raw Data'!$P:$P,"--")
+
SUMIFS('Raw Data'!$R:$R, 'Raw Data'!$AN:$AN,"&lt;=" &amp;DATE(MID($AV$3, 15, 4), MONTH("1 " &amp; AY$6 &amp; " " &amp; MID($AV$3, 15, 4)) + 1, 0 ), 'Raw Data'!$AN:$AN,"&gt;" &amp;DATE(MID($AV$3, 15, 4), MONTH("1 " &amp; AY$6 &amp; " " &amp; MID($AV$3, 15, 4)), 0 ), 'Raw Data'!$J:$J, $A195, 'Raw Data'!$P:$P,""&amp;'Raw Data'!$B$1,'Raw Data'!$D:$D,"&lt;&gt;*ithdr*",'Raw Data'!$D:$D,"&lt;&gt;*ancel*")</f>
        <v>0</v>
      </c>
      <c r="AZ214" s="117"/>
      <c r="BA214" s="117"/>
      <c r="BB214" s="123"/>
      <c r="BC214" s="156">
        <f>SUMIFS('Raw Data'!$R:$R, 'Raw Data'!$AN:$AN,"&lt;=" &amp;DATE(MID($AV$3, 15, 4), MONTH("1 " &amp; BC$6 &amp; " " &amp; MID($AV$3, 15, 4)) + 1, 0 ), 'Raw Data'!$AN:$AN,"&gt;" &amp;DATE(MID($AV$3, 15, 4), MONTH("1 " &amp; BC$6 &amp; " " &amp; MID($AV$3, 15, 4)), 0 ), 'Raw Data'!$J:$J, $A195, 'Raw Data'!$O:$O,""&amp;'Raw Data'!$B$1,'Raw Data'!$D:$D,"&lt;&gt;*ithdr*",'Raw Data'!$D:$D,"&lt;&gt;*ancel*",'Raw Data'!$P:$P,"--")
+
SUMIFS('Raw Data'!$R:$R, 'Raw Data'!$AN:$AN,"&lt;=" &amp;DATE(MID($AV$3, 15, 4), MONTH("1 " &amp; BC$6 &amp; " " &amp; MID($AV$3, 15, 4)) + 1, 0 ), 'Raw Data'!$AN:$AN,"&gt;" &amp;DATE(MID($AV$3, 15, 4), MONTH("1 " &amp; BC$6 &amp; " " &amp; MID($AV$3, 15, 4)), 0 ), 'Raw Data'!$J:$J, $A195, 'Raw Data'!$P:$P,""&amp;'Raw Data'!$B$1,'Raw Data'!$D:$D,"&lt;&gt;*ithdr*",'Raw Data'!$D:$D,"&lt;&gt;*ancel*")</f>
        <v>0</v>
      </c>
      <c r="BD214" s="117"/>
      <c r="BE214" s="117"/>
      <c r="BF214" s="123"/>
    </row>
    <row r="215" spans="1:58" ht="15.75" customHeight="1" x14ac:dyDescent="0.2"/>
    <row r="216" spans="1:58" ht="15.75" customHeight="1" x14ac:dyDescent="0.2"/>
  </sheetData>
  <mergeCells count="2621">
    <mergeCell ref="AI212:AL212"/>
    <mergeCell ref="AM212:AP212"/>
    <mergeCell ref="AQ212:AT212"/>
    <mergeCell ref="AU212:AX212"/>
    <mergeCell ref="AY212:BB212"/>
    <mergeCell ref="BC212:BF212"/>
    <mergeCell ref="A212:J212"/>
    <mergeCell ref="K212:N212"/>
    <mergeCell ref="O212:R212"/>
    <mergeCell ref="S212:V212"/>
    <mergeCell ref="W212:Z212"/>
    <mergeCell ref="AA212:AD212"/>
    <mergeCell ref="AE212:AH212"/>
    <mergeCell ref="AI210:AL210"/>
    <mergeCell ref="AM210:AP210"/>
    <mergeCell ref="AQ210:AT210"/>
    <mergeCell ref="AU210:AX210"/>
    <mergeCell ref="AY210:BB210"/>
    <mergeCell ref="BC210:BF210"/>
    <mergeCell ref="A210:J210"/>
    <mergeCell ref="K210:N210"/>
    <mergeCell ref="O210:R210"/>
    <mergeCell ref="S210:V210"/>
    <mergeCell ref="W210:Z210"/>
    <mergeCell ref="AA210:AD210"/>
    <mergeCell ref="AE210:AH210"/>
    <mergeCell ref="AI211:AL211"/>
    <mergeCell ref="AM211:AP211"/>
    <mergeCell ref="AQ211:AT211"/>
    <mergeCell ref="AU211:AX211"/>
    <mergeCell ref="AY211:BB211"/>
    <mergeCell ref="BC211:BF211"/>
    <mergeCell ref="A211:J211"/>
    <mergeCell ref="K211:N211"/>
    <mergeCell ref="O211:R211"/>
    <mergeCell ref="S211:V211"/>
    <mergeCell ref="W211:Z211"/>
    <mergeCell ref="AA211:AD211"/>
    <mergeCell ref="AE211:AH211"/>
    <mergeCell ref="AI208:AL208"/>
    <mergeCell ref="AM208:AP208"/>
    <mergeCell ref="AQ208:AT208"/>
    <mergeCell ref="AU208:AX208"/>
    <mergeCell ref="AY208:BB208"/>
    <mergeCell ref="BC208:BF208"/>
    <mergeCell ref="A208:J208"/>
    <mergeCell ref="K208:N208"/>
    <mergeCell ref="O208:R208"/>
    <mergeCell ref="S208:V208"/>
    <mergeCell ref="W208:Z208"/>
    <mergeCell ref="AA208:AD208"/>
    <mergeCell ref="AE208:AH208"/>
    <mergeCell ref="AI209:AL209"/>
    <mergeCell ref="AM209:AP209"/>
    <mergeCell ref="AQ209:AT209"/>
    <mergeCell ref="AU209:AX209"/>
    <mergeCell ref="AY209:BB209"/>
    <mergeCell ref="BC209:BF209"/>
    <mergeCell ref="A209:J209"/>
    <mergeCell ref="K209:N209"/>
    <mergeCell ref="O209:R209"/>
    <mergeCell ref="S209:V209"/>
    <mergeCell ref="W209:Z209"/>
    <mergeCell ref="AA209:AD209"/>
    <mergeCell ref="AE209:AH209"/>
    <mergeCell ref="BC206:BF206"/>
    <mergeCell ref="A206:J206"/>
    <mergeCell ref="K206:N206"/>
    <mergeCell ref="O206:R206"/>
    <mergeCell ref="S206:V206"/>
    <mergeCell ref="W206:Z206"/>
    <mergeCell ref="AA206:AD206"/>
    <mergeCell ref="AE206:AH206"/>
    <mergeCell ref="AI207:AL207"/>
    <mergeCell ref="AM207:AP207"/>
    <mergeCell ref="AQ207:AT207"/>
    <mergeCell ref="AU207:AX207"/>
    <mergeCell ref="AY207:BB207"/>
    <mergeCell ref="BC207:BF207"/>
    <mergeCell ref="A207:J207"/>
    <mergeCell ref="K207:N207"/>
    <mergeCell ref="O207:R207"/>
    <mergeCell ref="S207:V207"/>
    <mergeCell ref="W207:Z207"/>
    <mergeCell ref="AA207:AD207"/>
    <mergeCell ref="AE207:AH207"/>
    <mergeCell ref="AE201:AH201"/>
    <mergeCell ref="AI202:AL202"/>
    <mergeCell ref="AM202:AP202"/>
    <mergeCell ref="AQ202:AT202"/>
    <mergeCell ref="AU202:AX202"/>
    <mergeCell ref="AY202:BB202"/>
    <mergeCell ref="BC202:BF202"/>
    <mergeCell ref="A202:J202"/>
    <mergeCell ref="K202:N202"/>
    <mergeCell ref="O202:R202"/>
    <mergeCell ref="S202:V202"/>
    <mergeCell ref="W202:Z202"/>
    <mergeCell ref="AA202:AD202"/>
    <mergeCell ref="AE202:AH202"/>
    <mergeCell ref="AI214:AL214"/>
    <mergeCell ref="AM214:AP214"/>
    <mergeCell ref="AQ214:AT214"/>
    <mergeCell ref="AU214:AX214"/>
    <mergeCell ref="AY214:BB214"/>
    <mergeCell ref="BC214:BF214"/>
    <mergeCell ref="A214:J214"/>
    <mergeCell ref="K214:N214"/>
    <mergeCell ref="O214:R214"/>
    <mergeCell ref="S214:V214"/>
    <mergeCell ref="W214:Z214"/>
    <mergeCell ref="AA214:AD214"/>
    <mergeCell ref="AE214:AH214"/>
    <mergeCell ref="AI206:AL206"/>
    <mergeCell ref="AM206:AP206"/>
    <mergeCell ref="AQ206:AT206"/>
    <mergeCell ref="AU206:AX206"/>
    <mergeCell ref="AY206:BB206"/>
    <mergeCell ref="AI213:AL213"/>
    <mergeCell ref="AM213:AP213"/>
    <mergeCell ref="AQ213:AT213"/>
    <mergeCell ref="AU213:AX213"/>
    <mergeCell ref="AY213:BB213"/>
    <mergeCell ref="BC213:BF213"/>
    <mergeCell ref="A213:J213"/>
    <mergeCell ref="K213:N213"/>
    <mergeCell ref="O213:R213"/>
    <mergeCell ref="S213:V213"/>
    <mergeCell ref="W213:Z213"/>
    <mergeCell ref="AA213:AD213"/>
    <mergeCell ref="AE213:AH213"/>
    <mergeCell ref="AI200:AL200"/>
    <mergeCell ref="AM200:AP200"/>
    <mergeCell ref="AQ200:AT200"/>
    <mergeCell ref="AU200:AX200"/>
    <mergeCell ref="AY200:BB200"/>
    <mergeCell ref="BC200:BF200"/>
    <mergeCell ref="A200:J200"/>
    <mergeCell ref="K200:N200"/>
    <mergeCell ref="O200:R200"/>
    <mergeCell ref="S200:V200"/>
    <mergeCell ref="W200:Z200"/>
    <mergeCell ref="AA200:AD200"/>
    <mergeCell ref="AE200:AH200"/>
    <mergeCell ref="AI201:AL201"/>
    <mergeCell ref="AM201:AP201"/>
    <mergeCell ref="AQ201:AT201"/>
    <mergeCell ref="AU201:AX201"/>
    <mergeCell ref="AY201:BB201"/>
    <mergeCell ref="BC201:BF201"/>
    <mergeCell ref="AU124:AX124"/>
    <mergeCell ref="AY124:BB124"/>
    <mergeCell ref="BC124:BF124"/>
    <mergeCell ref="A124:J124"/>
    <mergeCell ref="K124:N124"/>
    <mergeCell ref="O124:R124"/>
    <mergeCell ref="S124:V124"/>
    <mergeCell ref="W124:Z124"/>
    <mergeCell ref="AA124:AD124"/>
    <mergeCell ref="AE124:AH124"/>
    <mergeCell ref="AI125:AL125"/>
    <mergeCell ref="AM125:AP125"/>
    <mergeCell ref="AQ125:AT125"/>
    <mergeCell ref="AU125:AX125"/>
    <mergeCell ref="AY125:BB125"/>
    <mergeCell ref="BC125:BF125"/>
    <mergeCell ref="A125:J125"/>
    <mergeCell ref="K125:N125"/>
    <mergeCell ref="O125:R125"/>
    <mergeCell ref="S125:V125"/>
    <mergeCell ref="W125:Z125"/>
    <mergeCell ref="AA125:AD125"/>
    <mergeCell ref="AE125:AH125"/>
    <mergeCell ref="AI124:AL124"/>
    <mergeCell ref="AM124:AP124"/>
    <mergeCell ref="AQ124:AT124"/>
    <mergeCell ref="AI119:AL119"/>
    <mergeCell ref="AM119:AP119"/>
    <mergeCell ref="AQ119:AT119"/>
    <mergeCell ref="AU119:AX119"/>
    <mergeCell ref="AY119:BB119"/>
    <mergeCell ref="BC119:BF119"/>
    <mergeCell ref="A119:J119"/>
    <mergeCell ref="K119:N119"/>
    <mergeCell ref="O119:R119"/>
    <mergeCell ref="S119:V119"/>
    <mergeCell ref="W119:Z119"/>
    <mergeCell ref="AA119:AD119"/>
    <mergeCell ref="AE119:AH119"/>
    <mergeCell ref="AI123:AL123"/>
    <mergeCell ref="AM123:AP123"/>
    <mergeCell ref="AQ123:AT123"/>
    <mergeCell ref="AU123:AX123"/>
    <mergeCell ref="AY123:BB123"/>
    <mergeCell ref="BC123:BF123"/>
    <mergeCell ref="A123:J123"/>
    <mergeCell ref="K123:N123"/>
    <mergeCell ref="O123:R123"/>
    <mergeCell ref="S123:V123"/>
    <mergeCell ref="W123:Z123"/>
    <mergeCell ref="AA123:AD123"/>
    <mergeCell ref="AE123:AH123"/>
    <mergeCell ref="AA122:AD122"/>
    <mergeCell ref="AE122:AH122"/>
    <mergeCell ref="AI120:AL120"/>
    <mergeCell ref="AM120:AP120"/>
    <mergeCell ref="AQ120:AT120"/>
    <mergeCell ref="AU120:AX120"/>
    <mergeCell ref="AI117:AL117"/>
    <mergeCell ref="AM117:AP117"/>
    <mergeCell ref="AQ117:AT117"/>
    <mergeCell ref="AU117:AX117"/>
    <mergeCell ref="AY117:BB117"/>
    <mergeCell ref="BC117:BF117"/>
    <mergeCell ref="A117:J117"/>
    <mergeCell ref="K117:N117"/>
    <mergeCell ref="O117:R117"/>
    <mergeCell ref="S117:V117"/>
    <mergeCell ref="W117:Z117"/>
    <mergeCell ref="AA117:AD117"/>
    <mergeCell ref="AE117:AH117"/>
    <mergeCell ref="AI118:AL118"/>
    <mergeCell ref="AM118:AP118"/>
    <mergeCell ref="AQ118:AT118"/>
    <mergeCell ref="AU118:AX118"/>
    <mergeCell ref="AY118:BB118"/>
    <mergeCell ref="BC118:BF118"/>
    <mergeCell ref="A118:J118"/>
    <mergeCell ref="K118:N118"/>
    <mergeCell ref="O118:R118"/>
    <mergeCell ref="S118:V118"/>
    <mergeCell ref="W118:Z118"/>
    <mergeCell ref="AA118:AD118"/>
    <mergeCell ref="AE118:AH118"/>
    <mergeCell ref="AE101:AH101"/>
    <mergeCell ref="AI102:AL102"/>
    <mergeCell ref="AM102:AP102"/>
    <mergeCell ref="AQ102:AT102"/>
    <mergeCell ref="AU102:AX102"/>
    <mergeCell ref="AY102:BB102"/>
    <mergeCell ref="BC102:BF102"/>
    <mergeCell ref="A102:J102"/>
    <mergeCell ref="K102:N102"/>
    <mergeCell ref="O102:R102"/>
    <mergeCell ref="S102:V102"/>
    <mergeCell ref="W102:Z102"/>
    <mergeCell ref="AA102:AD102"/>
    <mergeCell ref="AE102:AH102"/>
    <mergeCell ref="AE116:AH116"/>
    <mergeCell ref="AI116:AL116"/>
    <mergeCell ref="AM116:AP116"/>
    <mergeCell ref="AQ116:AT116"/>
    <mergeCell ref="AU116:AX116"/>
    <mergeCell ref="AY116:BB116"/>
    <mergeCell ref="BC116:BF116"/>
    <mergeCell ref="A114:J114"/>
    <mergeCell ref="A116:J116"/>
    <mergeCell ref="K116:N116"/>
    <mergeCell ref="O116:R116"/>
    <mergeCell ref="S116:V116"/>
    <mergeCell ref="W116:Z116"/>
    <mergeCell ref="AA116:AD116"/>
    <mergeCell ref="AI114:AL114"/>
    <mergeCell ref="AM114:AP114"/>
    <mergeCell ref="AQ114:AT114"/>
    <mergeCell ref="AU114:AX114"/>
    <mergeCell ref="AY114:BB114"/>
    <mergeCell ref="BC114:BF114"/>
    <mergeCell ref="K114:N114"/>
    <mergeCell ref="O114:R114"/>
    <mergeCell ref="S114:V114"/>
    <mergeCell ref="W114:Z114"/>
    <mergeCell ref="AA114:AD114"/>
    <mergeCell ref="AE114:AH114"/>
    <mergeCell ref="A115:BF115"/>
    <mergeCell ref="AI100:AL100"/>
    <mergeCell ref="AM100:AP100"/>
    <mergeCell ref="AQ100:AT100"/>
    <mergeCell ref="AU100:AX100"/>
    <mergeCell ref="AY100:BB100"/>
    <mergeCell ref="BC100:BF100"/>
    <mergeCell ref="A100:J100"/>
    <mergeCell ref="K100:N100"/>
    <mergeCell ref="O100:R100"/>
    <mergeCell ref="S100:V100"/>
    <mergeCell ref="W100:Z100"/>
    <mergeCell ref="AA100:AD100"/>
    <mergeCell ref="AE100:AH100"/>
    <mergeCell ref="AI101:AL101"/>
    <mergeCell ref="AM101:AP101"/>
    <mergeCell ref="AQ101:AT101"/>
    <mergeCell ref="AU101:AX101"/>
    <mergeCell ref="AY101:BB101"/>
    <mergeCell ref="BC101:BF101"/>
    <mergeCell ref="AI112:AL112"/>
    <mergeCell ref="AM112:AP112"/>
    <mergeCell ref="AQ112:AT112"/>
    <mergeCell ref="AU112:AX112"/>
    <mergeCell ref="AY112:BB112"/>
    <mergeCell ref="BC112:BF112"/>
    <mergeCell ref="A112:J112"/>
    <mergeCell ref="K112:N112"/>
    <mergeCell ref="O112:R112"/>
    <mergeCell ref="S112:V112"/>
    <mergeCell ref="W112:Z112"/>
    <mergeCell ref="AA112:AD112"/>
    <mergeCell ref="AE112:AH112"/>
    <mergeCell ref="AI113:AL113"/>
    <mergeCell ref="AM113:AP113"/>
    <mergeCell ref="AQ113:AT113"/>
    <mergeCell ref="AU113:AX113"/>
    <mergeCell ref="AY113:BB113"/>
    <mergeCell ref="BC113:BF113"/>
    <mergeCell ref="A113:J113"/>
    <mergeCell ref="K113:N113"/>
    <mergeCell ref="O113:R113"/>
    <mergeCell ref="S113:V113"/>
    <mergeCell ref="W113:Z113"/>
    <mergeCell ref="AA113:AD113"/>
    <mergeCell ref="AE113:AH113"/>
    <mergeCell ref="AI110:AL110"/>
    <mergeCell ref="AM110:AP110"/>
    <mergeCell ref="AQ110:AT110"/>
    <mergeCell ref="AU110:AX110"/>
    <mergeCell ref="AY110:BB110"/>
    <mergeCell ref="BC110:BF110"/>
    <mergeCell ref="A110:J110"/>
    <mergeCell ref="K110:N110"/>
    <mergeCell ref="O110:R110"/>
    <mergeCell ref="S110:V110"/>
    <mergeCell ref="W110:Z110"/>
    <mergeCell ref="AA110:AD110"/>
    <mergeCell ref="AE110:AH110"/>
    <mergeCell ref="AI111:AL111"/>
    <mergeCell ref="AM111:AP111"/>
    <mergeCell ref="AQ111:AT111"/>
    <mergeCell ref="AU111:AX111"/>
    <mergeCell ref="AY111:BB111"/>
    <mergeCell ref="BC111:BF111"/>
    <mergeCell ref="A111:J111"/>
    <mergeCell ref="K111:N111"/>
    <mergeCell ref="O111:R111"/>
    <mergeCell ref="S111:V111"/>
    <mergeCell ref="W111:Z111"/>
    <mergeCell ref="AA111:AD111"/>
    <mergeCell ref="AE111:AH111"/>
    <mergeCell ref="AI108:AL108"/>
    <mergeCell ref="AM108:AP108"/>
    <mergeCell ref="AQ108:AT108"/>
    <mergeCell ref="AU108:AX108"/>
    <mergeCell ref="AY108:BB108"/>
    <mergeCell ref="BC108:BF108"/>
    <mergeCell ref="A108:J108"/>
    <mergeCell ref="K108:N108"/>
    <mergeCell ref="O108:R108"/>
    <mergeCell ref="S108:V108"/>
    <mergeCell ref="W108:Z108"/>
    <mergeCell ref="AA108:AD108"/>
    <mergeCell ref="AE108:AH108"/>
    <mergeCell ref="AI109:AL109"/>
    <mergeCell ref="AM109:AP109"/>
    <mergeCell ref="AQ109:AT109"/>
    <mergeCell ref="AU109:AX109"/>
    <mergeCell ref="AY109:BB109"/>
    <mergeCell ref="BC109:BF109"/>
    <mergeCell ref="A109:J109"/>
    <mergeCell ref="K109:N109"/>
    <mergeCell ref="O109:R109"/>
    <mergeCell ref="S109:V109"/>
    <mergeCell ref="W109:Z109"/>
    <mergeCell ref="AA109:AD109"/>
    <mergeCell ref="AE109:AH109"/>
    <mergeCell ref="AI106:AL106"/>
    <mergeCell ref="AM106:AP106"/>
    <mergeCell ref="AQ106:AT106"/>
    <mergeCell ref="AU106:AX106"/>
    <mergeCell ref="AY106:BB106"/>
    <mergeCell ref="BC106:BF106"/>
    <mergeCell ref="A106:J106"/>
    <mergeCell ref="K106:N106"/>
    <mergeCell ref="O106:R106"/>
    <mergeCell ref="S106:V106"/>
    <mergeCell ref="W106:Z106"/>
    <mergeCell ref="AA106:AD106"/>
    <mergeCell ref="AE106:AH106"/>
    <mergeCell ref="AI107:AL107"/>
    <mergeCell ref="AM107:AP107"/>
    <mergeCell ref="AQ107:AT107"/>
    <mergeCell ref="AU107:AX107"/>
    <mergeCell ref="AY107:BB107"/>
    <mergeCell ref="BC107:BF107"/>
    <mergeCell ref="A107:J107"/>
    <mergeCell ref="K107:N107"/>
    <mergeCell ref="O107:R107"/>
    <mergeCell ref="S107:V107"/>
    <mergeCell ref="W107:Z107"/>
    <mergeCell ref="AA107:AD107"/>
    <mergeCell ref="AE107:AH107"/>
    <mergeCell ref="AI104:AL104"/>
    <mergeCell ref="AM104:AP104"/>
    <mergeCell ref="AQ104:AT104"/>
    <mergeCell ref="AU104:AX104"/>
    <mergeCell ref="AY104:BB104"/>
    <mergeCell ref="BC104:BF104"/>
    <mergeCell ref="A104:J104"/>
    <mergeCell ref="K104:N104"/>
    <mergeCell ref="O104:R104"/>
    <mergeCell ref="S104:V104"/>
    <mergeCell ref="W104:Z104"/>
    <mergeCell ref="AA104:AD104"/>
    <mergeCell ref="AE104:AH104"/>
    <mergeCell ref="AI105:AL105"/>
    <mergeCell ref="AM105:AP105"/>
    <mergeCell ref="AQ105:AT105"/>
    <mergeCell ref="AU105:AX105"/>
    <mergeCell ref="AY105:BB105"/>
    <mergeCell ref="BC105:BF105"/>
    <mergeCell ref="A105:J105"/>
    <mergeCell ref="K105:N105"/>
    <mergeCell ref="O105:R105"/>
    <mergeCell ref="S105:V105"/>
    <mergeCell ref="W105:Z105"/>
    <mergeCell ref="AA105:AD105"/>
    <mergeCell ref="AE105:AH105"/>
    <mergeCell ref="AI99:AL99"/>
    <mergeCell ref="AM99:AP99"/>
    <mergeCell ref="AQ99:AT99"/>
    <mergeCell ref="AU99:AX99"/>
    <mergeCell ref="AY99:BB99"/>
    <mergeCell ref="BC99:BF99"/>
    <mergeCell ref="A99:J99"/>
    <mergeCell ref="K99:N99"/>
    <mergeCell ref="O99:R99"/>
    <mergeCell ref="S99:V99"/>
    <mergeCell ref="W99:Z99"/>
    <mergeCell ref="AA99:AD99"/>
    <mergeCell ref="AE99:AH99"/>
    <mergeCell ref="AI103:AL103"/>
    <mergeCell ref="AM103:AP103"/>
    <mergeCell ref="AQ103:AT103"/>
    <mergeCell ref="AU103:AX103"/>
    <mergeCell ref="AY103:BB103"/>
    <mergeCell ref="BC103:BF103"/>
    <mergeCell ref="A103:J103"/>
    <mergeCell ref="K103:N103"/>
    <mergeCell ref="O103:R103"/>
    <mergeCell ref="S103:V103"/>
    <mergeCell ref="W103:Z103"/>
    <mergeCell ref="AA103:AD103"/>
    <mergeCell ref="AE103:AH103"/>
    <mergeCell ref="A101:J101"/>
    <mergeCell ref="K101:N101"/>
    <mergeCell ref="O101:R101"/>
    <mergeCell ref="S101:V101"/>
    <mergeCell ref="W101:Z101"/>
    <mergeCell ref="AA101:AD101"/>
    <mergeCell ref="AI97:AL97"/>
    <mergeCell ref="AM97:AP97"/>
    <mergeCell ref="AQ97:AT97"/>
    <mergeCell ref="AU97:AX97"/>
    <mergeCell ref="AY97:BB97"/>
    <mergeCell ref="BC97:BF97"/>
    <mergeCell ref="A97:J97"/>
    <mergeCell ref="K97:N97"/>
    <mergeCell ref="O97:R97"/>
    <mergeCell ref="S97:V97"/>
    <mergeCell ref="W97:Z97"/>
    <mergeCell ref="AA97:AD97"/>
    <mergeCell ref="AE97:AH97"/>
    <mergeCell ref="AI98:AL98"/>
    <mergeCell ref="AM98:AP98"/>
    <mergeCell ref="AQ98:AT98"/>
    <mergeCell ref="AU98:AX98"/>
    <mergeCell ref="AY98:BB98"/>
    <mergeCell ref="BC98:BF98"/>
    <mergeCell ref="A98:J98"/>
    <mergeCell ref="K98:N98"/>
    <mergeCell ref="O98:R98"/>
    <mergeCell ref="S98:V98"/>
    <mergeCell ref="W98:Z98"/>
    <mergeCell ref="AA98:AD98"/>
    <mergeCell ref="AE98:AH98"/>
    <mergeCell ref="BC82:BF82"/>
    <mergeCell ref="A82:J82"/>
    <mergeCell ref="K82:N82"/>
    <mergeCell ref="O82:R82"/>
    <mergeCell ref="S82:V82"/>
    <mergeCell ref="W82:Z82"/>
    <mergeCell ref="AA82:AD82"/>
    <mergeCell ref="AE82:AH82"/>
    <mergeCell ref="AE96:AH96"/>
    <mergeCell ref="AI96:AL96"/>
    <mergeCell ref="AM96:AP96"/>
    <mergeCell ref="AQ96:AT96"/>
    <mergeCell ref="AU96:AX96"/>
    <mergeCell ref="AY96:BB96"/>
    <mergeCell ref="BC96:BF96"/>
    <mergeCell ref="A94:J94"/>
    <mergeCell ref="A96:J96"/>
    <mergeCell ref="K96:N96"/>
    <mergeCell ref="O96:R96"/>
    <mergeCell ref="S96:V96"/>
    <mergeCell ref="W96:Z96"/>
    <mergeCell ref="AA96:AD96"/>
    <mergeCell ref="A95:BF95"/>
    <mergeCell ref="AI82:AL82"/>
    <mergeCell ref="AM82:AP82"/>
    <mergeCell ref="AQ82:AT82"/>
    <mergeCell ref="AU82:AX82"/>
    <mergeCell ref="AY82:BB82"/>
    <mergeCell ref="AI93:AL93"/>
    <mergeCell ref="AM93:AP93"/>
    <mergeCell ref="AQ93:AT93"/>
    <mergeCell ref="AU93:AX93"/>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81:AL81"/>
    <mergeCell ref="AM81:AP81"/>
    <mergeCell ref="AQ81:AT81"/>
    <mergeCell ref="AU81:AX81"/>
    <mergeCell ref="AY81:BB81"/>
    <mergeCell ref="BC81:BF81"/>
    <mergeCell ref="A81:J81"/>
    <mergeCell ref="K81:N81"/>
    <mergeCell ref="O81:R81"/>
    <mergeCell ref="S81:V81"/>
    <mergeCell ref="W81:Z81"/>
    <mergeCell ref="AA81:AD81"/>
    <mergeCell ref="AE81:AH81"/>
    <mergeCell ref="AY93:BB93"/>
    <mergeCell ref="BC93:BF93"/>
    <mergeCell ref="A93:J93"/>
    <mergeCell ref="K93:N93"/>
    <mergeCell ref="O93:R93"/>
    <mergeCell ref="S93:V93"/>
    <mergeCell ref="W93:Z93"/>
    <mergeCell ref="AA93:AD93"/>
    <mergeCell ref="AE93:AH93"/>
    <mergeCell ref="AI94:AL94"/>
    <mergeCell ref="AM94:AP94"/>
    <mergeCell ref="AQ94:AT94"/>
    <mergeCell ref="AU94:AX94"/>
    <mergeCell ref="AY94:BB94"/>
    <mergeCell ref="BC94:BF94"/>
    <mergeCell ref="K94:N94"/>
    <mergeCell ref="O94:R94"/>
    <mergeCell ref="S94:V94"/>
    <mergeCell ref="W94:Z94"/>
    <mergeCell ref="AA94:AD94"/>
    <mergeCell ref="AE94:AH94"/>
    <mergeCell ref="AI91:AL91"/>
    <mergeCell ref="AM91:AP91"/>
    <mergeCell ref="AQ91:AT91"/>
    <mergeCell ref="AU91:AX91"/>
    <mergeCell ref="AY91:BB91"/>
    <mergeCell ref="BC91:BF91"/>
    <mergeCell ref="A91:J91"/>
    <mergeCell ref="K91:N91"/>
    <mergeCell ref="O91:R91"/>
    <mergeCell ref="S91:V91"/>
    <mergeCell ref="W91:Z91"/>
    <mergeCell ref="AA91:AD91"/>
    <mergeCell ref="AE91:AH91"/>
    <mergeCell ref="AI92:AL92"/>
    <mergeCell ref="AM92:AP92"/>
    <mergeCell ref="AQ92:AT92"/>
    <mergeCell ref="AU92:AX92"/>
    <mergeCell ref="AY92:BB92"/>
    <mergeCell ref="BC92:BF92"/>
    <mergeCell ref="A92:J92"/>
    <mergeCell ref="K92:N92"/>
    <mergeCell ref="O92:R92"/>
    <mergeCell ref="S92:V92"/>
    <mergeCell ref="W92:Z92"/>
    <mergeCell ref="AA92:AD92"/>
    <mergeCell ref="AE92:AH92"/>
    <mergeCell ref="AI89:AL89"/>
    <mergeCell ref="AM89:AP89"/>
    <mergeCell ref="AQ89:AT89"/>
    <mergeCell ref="AU89:AX89"/>
    <mergeCell ref="AY89:BB89"/>
    <mergeCell ref="BC89:BF89"/>
    <mergeCell ref="A89:J89"/>
    <mergeCell ref="K89:N89"/>
    <mergeCell ref="O89:R89"/>
    <mergeCell ref="S89:V89"/>
    <mergeCell ref="W89:Z89"/>
    <mergeCell ref="AA89:AD89"/>
    <mergeCell ref="AE89:AH89"/>
    <mergeCell ref="AI90:AL90"/>
    <mergeCell ref="AM90:AP90"/>
    <mergeCell ref="AQ90:AT90"/>
    <mergeCell ref="AU90:AX90"/>
    <mergeCell ref="AY90:BB90"/>
    <mergeCell ref="BC90:BF90"/>
    <mergeCell ref="A90:J90"/>
    <mergeCell ref="K90:N90"/>
    <mergeCell ref="O90:R90"/>
    <mergeCell ref="S90:V90"/>
    <mergeCell ref="W90:Z90"/>
    <mergeCell ref="AA90:AD90"/>
    <mergeCell ref="AE90:AH90"/>
    <mergeCell ref="AI87:AL87"/>
    <mergeCell ref="AM87:AP87"/>
    <mergeCell ref="AQ87:AT87"/>
    <mergeCell ref="AU87:AX87"/>
    <mergeCell ref="AY87:BB87"/>
    <mergeCell ref="BC87:BF87"/>
    <mergeCell ref="A87:J87"/>
    <mergeCell ref="K87:N87"/>
    <mergeCell ref="O87:R87"/>
    <mergeCell ref="S87:V87"/>
    <mergeCell ref="W87:Z87"/>
    <mergeCell ref="AA87:AD87"/>
    <mergeCell ref="AE87:AH87"/>
    <mergeCell ref="AI88:AL88"/>
    <mergeCell ref="AM88:AP88"/>
    <mergeCell ref="AQ88:AT88"/>
    <mergeCell ref="AU88:AX88"/>
    <mergeCell ref="AY88:BB88"/>
    <mergeCell ref="BC88:BF88"/>
    <mergeCell ref="A88:J88"/>
    <mergeCell ref="K88:N88"/>
    <mergeCell ref="O88:R88"/>
    <mergeCell ref="S88:V88"/>
    <mergeCell ref="W88:Z88"/>
    <mergeCell ref="AA88:AD88"/>
    <mergeCell ref="AE88:AH88"/>
    <mergeCell ref="AI85:AL85"/>
    <mergeCell ref="AM85:AP85"/>
    <mergeCell ref="AQ85:AT85"/>
    <mergeCell ref="AU85:AX85"/>
    <mergeCell ref="AY85:BB85"/>
    <mergeCell ref="BC85:BF85"/>
    <mergeCell ref="A85:J85"/>
    <mergeCell ref="K85:N85"/>
    <mergeCell ref="O85:R85"/>
    <mergeCell ref="S85:V85"/>
    <mergeCell ref="W85:Z85"/>
    <mergeCell ref="AA85:AD85"/>
    <mergeCell ref="AE85:AH85"/>
    <mergeCell ref="AI86:AL86"/>
    <mergeCell ref="AM86:AP86"/>
    <mergeCell ref="AQ86:AT86"/>
    <mergeCell ref="AU86:AX86"/>
    <mergeCell ref="AY86:BB86"/>
    <mergeCell ref="BC86:BF86"/>
    <mergeCell ref="A86:J86"/>
    <mergeCell ref="K86:N86"/>
    <mergeCell ref="O86:R86"/>
    <mergeCell ref="S86:V86"/>
    <mergeCell ref="W86:Z86"/>
    <mergeCell ref="AA86:AD86"/>
    <mergeCell ref="AE86:AH86"/>
    <mergeCell ref="AI83:AL83"/>
    <mergeCell ref="AM83:AP83"/>
    <mergeCell ref="AQ83:AT83"/>
    <mergeCell ref="AU83:AX83"/>
    <mergeCell ref="AY83:BB83"/>
    <mergeCell ref="BC83:BF83"/>
    <mergeCell ref="A83:J83"/>
    <mergeCell ref="K83:N83"/>
    <mergeCell ref="O83:R83"/>
    <mergeCell ref="S83:V83"/>
    <mergeCell ref="W83:Z83"/>
    <mergeCell ref="AA83:AD83"/>
    <mergeCell ref="AE83:AH83"/>
    <mergeCell ref="AI84:AL84"/>
    <mergeCell ref="AM84:AP84"/>
    <mergeCell ref="AQ84:AT84"/>
    <mergeCell ref="AU84:AX84"/>
    <mergeCell ref="AY84:BB84"/>
    <mergeCell ref="BC84:BF84"/>
    <mergeCell ref="A84:J84"/>
    <mergeCell ref="K84:N84"/>
    <mergeCell ref="O84:R84"/>
    <mergeCell ref="S84:V84"/>
    <mergeCell ref="W84:Z84"/>
    <mergeCell ref="AA84:AD84"/>
    <mergeCell ref="AE84:AH84"/>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AI74:AL74"/>
    <mergeCell ref="AM74:AP74"/>
    <mergeCell ref="AQ74:AT74"/>
    <mergeCell ref="AU74:AX74"/>
    <mergeCell ref="AY74:BB74"/>
    <mergeCell ref="O74:R74"/>
    <mergeCell ref="S74:V74"/>
    <mergeCell ref="W74:Z74"/>
    <mergeCell ref="AA74:AD74"/>
    <mergeCell ref="AE74:AH74"/>
    <mergeCell ref="A75:BF75"/>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E76:AH76"/>
    <mergeCell ref="AI76:AL76"/>
    <mergeCell ref="AM76:AP76"/>
    <mergeCell ref="AQ76:AT76"/>
    <mergeCell ref="AU76:AX76"/>
    <mergeCell ref="AY76:BB76"/>
    <mergeCell ref="BC76:BF76"/>
    <mergeCell ref="A74:J74"/>
    <mergeCell ref="A76:J76"/>
    <mergeCell ref="K76:N76"/>
    <mergeCell ref="O76:R76"/>
    <mergeCell ref="S76:V76"/>
    <mergeCell ref="W76:Z76"/>
    <mergeCell ref="AA76:AD76"/>
    <mergeCell ref="BC74:BF74"/>
    <mergeCell ref="K74:N74"/>
    <mergeCell ref="AI72:AL72"/>
    <mergeCell ref="AM72:AP72"/>
    <mergeCell ref="AQ72:AT72"/>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1:AL61"/>
    <mergeCell ref="AM61:AP61"/>
    <mergeCell ref="AQ61:AT61"/>
    <mergeCell ref="AU61:AX61"/>
    <mergeCell ref="AY61:BB61"/>
    <mergeCell ref="BC61:BF61"/>
    <mergeCell ref="W61:Z61"/>
    <mergeCell ref="AA61:AD61"/>
    <mergeCell ref="AE61:AH61"/>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204:AL204"/>
    <mergeCell ref="AM204:AP204"/>
    <mergeCell ref="AQ204:AT204"/>
    <mergeCell ref="AU204:AX204"/>
    <mergeCell ref="AY204:BB204"/>
    <mergeCell ref="BC204:BF204"/>
    <mergeCell ref="A204:J204"/>
    <mergeCell ref="K204:N204"/>
    <mergeCell ref="O204:R204"/>
    <mergeCell ref="S204:V204"/>
    <mergeCell ref="W204:Z204"/>
    <mergeCell ref="AA204:AD204"/>
    <mergeCell ref="AE204:AH204"/>
    <mergeCell ref="AI205:AL205"/>
    <mergeCell ref="AM205:AP205"/>
    <mergeCell ref="AQ205:AT205"/>
    <mergeCell ref="AU205:AX205"/>
    <mergeCell ref="AY205:BB205"/>
    <mergeCell ref="BC205:BF205"/>
    <mergeCell ref="A205:J205"/>
    <mergeCell ref="K205:N205"/>
    <mergeCell ref="O205:R205"/>
    <mergeCell ref="S205:V205"/>
    <mergeCell ref="W205:Z205"/>
    <mergeCell ref="AA205:AD205"/>
    <mergeCell ref="AE205:AH205"/>
    <mergeCell ref="AI199:AL199"/>
    <mergeCell ref="AM199:AP199"/>
    <mergeCell ref="AQ199:AT199"/>
    <mergeCell ref="AU199:AX199"/>
    <mergeCell ref="AY199:BB199"/>
    <mergeCell ref="BC199:BF199"/>
    <mergeCell ref="A199:J199"/>
    <mergeCell ref="K199:N199"/>
    <mergeCell ref="O199:R199"/>
    <mergeCell ref="S199:V199"/>
    <mergeCell ref="W199:Z199"/>
    <mergeCell ref="AA199:AD199"/>
    <mergeCell ref="AE199:AH199"/>
    <mergeCell ref="AI203:AL203"/>
    <mergeCell ref="AM203:AP203"/>
    <mergeCell ref="AQ203:AT203"/>
    <mergeCell ref="AU203:AX203"/>
    <mergeCell ref="AY203:BB203"/>
    <mergeCell ref="BC203:BF203"/>
    <mergeCell ref="A203:J203"/>
    <mergeCell ref="K203:N203"/>
    <mergeCell ref="O203:R203"/>
    <mergeCell ref="S203:V203"/>
    <mergeCell ref="W203:Z203"/>
    <mergeCell ref="AA203:AD203"/>
    <mergeCell ref="AE203:AH203"/>
    <mergeCell ref="A201:J201"/>
    <mergeCell ref="K201:N201"/>
    <mergeCell ref="O201:R201"/>
    <mergeCell ref="S201:V201"/>
    <mergeCell ref="W201:Z201"/>
    <mergeCell ref="AA201:AD201"/>
    <mergeCell ref="AI197:AL197"/>
    <mergeCell ref="AM197:AP197"/>
    <mergeCell ref="AQ197:AT197"/>
    <mergeCell ref="AU197:AX197"/>
    <mergeCell ref="AY197:BB197"/>
    <mergeCell ref="BC197:BF197"/>
    <mergeCell ref="A197:J197"/>
    <mergeCell ref="K197:N197"/>
    <mergeCell ref="O197:R197"/>
    <mergeCell ref="S197:V197"/>
    <mergeCell ref="W197:Z197"/>
    <mergeCell ref="AA197:AD197"/>
    <mergeCell ref="AE197:AH197"/>
    <mergeCell ref="AI198:AL198"/>
    <mergeCell ref="AM198:AP198"/>
    <mergeCell ref="AQ198:AT198"/>
    <mergeCell ref="AU198:AX198"/>
    <mergeCell ref="AY198:BB198"/>
    <mergeCell ref="BC198:BF198"/>
    <mergeCell ref="A198:J198"/>
    <mergeCell ref="K198:N198"/>
    <mergeCell ref="O198:R198"/>
    <mergeCell ref="S198:V198"/>
    <mergeCell ref="W198:Z198"/>
    <mergeCell ref="AA198:AD198"/>
    <mergeCell ref="AE198:AH198"/>
    <mergeCell ref="AE181:AH181"/>
    <mergeCell ref="AI182:AL182"/>
    <mergeCell ref="AM182:AP182"/>
    <mergeCell ref="AQ182:AT182"/>
    <mergeCell ref="AU182:AX182"/>
    <mergeCell ref="AY182:BB182"/>
    <mergeCell ref="BC182:BF182"/>
    <mergeCell ref="A182:J182"/>
    <mergeCell ref="K182:N182"/>
    <mergeCell ref="O182:R182"/>
    <mergeCell ref="S182:V182"/>
    <mergeCell ref="W182:Z182"/>
    <mergeCell ref="AA182:AD182"/>
    <mergeCell ref="AE182:AH182"/>
    <mergeCell ref="AE196:AH196"/>
    <mergeCell ref="AI196:AL196"/>
    <mergeCell ref="AM196:AP196"/>
    <mergeCell ref="AQ196:AT196"/>
    <mergeCell ref="AU196:AX196"/>
    <mergeCell ref="AY196:BB196"/>
    <mergeCell ref="BC196:BF196"/>
    <mergeCell ref="A194:J194"/>
    <mergeCell ref="A196:J196"/>
    <mergeCell ref="K196:N196"/>
    <mergeCell ref="O196:R196"/>
    <mergeCell ref="S196:V196"/>
    <mergeCell ref="W196:Z196"/>
    <mergeCell ref="AA196:AD196"/>
    <mergeCell ref="AI194:AL194"/>
    <mergeCell ref="AM194:AP194"/>
    <mergeCell ref="AQ194:AT194"/>
    <mergeCell ref="AU194:AX194"/>
    <mergeCell ref="AY194:BB194"/>
    <mergeCell ref="BC194:BF194"/>
    <mergeCell ref="K194:N194"/>
    <mergeCell ref="O194:R194"/>
    <mergeCell ref="S194:V194"/>
    <mergeCell ref="W194:Z194"/>
    <mergeCell ref="AA194:AD194"/>
    <mergeCell ref="AE194:AH194"/>
    <mergeCell ref="A195:BF195"/>
    <mergeCell ref="AI180:AL180"/>
    <mergeCell ref="AM180:AP180"/>
    <mergeCell ref="AQ180:AT180"/>
    <mergeCell ref="AU180:AX180"/>
    <mergeCell ref="AY180:BB180"/>
    <mergeCell ref="BC180:BF180"/>
    <mergeCell ref="A180:J180"/>
    <mergeCell ref="K180:N180"/>
    <mergeCell ref="O180:R180"/>
    <mergeCell ref="S180:V180"/>
    <mergeCell ref="W180:Z180"/>
    <mergeCell ref="AA180:AD180"/>
    <mergeCell ref="AE180:AH180"/>
    <mergeCell ref="AI181:AL181"/>
    <mergeCell ref="AM181:AP181"/>
    <mergeCell ref="AQ181:AT181"/>
    <mergeCell ref="AU181:AX181"/>
    <mergeCell ref="AY181:BB181"/>
    <mergeCell ref="BC181:BF181"/>
    <mergeCell ref="AI192:AL192"/>
    <mergeCell ref="AM192:AP192"/>
    <mergeCell ref="AQ192:AT192"/>
    <mergeCell ref="AU192:AX192"/>
    <mergeCell ref="AY192:BB192"/>
    <mergeCell ref="BC192:BF192"/>
    <mergeCell ref="A192:J192"/>
    <mergeCell ref="K192:N192"/>
    <mergeCell ref="O192:R192"/>
    <mergeCell ref="S192:V192"/>
    <mergeCell ref="W192:Z192"/>
    <mergeCell ref="AA192:AD192"/>
    <mergeCell ref="AE192:AH192"/>
    <mergeCell ref="AI193:AL193"/>
    <mergeCell ref="AM193:AP193"/>
    <mergeCell ref="AQ193:AT193"/>
    <mergeCell ref="AU193:AX193"/>
    <mergeCell ref="AY193:BB193"/>
    <mergeCell ref="BC193:BF193"/>
    <mergeCell ref="A193:J193"/>
    <mergeCell ref="K193:N193"/>
    <mergeCell ref="O193:R193"/>
    <mergeCell ref="S193:V193"/>
    <mergeCell ref="W193:Z193"/>
    <mergeCell ref="AA193:AD193"/>
    <mergeCell ref="AE193:AH193"/>
    <mergeCell ref="AI190:AL190"/>
    <mergeCell ref="AM190:AP190"/>
    <mergeCell ref="AQ190:AT190"/>
    <mergeCell ref="AU190:AX190"/>
    <mergeCell ref="AY190:BB190"/>
    <mergeCell ref="BC190:BF190"/>
    <mergeCell ref="A190:J190"/>
    <mergeCell ref="K190:N190"/>
    <mergeCell ref="O190:R190"/>
    <mergeCell ref="S190:V190"/>
    <mergeCell ref="W190:Z190"/>
    <mergeCell ref="AA190:AD190"/>
    <mergeCell ref="AE190:AH190"/>
    <mergeCell ref="AI191:AL191"/>
    <mergeCell ref="AM191:AP191"/>
    <mergeCell ref="AQ191:AT191"/>
    <mergeCell ref="AU191:AX191"/>
    <mergeCell ref="AY191:BB191"/>
    <mergeCell ref="BC191:BF191"/>
    <mergeCell ref="A191:J191"/>
    <mergeCell ref="K191:N191"/>
    <mergeCell ref="O191:R191"/>
    <mergeCell ref="S191:V191"/>
    <mergeCell ref="W191:Z191"/>
    <mergeCell ref="AA191:AD191"/>
    <mergeCell ref="AE191:AH191"/>
    <mergeCell ref="AI188:AL188"/>
    <mergeCell ref="AM188:AP188"/>
    <mergeCell ref="AQ188:AT188"/>
    <mergeCell ref="AU188:AX188"/>
    <mergeCell ref="AY188:BB188"/>
    <mergeCell ref="BC188:BF188"/>
    <mergeCell ref="A188:J188"/>
    <mergeCell ref="K188:N188"/>
    <mergeCell ref="O188:R188"/>
    <mergeCell ref="S188:V188"/>
    <mergeCell ref="W188:Z188"/>
    <mergeCell ref="AA188:AD188"/>
    <mergeCell ref="AE188:AH188"/>
    <mergeCell ref="AI189:AL189"/>
    <mergeCell ref="AM189:AP189"/>
    <mergeCell ref="AQ189:AT189"/>
    <mergeCell ref="AU189:AX189"/>
    <mergeCell ref="AY189:BB189"/>
    <mergeCell ref="BC189:BF189"/>
    <mergeCell ref="A189:J189"/>
    <mergeCell ref="K189:N189"/>
    <mergeCell ref="O189:R189"/>
    <mergeCell ref="S189:V189"/>
    <mergeCell ref="W189:Z189"/>
    <mergeCell ref="AA189:AD189"/>
    <mergeCell ref="AE189:AH189"/>
    <mergeCell ref="AI186:AL186"/>
    <mergeCell ref="AM186:AP186"/>
    <mergeCell ref="AQ186:AT186"/>
    <mergeCell ref="AU186:AX186"/>
    <mergeCell ref="AY186:BB186"/>
    <mergeCell ref="BC186:BF186"/>
    <mergeCell ref="A186:J186"/>
    <mergeCell ref="K186:N186"/>
    <mergeCell ref="O186:R186"/>
    <mergeCell ref="S186:V186"/>
    <mergeCell ref="W186:Z186"/>
    <mergeCell ref="AA186:AD186"/>
    <mergeCell ref="AE186:AH186"/>
    <mergeCell ref="AI187:AL187"/>
    <mergeCell ref="AM187:AP187"/>
    <mergeCell ref="AQ187:AT187"/>
    <mergeCell ref="AU187:AX187"/>
    <mergeCell ref="AY187:BB187"/>
    <mergeCell ref="BC187:BF187"/>
    <mergeCell ref="A187:J187"/>
    <mergeCell ref="K187:N187"/>
    <mergeCell ref="O187:R187"/>
    <mergeCell ref="S187:V187"/>
    <mergeCell ref="W187:Z187"/>
    <mergeCell ref="AA187:AD187"/>
    <mergeCell ref="AE187:AH187"/>
    <mergeCell ref="AI184:AL184"/>
    <mergeCell ref="AM184:AP184"/>
    <mergeCell ref="AQ184:AT184"/>
    <mergeCell ref="AU184:AX184"/>
    <mergeCell ref="AY184:BB184"/>
    <mergeCell ref="BC184:BF184"/>
    <mergeCell ref="A184:J184"/>
    <mergeCell ref="K184:N184"/>
    <mergeCell ref="O184:R184"/>
    <mergeCell ref="S184:V184"/>
    <mergeCell ref="W184:Z184"/>
    <mergeCell ref="AA184:AD184"/>
    <mergeCell ref="AE184:AH184"/>
    <mergeCell ref="AI185:AL185"/>
    <mergeCell ref="AM185:AP185"/>
    <mergeCell ref="AQ185:AT185"/>
    <mergeCell ref="AU185:AX185"/>
    <mergeCell ref="AY185:BB185"/>
    <mergeCell ref="BC185:BF185"/>
    <mergeCell ref="A185:J185"/>
    <mergeCell ref="K185:N185"/>
    <mergeCell ref="O185:R185"/>
    <mergeCell ref="S185:V185"/>
    <mergeCell ref="W185:Z185"/>
    <mergeCell ref="AA185:AD185"/>
    <mergeCell ref="AE185:AH185"/>
    <mergeCell ref="AI179:AL179"/>
    <mergeCell ref="AM179:AP179"/>
    <mergeCell ref="AQ179:AT179"/>
    <mergeCell ref="AU179:AX179"/>
    <mergeCell ref="AY179:BB179"/>
    <mergeCell ref="BC179:BF179"/>
    <mergeCell ref="A179:J179"/>
    <mergeCell ref="K179:N179"/>
    <mergeCell ref="O179:R179"/>
    <mergeCell ref="S179:V179"/>
    <mergeCell ref="W179:Z179"/>
    <mergeCell ref="AA179:AD179"/>
    <mergeCell ref="AE179:AH179"/>
    <mergeCell ref="AI183:AL183"/>
    <mergeCell ref="AM183:AP183"/>
    <mergeCell ref="AQ183:AT183"/>
    <mergeCell ref="AU183:AX183"/>
    <mergeCell ref="AY183:BB183"/>
    <mergeCell ref="BC183:BF183"/>
    <mergeCell ref="A183:J183"/>
    <mergeCell ref="K183:N183"/>
    <mergeCell ref="O183:R183"/>
    <mergeCell ref="S183:V183"/>
    <mergeCell ref="W183:Z183"/>
    <mergeCell ref="AA183:AD183"/>
    <mergeCell ref="AE183:AH183"/>
    <mergeCell ref="A181:J181"/>
    <mergeCell ref="K181:N181"/>
    <mergeCell ref="O181:R181"/>
    <mergeCell ref="S181:V181"/>
    <mergeCell ref="W181:Z181"/>
    <mergeCell ref="AA181:AD181"/>
    <mergeCell ref="AI177:AL177"/>
    <mergeCell ref="AM177:AP177"/>
    <mergeCell ref="AQ177:AT177"/>
    <mergeCell ref="AU177:AX177"/>
    <mergeCell ref="AY177:BB177"/>
    <mergeCell ref="BC177:BF177"/>
    <mergeCell ref="A177:J177"/>
    <mergeCell ref="K177:N177"/>
    <mergeCell ref="O177:R177"/>
    <mergeCell ref="S177:V177"/>
    <mergeCell ref="W177:Z177"/>
    <mergeCell ref="AA177:AD177"/>
    <mergeCell ref="AE177:AH177"/>
    <mergeCell ref="AI178:AL178"/>
    <mergeCell ref="AM178:AP178"/>
    <mergeCell ref="AQ178:AT178"/>
    <mergeCell ref="AU178:AX178"/>
    <mergeCell ref="AY178:BB178"/>
    <mergeCell ref="BC178:BF178"/>
    <mergeCell ref="A178:J178"/>
    <mergeCell ref="K178:N178"/>
    <mergeCell ref="O178:R178"/>
    <mergeCell ref="S178:V178"/>
    <mergeCell ref="W178:Z178"/>
    <mergeCell ref="AA178:AD178"/>
    <mergeCell ref="AE178:AH178"/>
    <mergeCell ref="AE161:AH161"/>
    <mergeCell ref="AI162:AL162"/>
    <mergeCell ref="AM162:AP162"/>
    <mergeCell ref="AQ162:AT162"/>
    <mergeCell ref="AU162:AX162"/>
    <mergeCell ref="AY162:BB162"/>
    <mergeCell ref="BC162:BF162"/>
    <mergeCell ref="A162:J162"/>
    <mergeCell ref="K162:N162"/>
    <mergeCell ref="O162:R162"/>
    <mergeCell ref="S162:V162"/>
    <mergeCell ref="W162:Z162"/>
    <mergeCell ref="AA162:AD162"/>
    <mergeCell ref="AE162:AH162"/>
    <mergeCell ref="AE176:AH176"/>
    <mergeCell ref="AI176:AL176"/>
    <mergeCell ref="AM176:AP176"/>
    <mergeCell ref="AQ176:AT176"/>
    <mergeCell ref="AU176:AX176"/>
    <mergeCell ref="AY176:BB176"/>
    <mergeCell ref="BC176:BF176"/>
    <mergeCell ref="A174:J174"/>
    <mergeCell ref="A176:J176"/>
    <mergeCell ref="K176:N176"/>
    <mergeCell ref="O176:R176"/>
    <mergeCell ref="S176:V176"/>
    <mergeCell ref="W176:Z176"/>
    <mergeCell ref="AA176:AD176"/>
    <mergeCell ref="AI174:AL174"/>
    <mergeCell ref="AM174:AP174"/>
    <mergeCell ref="AQ174:AT174"/>
    <mergeCell ref="AU174:AX174"/>
    <mergeCell ref="AY174:BB174"/>
    <mergeCell ref="BC174:BF174"/>
    <mergeCell ref="K174:N174"/>
    <mergeCell ref="O174:R174"/>
    <mergeCell ref="S174:V174"/>
    <mergeCell ref="W174:Z174"/>
    <mergeCell ref="AA174:AD174"/>
    <mergeCell ref="AE174:AH174"/>
    <mergeCell ref="A175:BF175"/>
    <mergeCell ref="AI160:AL160"/>
    <mergeCell ref="AM160:AP160"/>
    <mergeCell ref="AQ160:AT160"/>
    <mergeCell ref="AU160:AX160"/>
    <mergeCell ref="AY160:BB160"/>
    <mergeCell ref="BC160:BF160"/>
    <mergeCell ref="A160:J160"/>
    <mergeCell ref="K160:N160"/>
    <mergeCell ref="O160:R160"/>
    <mergeCell ref="S160:V160"/>
    <mergeCell ref="W160:Z160"/>
    <mergeCell ref="AA160:AD160"/>
    <mergeCell ref="AE160:AH160"/>
    <mergeCell ref="AI161:AL161"/>
    <mergeCell ref="AM161:AP161"/>
    <mergeCell ref="AQ161:AT161"/>
    <mergeCell ref="AU161:AX161"/>
    <mergeCell ref="AY161:BB161"/>
    <mergeCell ref="BC161:BF161"/>
    <mergeCell ref="AI172:AL172"/>
    <mergeCell ref="AM172:AP172"/>
    <mergeCell ref="AQ172:AT172"/>
    <mergeCell ref="AU172:AX172"/>
    <mergeCell ref="AY172:BB172"/>
    <mergeCell ref="BC172:BF172"/>
    <mergeCell ref="A172:J172"/>
    <mergeCell ref="K172:N172"/>
    <mergeCell ref="O172:R172"/>
    <mergeCell ref="S172:V172"/>
    <mergeCell ref="W172:Z172"/>
    <mergeCell ref="AA172:AD172"/>
    <mergeCell ref="AE172:AH172"/>
    <mergeCell ref="AI173:AL173"/>
    <mergeCell ref="AM173:AP173"/>
    <mergeCell ref="AQ173:AT173"/>
    <mergeCell ref="AU173:AX173"/>
    <mergeCell ref="AY173:BB173"/>
    <mergeCell ref="BC173:BF173"/>
    <mergeCell ref="A173:J173"/>
    <mergeCell ref="K173:N173"/>
    <mergeCell ref="O173:R173"/>
    <mergeCell ref="S173:V173"/>
    <mergeCell ref="W173:Z173"/>
    <mergeCell ref="AA173:AD173"/>
    <mergeCell ref="AE173:AH173"/>
    <mergeCell ref="AI170:AL170"/>
    <mergeCell ref="AM170:AP170"/>
    <mergeCell ref="AQ170:AT170"/>
    <mergeCell ref="AU170:AX170"/>
    <mergeCell ref="AY170:BB170"/>
    <mergeCell ref="BC170:BF170"/>
    <mergeCell ref="A170:J170"/>
    <mergeCell ref="K170:N170"/>
    <mergeCell ref="O170:R170"/>
    <mergeCell ref="S170:V170"/>
    <mergeCell ref="W170:Z170"/>
    <mergeCell ref="AA170:AD170"/>
    <mergeCell ref="AE170:AH170"/>
    <mergeCell ref="AI171:AL171"/>
    <mergeCell ref="AM171:AP171"/>
    <mergeCell ref="AQ171:AT171"/>
    <mergeCell ref="AU171:AX171"/>
    <mergeCell ref="AY171:BB171"/>
    <mergeCell ref="BC171:BF171"/>
    <mergeCell ref="A171:J171"/>
    <mergeCell ref="K171:N171"/>
    <mergeCell ref="O171:R171"/>
    <mergeCell ref="S171:V171"/>
    <mergeCell ref="W171:Z171"/>
    <mergeCell ref="AA171:AD171"/>
    <mergeCell ref="AE171:AH171"/>
    <mergeCell ref="AI168:AL168"/>
    <mergeCell ref="AM168:AP168"/>
    <mergeCell ref="AQ168:AT168"/>
    <mergeCell ref="AU168:AX168"/>
    <mergeCell ref="AY168:BB168"/>
    <mergeCell ref="BC168:BF168"/>
    <mergeCell ref="A168:J168"/>
    <mergeCell ref="K168:N168"/>
    <mergeCell ref="O168:R168"/>
    <mergeCell ref="S168:V168"/>
    <mergeCell ref="W168:Z168"/>
    <mergeCell ref="AA168:AD168"/>
    <mergeCell ref="AE168:AH168"/>
    <mergeCell ref="AI169:AL169"/>
    <mergeCell ref="AM169:AP169"/>
    <mergeCell ref="AQ169:AT169"/>
    <mergeCell ref="AU169:AX169"/>
    <mergeCell ref="AY169:BB169"/>
    <mergeCell ref="BC169:BF169"/>
    <mergeCell ref="A169:J169"/>
    <mergeCell ref="K169:N169"/>
    <mergeCell ref="O169:R169"/>
    <mergeCell ref="S169:V169"/>
    <mergeCell ref="W169:Z169"/>
    <mergeCell ref="AA169:AD169"/>
    <mergeCell ref="AE169:AH169"/>
    <mergeCell ref="AI166:AL166"/>
    <mergeCell ref="AM166:AP166"/>
    <mergeCell ref="AQ166:AT166"/>
    <mergeCell ref="AU166:AX166"/>
    <mergeCell ref="AY166:BB166"/>
    <mergeCell ref="BC166:BF166"/>
    <mergeCell ref="A166:J166"/>
    <mergeCell ref="K166:N166"/>
    <mergeCell ref="O166:R166"/>
    <mergeCell ref="S166:V166"/>
    <mergeCell ref="W166:Z166"/>
    <mergeCell ref="AA166:AD166"/>
    <mergeCell ref="AE166:AH166"/>
    <mergeCell ref="AI167:AL167"/>
    <mergeCell ref="AM167:AP167"/>
    <mergeCell ref="AQ167:AT167"/>
    <mergeCell ref="AU167:AX167"/>
    <mergeCell ref="AY167:BB167"/>
    <mergeCell ref="BC167:BF167"/>
    <mergeCell ref="A167:J167"/>
    <mergeCell ref="K167:N167"/>
    <mergeCell ref="O167:R167"/>
    <mergeCell ref="S167:V167"/>
    <mergeCell ref="W167:Z167"/>
    <mergeCell ref="AA167:AD167"/>
    <mergeCell ref="AE167:AH167"/>
    <mergeCell ref="AI164:AL164"/>
    <mergeCell ref="AM164:AP164"/>
    <mergeCell ref="AQ164:AT164"/>
    <mergeCell ref="AU164:AX164"/>
    <mergeCell ref="AY164:BB164"/>
    <mergeCell ref="BC164:BF164"/>
    <mergeCell ref="A164:J164"/>
    <mergeCell ref="K164:N164"/>
    <mergeCell ref="O164:R164"/>
    <mergeCell ref="S164:V164"/>
    <mergeCell ref="W164:Z164"/>
    <mergeCell ref="AA164:AD164"/>
    <mergeCell ref="AE164:AH164"/>
    <mergeCell ref="AI165:AL165"/>
    <mergeCell ref="AM165:AP165"/>
    <mergeCell ref="AQ165:AT165"/>
    <mergeCell ref="AU165:AX165"/>
    <mergeCell ref="AY165:BB165"/>
    <mergeCell ref="BC165:BF165"/>
    <mergeCell ref="A165:J165"/>
    <mergeCell ref="K165:N165"/>
    <mergeCell ref="O165:R165"/>
    <mergeCell ref="S165:V165"/>
    <mergeCell ref="W165:Z165"/>
    <mergeCell ref="AA165:AD165"/>
    <mergeCell ref="AE165:AH165"/>
    <mergeCell ref="AI159:AL159"/>
    <mergeCell ref="AM159:AP159"/>
    <mergeCell ref="AQ159:AT159"/>
    <mergeCell ref="AU159:AX159"/>
    <mergeCell ref="AY159:BB159"/>
    <mergeCell ref="BC159:BF159"/>
    <mergeCell ref="A159:J159"/>
    <mergeCell ref="K159:N159"/>
    <mergeCell ref="O159:R159"/>
    <mergeCell ref="S159:V159"/>
    <mergeCell ref="W159:Z159"/>
    <mergeCell ref="AA159:AD159"/>
    <mergeCell ref="AE159:AH159"/>
    <mergeCell ref="AI163:AL163"/>
    <mergeCell ref="AM163:AP163"/>
    <mergeCell ref="AQ163:AT163"/>
    <mergeCell ref="AU163:AX163"/>
    <mergeCell ref="AY163:BB163"/>
    <mergeCell ref="BC163:BF163"/>
    <mergeCell ref="A163:J163"/>
    <mergeCell ref="K163:N163"/>
    <mergeCell ref="O163:R163"/>
    <mergeCell ref="S163:V163"/>
    <mergeCell ref="W163:Z163"/>
    <mergeCell ref="AA163:AD163"/>
    <mergeCell ref="AE163:AH163"/>
    <mergeCell ref="A161:J161"/>
    <mergeCell ref="K161:N161"/>
    <mergeCell ref="O161:R161"/>
    <mergeCell ref="S161:V161"/>
    <mergeCell ref="W161:Z161"/>
    <mergeCell ref="AA161:AD161"/>
    <mergeCell ref="AI157:AL157"/>
    <mergeCell ref="AM157:AP157"/>
    <mergeCell ref="AQ157:AT157"/>
    <mergeCell ref="AU157:AX157"/>
    <mergeCell ref="AY157:BB157"/>
    <mergeCell ref="BC157:BF157"/>
    <mergeCell ref="A157:J157"/>
    <mergeCell ref="K157:N157"/>
    <mergeCell ref="O157:R157"/>
    <mergeCell ref="S157:V157"/>
    <mergeCell ref="W157:Z157"/>
    <mergeCell ref="AA157:AD157"/>
    <mergeCell ref="AE157:AH157"/>
    <mergeCell ref="AI158:AL158"/>
    <mergeCell ref="AM158:AP158"/>
    <mergeCell ref="AQ158:AT158"/>
    <mergeCell ref="AU158:AX158"/>
    <mergeCell ref="AY158:BB158"/>
    <mergeCell ref="BC158:BF158"/>
    <mergeCell ref="A158:J158"/>
    <mergeCell ref="K158:N158"/>
    <mergeCell ref="O158:R158"/>
    <mergeCell ref="S158:V158"/>
    <mergeCell ref="W158:Z158"/>
    <mergeCell ref="AA158:AD158"/>
    <mergeCell ref="AE158:AH158"/>
    <mergeCell ref="BC142:BF142"/>
    <mergeCell ref="A142:J142"/>
    <mergeCell ref="K142:N142"/>
    <mergeCell ref="O142:R142"/>
    <mergeCell ref="S142:V142"/>
    <mergeCell ref="W142:Z142"/>
    <mergeCell ref="AA142:AD142"/>
    <mergeCell ref="AE142:AH142"/>
    <mergeCell ref="AE156:AH156"/>
    <mergeCell ref="AI156:AL156"/>
    <mergeCell ref="AM156:AP156"/>
    <mergeCell ref="AQ156:AT156"/>
    <mergeCell ref="AU156:AX156"/>
    <mergeCell ref="AY156:BB156"/>
    <mergeCell ref="BC156:BF156"/>
    <mergeCell ref="A154:J154"/>
    <mergeCell ref="A156:J156"/>
    <mergeCell ref="K156:N156"/>
    <mergeCell ref="O156:R156"/>
    <mergeCell ref="S156:V156"/>
    <mergeCell ref="W156:Z156"/>
    <mergeCell ref="AA156:AD156"/>
    <mergeCell ref="A155:BF155"/>
    <mergeCell ref="AI142:AL142"/>
    <mergeCell ref="AM142:AP142"/>
    <mergeCell ref="AQ142:AT142"/>
    <mergeCell ref="AU142:AX142"/>
    <mergeCell ref="AY142:BB142"/>
    <mergeCell ref="AI153:AL153"/>
    <mergeCell ref="AM153:AP153"/>
    <mergeCell ref="AQ153:AT153"/>
    <mergeCell ref="AU153:AX153"/>
    <mergeCell ref="AI140:AL140"/>
    <mergeCell ref="AM140:AP140"/>
    <mergeCell ref="AQ140:AT140"/>
    <mergeCell ref="AU140:AX140"/>
    <mergeCell ref="AY140:BB140"/>
    <mergeCell ref="BC140:BF140"/>
    <mergeCell ref="A140:J140"/>
    <mergeCell ref="K140:N140"/>
    <mergeCell ref="O140:R140"/>
    <mergeCell ref="S140:V140"/>
    <mergeCell ref="W140:Z140"/>
    <mergeCell ref="AA140:AD140"/>
    <mergeCell ref="AE140:AH140"/>
    <mergeCell ref="AI141:AL141"/>
    <mergeCell ref="AM141:AP141"/>
    <mergeCell ref="AQ141:AT141"/>
    <mergeCell ref="AU141:AX141"/>
    <mergeCell ref="AY141:BB141"/>
    <mergeCell ref="BC141:BF141"/>
    <mergeCell ref="A141:J141"/>
    <mergeCell ref="K141:N141"/>
    <mergeCell ref="O141:R141"/>
    <mergeCell ref="S141:V141"/>
    <mergeCell ref="W141:Z141"/>
    <mergeCell ref="AA141:AD141"/>
    <mergeCell ref="AE141:AH141"/>
    <mergeCell ref="AY153:BB153"/>
    <mergeCell ref="BC153:BF153"/>
    <mergeCell ref="A153:J153"/>
    <mergeCell ref="K153:N153"/>
    <mergeCell ref="O153:R153"/>
    <mergeCell ref="S153:V153"/>
    <mergeCell ref="W153:Z153"/>
    <mergeCell ref="AA153:AD153"/>
    <mergeCell ref="AE153:AH153"/>
    <mergeCell ref="AI154:AL154"/>
    <mergeCell ref="AM154:AP154"/>
    <mergeCell ref="AQ154:AT154"/>
    <mergeCell ref="AU154:AX154"/>
    <mergeCell ref="AY154:BB154"/>
    <mergeCell ref="BC154:BF154"/>
    <mergeCell ref="K154:N154"/>
    <mergeCell ref="O154:R154"/>
    <mergeCell ref="S154:V154"/>
    <mergeCell ref="W154:Z154"/>
    <mergeCell ref="AA154:AD154"/>
    <mergeCell ref="AE154:AH154"/>
    <mergeCell ref="AI151:AL151"/>
    <mergeCell ref="AM151:AP151"/>
    <mergeCell ref="AQ151:AT151"/>
    <mergeCell ref="AU151:AX151"/>
    <mergeCell ref="AY151:BB151"/>
    <mergeCell ref="BC151:BF151"/>
    <mergeCell ref="A151:J151"/>
    <mergeCell ref="K151:N151"/>
    <mergeCell ref="O151:R151"/>
    <mergeCell ref="S151:V151"/>
    <mergeCell ref="W151:Z151"/>
    <mergeCell ref="AA151:AD151"/>
    <mergeCell ref="AE151:AH151"/>
    <mergeCell ref="AI152:AL152"/>
    <mergeCell ref="AM152:AP152"/>
    <mergeCell ref="AQ152:AT152"/>
    <mergeCell ref="AU152:AX152"/>
    <mergeCell ref="AY152:BB152"/>
    <mergeCell ref="BC152:BF152"/>
    <mergeCell ref="A152:J152"/>
    <mergeCell ref="K152:N152"/>
    <mergeCell ref="O152:R152"/>
    <mergeCell ref="S152:V152"/>
    <mergeCell ref="W152:Z152"/>
    <mergeCell ref="AA152:AD152"/>
    <mergeCell ref="AE152:AH152"/>
    <mergeCell ref="AI149:AL149"/>
    <mergeCell ref="AM149:AP149"/>
    <mergeCell ref="AQ149:AT149"/>
    <mergeCell ref="AU149:AX149"/>
    <mergeCell ref="AY149:BB149"/>
    <mergeCell ref="BC149:BF149"/>
    <mergeCell ref="A149:J149"/>
    <mergeCell ref="K149:N149"/>
    <mergeCell ref="O149:R149"/>
    <mergeCell ref="S149:V149"/>
    <mergeCell ref="W149:Z149"/>
    <mergeCell ref="AA149:AD149"/>
    <mergeCell ref="AE149:AH149"/>
    <mergeCell ref="AI150:AL150"/>
    <mergeCell ref="AM150:AP150"/>
    <mergeCell ref="AQ150:AT150"/>
    <mergeCell ref="AU150:AX150"/>
    <mergeCell ref="AY150:BB150"/>
    <mergeCell ref="BC150:BF150"/>
    <mergeCell ref="A150:J150"/>
    <mergeCell ref="K150:N150"/>
    <mergeCell ref="O150:R150"/>
    <mergeCell ref="S150:V150"/>
    <mergeCell ref="W150:Z150"/>
    <mergeCell ref="AA150:AD150"/>
    <mergeCell ref="AE150:AH150"/>
    <mergeCell ref="AI147:AL147"/>
    <mergeCell ref="AM147:AP147"/>
    <mergeCell ref="AQ147:AT147"/>
    <mergeCell ref="AU147:AX147"/>
    <mergeCell ref="AY147:BB147"/>
    <mergeCell ref="BC147:BF147"/>
    <mergeCell ref="A147:J147"/>
    <mergeCell ref="K147:N147"/>
    <mergeCell ref="O147:R147"/>
    <mergeCell ref="S147:V147"/>
    <mergeCell ref="W147:Z147"/>
    <mergeCell ref="AA147:AD147"/>
    <mergeCell ref="AE147:AH147"/>
    <mergeCell ref="AI148:AL148"/>
    <mergeCell ref="AM148:AP148"/>
    <mergeCell ref="AQ148:AT148"/>
    <mergeCell ref="AU148:AX148"/>
    <mergeCell ref="AY148:BB148"/>
    <mergeCell ref="BC148:BF148"/>
    <mergeCell ref="A148:J148"/>
    <mergeCell ref="K148:N148"/>
    <mergeCell ref="O148:R148"/>
    <mergeCell ref="S148:V148"/>
    <mergeCell ref="W148:Z148"/>
    <mergeCell ref="AA148:AD148"/>
    <mergeCell ref="AE148:AH148"/>
    <mergeCell ref="AI145:AL145"/>
    <mergeCell ref="AM145:AP145"/>
    <mergeCell ref="AQ145:AT145"/>
    <mergeCell ref="AU145:AX145"/>
    <mergeCell ref="AY145:BB145"/>
    <mergeCell ref="BC145:BF145"/>
    <mergeCell ref="A145:J145"/>
    <mergeCell ref="K145:N145"/>
    <mergeCell ref="O145:R145"/>
    <mergeCell ref="S145:V145"/>
    <mergeCell ref="W145:Z145"/>
    <mergeCell ref="AA145:AD145"/>
    <mergeCell ref="AE145:AH145"/>
    <mergeCell ref="AI146:AL146"/>
    <mergeCell ref="AM146:AP146"/>
    <mergeCell ref="AQ146:AT146"/>
    <mergeCell ref="AU146:AX146"/>
    <mergeCell ref="AY146:BB146"/>
    <mergeCell ref="BC146:BF146"/>
    <mergeCell ref="A146:J146"/>
    <mergeCell ref="K146:N146"/>
    <mergeCell ref="O146:R146"/>
    <mergeCell ref="S146:V146"/>
    <mergeCell ref="W146:Z146"/>
    <mergeCell ref="AA146:AD146"/>
    <mergeCell ref="AE146:AH146"/>
    <mergeCell ref="AI143:AL143"/>
    <mergeCell ref="AM143:AP143"/>
    <mergeCell ref="AQ143:AT143"/>
    <mergeCell ref="AU143:AX143"/>
    <mergeCell ref="AY143:BB143"/>
    <mergeCell ref="BC143:BF143"/>
    <mergeCell ref="A143:J143"/>
    <mergeCell ref="K143:N143"/>
    <mergeCell ref="O143:R143"/>
    <mergeCell ref="S143:V143"/>
    <mergeCell ref="W143:Z143"/>
    <mergeCell ref="AA143:AD143"/>
    <mergeCell ref="AE143:AH143"/>
    <mergeCell ref="AI144:AL144"/>
    <mergeCell ref="AM144:AP144"/>
    <mergeCell ref="AQ144:AT144"/>
    <mergeCell ref="AU144:AX144"/>
    <mergeCell ref="AY144:BB144"/>
    <mergeCell ref="BC144:BF144"/>
    <mergeCell ref="A144:J144"/>
    <mergeCell ref="K144:N144"/>
    <mergeCell ref="O144:R144"/>
    <mergeCell ref="S144:V144"/>
    <mergeCell ref="W144:Z144"/>
    <mergeCell ref="AA144:AD144"/>
    <mergeCell ref="AE144:AH144"/>
    <mergeCell ref="AI138:AL138"/>
    <mergeCell ref="AM138:AP138"/>
    <mergeCell ref="AQ138:AT138"/>
    <mergeCell ref="AU138:AX138"/>
    <mergeCell ref="AY138:BB138"/>
    <mergeCell ref="BC138:BF138"/>
    <mergeCell ref="A138:J138"/>
    <mergeCell ref="K138:N138"/>
    <mergeCell ref="O138:R138"/>
    <mergeCell ref="S138:V138"/>
    <mergeCell ref="W138:Z138"/>
    <mergeCell ref="AA138:AD138"/>
    <mergeCell ref="AE138:AH138"/>
    <mergeCell ref="AI139:AL139"/>
    <mergeCell ref="AM139:AP139"/>
    <mergeCell ref="AQ139:AT139"/>
    <mergeCell ref="AU139:AX139"/>
    <mergeCell ref="AY139:BB139"/>
    <mergeCell ref="BC139:BF139"/>
    <mergeCell ref="A139:J139"/>
    <mergeCell ref="K139:N139"/>
    <mergeCell ref="O139:R139"/>
    <mergeCell ref="S139:V139"/>
    <mergeCell ref="W139:Z139"/>
    <mergeCell ref="AA139:AD139"/>
    <mergeCell ref="AE139:AH139"/>
    <mergeCell ref="AE136:AH136"/>
    <mergeCell ref="AI136:AL136"/>
    <mergeCell ref="AM136:AP136"/>
    <mergeCell ref="AQ136:AT136"/>
    <mergeCell ref="AU136:AX136"/>
    <mergeCell ref="AY136:BB136"/>
    <mergeCell ref="BC136:BF136"/>
    <mergeCell ref="A134:J134"/>
    <mergeCell ref="A136:J136"/>
    <mergeCell ref="K136:N136"/>
    <mergeCell ref="O136:R136"/>
    <mergeCell ref="S136:V136"/>
    <mergeCell ref="W136:Z136"/>
    <mergeCell ref="AA136:AD136"/>
    <mergeCell ref="AI137:AL137"/>
    <mergeCell ref="AM137:AP137"/>
    <mergeCell ref="AQ137:AT137"/>
    <mergeCell ref="AU137:AX137"/>
    <mergeCell ref="AY137:BB137"/>
    <mergeCell ref="BC137:BF137"/>
    <mergeCell ref="A137:J137"/>
    <mergeCell ref="K137:N137"/>
    <mergeCell ref="O137:R137"/>
    <mergeCell ref="S137:V137"/>
    <mergeCell ref="W137:Z137"/>
    <mergeCell ref="AA137:AD137"/>
    <mergeCell ref="AE137:AH137"/>
    <mergeCell ref="A135:BF135"/>
    <mergeCell ref="AI134:AL134"/>
    <mergeCell ref="AM134:AP134"/>
    <mergeCell ref="AQ134:AT134"/>
    <mergeCell ref="AU134:AX134"/>
    <mergeCell ref="AY120:BB120"/>
    <mergeCell ref="BC120:BF120"/>
    <mergeCell ref="A120:J120"/>
    <mergeCell ref="K120:N120"/>
    <mergeCell ref="O120:R120"/>
    <mergeCell ref="S120:V120"/>
    <mergeCell ref="W120:Z120"/>
    <mergeCell ref="AA120:AD120"/>
    <mergeCell ref="AE120:AH120"/>
    <mergeCell ref="AI121:AL121"/>
    <mergeCell ref="AM121:AP121"/>
    <mergeCell ref="AQ121:AT121"/>
    <mergeCell ref="AU121:AX121"/>
    <mergeCell ref="AY121:BB121"/>
    <mergeCell ref="BC121:BF121"/>
    <mergeCell ref="A121:J121"/>
    <mergeCell ref="K121:N121"/>
    <mergeCell ref="O121:R121"/>
    <mergeCell ref="S121:V121"/>
    <mergeCell ref="W121:Z121"/>
    <mergeCell ref="AA121:AD121"/>
    <mergeCell ref="AE121:AH121"/>
    <mergeCell ref="AI122:AL122"/>
    <mergeCell ref="AM122:AP122"/>
    <mergeCell ref="AQ122:AT122"/>
    <mergeCell ref="AU122:AX122"/>
    <mergeCell ref="AY122:BB122"/>
    <mergeCell ref="AI133:AL133"/>
    <mergeCell ref="AM133:AP133"/>
    <mergeCell ref="AQ133:AT133"/>
    <mergeCell ref="AU133:AX133"/>
    <mergeCell ref="AY133:BB133"/>
    <mergeCell ref="BC133:BF133"/>
    <mergeCell ref="A133:J133"/>
    <mergeCell ref="K133:N133"/>
    <mergeCell ref="O133:R133"/>
    <mergeCell ref="S133:V133"/>
    <mergeCell ref="W133:Z133"/>
    <mergeCell ref="AA133:AD133"/>
    <mergeCell ref="AE133:AH133"/>
    <mergeCell ref="AA132:AD132"/>
    <mergeCell ref="AE132:AH132"/>
    <mergeCell ref="AI129:AL129"/>
    <mergeCell ref="AM129:AP129"/>
    <mergeCell ref="AQ129:AT129"/>
    <mergeCell ref="AU129:AX129"/>
    <mergeCell ref="AY129:BB129"/>
    <mergeCell ref="BC129:BF129"/>
    <mergeCell ref="A129:J129"/>
    <mergeCell ref="K129:N129"/>
    <mergeCell ref="O129:R129"/>
    <mergeCell ref="S129:V129"/>
    <mergeCell ref="W129:Z129"/>
    <mergeCell ref="AA129:AD129"/>
    <mergeCell ref="AY134:BB134"/>
    <mergeCell ref="BC134:BF134"/>
    <mergeCell ref="K134:N134"/>
    <mergeCell ref="O134:R134"/>
    <mergeCell ref="S134:V134"/>
    <mergeCell ref="W134:Z134"/>
    <mergeCell ref="AA134:AD134"/>
    <mergeCell ref="AE134:AH134"/>
    <mergeCell ref="AI131:AL131"/>
    <mergeCell ref="AM131:AP131"/>
    <mergeCell ref="AQ131:AT131"/>
    <mergeCell ref="AU131:AX131"/>
    <mergeCell ref="AY131:BB131"/>
    <mergeCell ref="BC131:BF131"/>
    <mergeCell ref="A131:J131"/>
    <mergeCell ref="K131:N131"/>
    <mergeCell ref="O131:R131"/>
    <mergeCell ref="S131:V131"/>
    <mergeCell ref="W131:Z131"/>
    <mergeCell ref="AA131:AD131"/>
    <mergeCell ref="AE131:AH131"/>
    <mergeCell ref="AI132:AL132"/>
    <mergeCell ref="AM132:AP132"/>
    <mergeCell ref="AQ132:AT132"/>
    <mergeCell ref="AU132:AX132"/>
    <mergeCell ref="AY132:BB132"/>
    <mergeCell ref="BC132:BF132"/>
    <mergeCell ref="A132:J132"/>
    <mergeCell ref="K132:N132"/>
    <mergeCell ref="O132:R132"/>
    <mergeCell ref="S132:V132"/>
    <mergeCell ref="W132:Z132"/>
    <mergeCell ref="AE129:AH129"/>
    <mergeCell ref="AI130:AL130"/>
    <mergeCell ref="AM130:AP130"/>
    <mergeCell ref="AQ130:AT130"/>
    <mergeCell ref="AU130:AX130"/>
    <mergeCell ref="AY130:BB130"/>
    <mergeCell ref="BC130:BF130"/>
    <mergeCell ref="A130:J130"/>
    <mergeCell ref="K130:N130"/>
    <mergeCell ref="O130:R130"/>
    <mergeCell ref="S130:V130"/>
    <mergeCell ref="W130:Z130"/>
    <mergeCell ref="AA130:AD130"/>
    <mergeCell ref="AE130:AH130"/>
    <mergeCell ref="AI127:AL127"/>
    <mergeCell ref="AM127:AP127"/>
    <mergeCell ref="AQ127:AT127"/>
    <mergeCell ref="AU127:AX127"/>
    <mergeCell ref="AY127:BB127"/>
    <mergeCell ref="BC127:BF127"/>
    <mergeCell ref="A127:J127"/>
    <mergeCell ref="K127:N127"/>
    <mergeCell ref="O127:R127"/>
    <mergeCell ref="S127:V127"/>
    <mergeCell ref="W127:Z127"/>
    <mergeCell ref="AA127:AD127"/>
    <mergeCell ref="AE127:AH127"/>
    <mergeCell ref="AI128:AL128"/>
    <mergeCell ref="AM128:AP128"/>
    <mergeCell ref="AQ128:AT128"/>
    <mergeCell ref="AU128:AX128"/>
    <mergeCell ref="AY128:BB128"/>
    <mergeCell ref="BC128:BF128"/>
    <mergeCell ref="A128:J128"/>
    <mergeCell ref="K128:N128"/>
    <mergeCell ref="O128:R128"/>
    <mergeCell ref="S128:V128"/>
    <mergeCell ref="W128:Z128"/>
    <mergeCell ref="AA128:AD128"/>
    <mergeCell ref="AE128:AH128"/>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126:AL126"/>
    <mergeCell ref="AM126:AP126"/>
    <mergeCell ref="AQ126:AT126"/>
    <mergeCell ref="AU126:AX126"/>
    <mergeCell ref="AY126:BB126"/>
    <mergeCell ref="BC126:BF126"/>
    <mergeCell ref="A126:J126"/>
    <mergeCell ref="K126:N126"/>
    <mergeCell ref="O126:R126"/>
    <mergeCell ref="S126:V126"/>
    <mergeCell ref="W126:Z126"/>
    <mergeCell ref="AA126:AD126"/>
    <mergeCell ref="AE126:AH126"/>
    <mergeCell ref="BC122:BF122"/>
    <mergeCell ref="A122:J122"/>
    <mergeCell ref="K122:N122"/>
    <mergeCell ref="O122:R122"/>
    <mergeCell ref="S122:V122"/>
    <mergeCell ref="W122:Z12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61:J61"/>
    <mergeCell ref="K61:N61"/>
    <mergeCell ref="O61:R61"/>
    <mergeCell ref="S61:V61"/>
    <mergeCell ref="AA11:AD11"/>
    <mergeCell ref="AE11:AH11"/>
    <mergeCell ref="AE56:AH56"/>
    <mergeCell ref="AI56:AL56"/>
    <mergeCell ref="AM56:AP56"/>
    <mergeCell ref="AQ56:AT56"/>
    <mergeCell ref="AU56:AX56"/>
    <mergeCell ref="AY56:BB56"/>
    <mergeCell ref="BC56:BF56"/>
    <mergeCell ref="A54:J54"/>
    <mergeCell ref="A56:J56"/>
    <mergeCell ref="K56:N56"/>
    <mergeCell ref="O56:R56"/>
    <mergeCell ref="S56:V56"/>
    <mergeCell ref="W56:Z56"/>
    <mergeCell ref="AA56:AD56"/>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 ref="A55:BF55"/>
    <mergeCell ref="AI11:AL11"/>
    <mergeCell ref="AM11:AP11"/>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Q11:AT11"/>
    <mergeCell ref="AU11:AX11"/>
    <mergeCell ref="AY11:BB11"/>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K54:N54"/>
    <mergeCell ref="O54:R54"/>
    <mergeCell ref="S54:V54"/>
    <mergeCell ref="W54:Z54"/>
    <mergeCell ref="AA54:AD54"/>
    <mergeCell ref="AE54:AH54"/>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8:AL8"/>
    <mergeCell ref="AM8:AP8"/>
    <mergeCell ref="AQ8:AT8"/>
    <mergeCell ref="AU8:AX8"/>
    <mergeCell ref="AY8:BB8"/>
    <mergeCell ref="BC8:BF8"/>
    <mergeCell ref="A8:J8"/>
    <mergeCell ref="K8:N8"/>
    <mergeCell ref="O8:R8"/>
    <mergeCell ref="S8:V8"/>
    <mergeCell ref="W8:Z8"/>
    <mergeCell ref="AA8:AD8"/>
    <mergeCell ref="AE8:AH8"/>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BC11:BF11"/>
    <mergeCell ref="A11:J11"/>
    <mergeCell ref="K11:N11"/>
    <mergeCell ref="O11:R11"/>
    <mergeCell ref="S11:V11"/>
    <mergeCell ref="W11:Z11"/>
    <mergeCell ref="AO2:AU2"/>
    <mergeCell ref="AO3:AU3"/>
    <mergeCell ref="J1:AW1"/>
    <mergeCell ref="C2:J2"/>
    <mergeCell ref="K2:S2"/>
    <mergeCell ref="X2:AI2"/>
    <mergeCell ref="AV2:BF2"/>
    <mergeCell ref="K3:S3"/>
    <mergeCell ref="AV3:BF3"/>
    <mergeCell ref="C5:BF5"/>
    <mergeCell ref="BC6:BF6"/>
    <mergeCell ref="A7:BF7"/>
    <mergeCell ref="AA6:AD6"/>
    <mergeCell ref="AE6:AH6"/>
    <mergeCell ref="AI6:AL6"/>
    <mergeCell ref="AM6:AP6"/>
    <mergeCell ref="AQ6:AT6"/>
    <mergeCell ref="AU6:AX6"/>
    <mergeCell ref="AY6:BB6"/>
    <mergeCell ref="C3:J3"/>
    <mergeCell ref="A5:B5"/>
    <mergeCell ref="A6:J6"/>
    <mergeCell ref="K6:N6"/>
    <mergeCell ref="O6:R6"/>
    <mergeCell ref="S6:V6"/>
    <mergeCell ref="W6:Z6"/>
  </mergeCell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InputMessage="1" prompt="Click to select section!!!">
          <x14:formula1>
            <xm:f>'Rough Work'!$K:$K</xm:f>
          </x14:formula1>
          <xm:sqref>A7 A55 A75 A95 A115 A135 A155 A175 A195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Z535"/>
  <sheetViews>
    <sheetView tabSelected="1" workbookViewId="0">
      <pane xSplit="1" ySplit="2" topLeftCell="B3" activePane="bottomRight" state="frozen"/>
      <selection pane="topRight" activeCell="B1" sqref="B1"/>
      <selection pane="bottomLeft" activeCell="A3" sqref="A3"/>
      <selection pane="bottomRight" activeCell="A3" sqref="A3"/>
    </sheetView>
  </sheetViews>
  <sheetFormatPr defaultColWidth="14.42578125" defaultRowHeight="15" customHeight="1" x14ac:dyDescent="0.2"/>
  <cols>
    <col min="1" max="1" width="23.5703125" customWidth="1"/>
    <col min="2" max="2" width="32.42578125" customWidth="1"/>
    <col min="3" max="3" width="13.85546875" customWidth="1"/>
    <col min="4" max="4" width="13.5703125" customWidth="1"/>
    <col min="5" max="5" width="16.85546875" customWidth="1"/>
    <col min="6" max="6" width="31.85546875" customWidth="1"/>
    <col min="7" max="7" width="19.42578125" customWidth="1"/>
    <col min="8" max="8" width="19.85546875" customWidth="1"/>
    <col min="9" max="9" width="14.42578125" customWidth="1"/>
    <col min="10" max="10" width="23.85546875" customWidth="1"/>
    <col min="11" max="11" width="27.5703125" customWidth="1"/>
    <col min="12" max="15" width="18.140625" customWidth="1"/>
    <col min="16" max="16" width="18.5703125" customWidth="1"/>
    <col min="17" max="17" width="12.5703125" customWidth="1"/>
    <col min="18" max="18" width="11.140625" customWidth="1"/>
    <col min="19" max="19" width="10.85546875" customWidth="1"/>
    <col min="20" max="20" width="17.140625" customWidth="1"/>
    <col min="21" max="21" width="16" customWidth="1"/>
    <col min="22" max="22" width="12.42578125" customWidth="1"/>
    <col min="23" max="24" width="18" customWidth="1"/>
    <col min="25" max="25" width="18.5703125" customWidth="1"/>
    <col min="26" max="27" width="18" customWidth="1"/>
    <col min="28" max="28" width="13.42578125" customWidth="1"/>
    <col min="29" max="29" width="12.85546875" customWidth="1"/>
    <col min="30" max="30" width="17.28515625" customWidth="1"/>
    <col min="31" max="31" width="12.42578125" customWidth="1"/>
    <col min="32" max="32" width="14.42578125" customWidth="1"/>
    <col min="33" max="33" width="12.5703125" customWidth="1"/>
    <col min="34" max="34" width="20.5703125" customWidth="1"/>
    <col min="35" max="35" width="18.140625" customWidth="1"/>
    <col min="36" max="36" width="13" customWidth="1"/>
    <col min="37" max="37" width="25.7109375" style="14" customWidth="1"/>
    <col min="38" max="38" width="28.5703125" style="14" customWidth="1"/>
    <col min="39" max="39" width="29.7109375" style="14" customWidth="1"/>
    <col min="40" max="40" width="24.42578125" style="14" customWidth="1"/>
    <col min="41" max="41" width="13" customWidth="1"/>
    <col min="42" max="42" width="24.5703125" customWidth="1"/>
    <col min="43" max="44" width="16.85546875" customWidth="1"/>
    <col min="45" max="45" width="47" customWidth="1"/>
    <col min="46" max="46" width="29.42578125" customWidth="1"/>
    <col min="47" max="47" width="30.42578125" customWidth="1"/>
    <col min="48" max="48" width="34.5703125" customWidth="1"/>
    <col min="49" max="49" width="16.42578125" customWidth="1"/>
    <col min="50" max="52" width="17.42578125" customWidth="1"/>
  </cols>
  <sheetData>
    <row r="1" spans="1:52" ht="9.75" customHeight="1" x14ac:dyDescent="0.25">
      <c r="A1" s="41" t="s">
        <v>155</v>
      </c>
      <c r="B1" s="42" t="s">
        <v>241</v>
      </c>
      <c r="C1" s="41"/>
      <c r="D1" s="41" t="s">
        <v>156</v>
      </c>
      <c r="E1" s="43">
        <v>43556</v>
      </c>
      <c r="F1" s="41" t="s">
        <v>157</v>
      </c>
      <c r="G1" s="43">
        <v>43921</v>
      </c>
      <c r="H1" s="41" t="s">
        <v>158</v>
      </c>
      <c r="I1" s="43">
        <v>43862</v>
      </c>
      <c r="J1" s="41" t="s">
        <v>159</v>
      </c>
      <c r="K1" s="44">
        <v>43890</v>
      </c>
      <c r="L1" s="41" t="s">
        <v>160</v>
      </c>
      <c r="M1" s="42" t="s">
        <v>161</v>
      </c>
      <c r="N1" s="45"/>
      <c r="O1" s="41" t="s">
        <v>162</v>
      </c>
      <c r="P1" s="43">
        <v>43556</v>
      </c>
      <c r="Q1" s="41" t="s">
        <v>163</v>
      </c>
      <c r="R1" s="44">
        <v>43921</v>
      </c>
      <c r="S1" s="45"/>
      <c r="T1" s="45"/>
      <c r="U1" s="31"/>
      <c r="V1" s="31"/>
      <c r="W1" s="31"/>
      <c r="X1" s="31"/>
      <c r="Y1" s="31"/>
      <c r="Z1" s="31"/>
      <c r="AA1" s="31"/>
      <c r="AB1" s="31"/>
      <c r="AC1" s="31"/>
      <c r="AD1" s="31"/>
      <c r="AE1" s="31"/>
      <c r="AF1" s="31"/>
      <c r="AG1" s="31"/>
      <c r="AH1" s="31"/>
      <c r="AI1" s="31"/>
      <c r="AJ1" s="32"/>
      <c r="AK1" s="33"/>
      <c r="AL1" s="33"/>
      <c r="AM1" s="33"/>
      <c r="AN1" s="33"/>
      <c r="AO1" s="31"/>
      <c r="AP1" s="31"/>
      <c r="AQ1" s="31"/>
      <c r="AR1" s="31"/>
      <c r="AS1" s="31"/>
      <c r="AT1" s="31"/>
      <c r="AU1" s="31"/>
      <c r="AV1" s="31"/>
      <c r="AW1" s="34"/>
      <c r="AX1" s="35"/>
      <c r="AY1" s="35"/>
      <c r="AZ1" s="36"/>
    </row>
    <row r="2" spans="1:52" s="30" customFormat="1" ht="47.25" x14ac:dyDescent="0.25">
      <c r="A2" s="37" t="s">
        <v>164</v>
      </c>
      <c r="B2" s="37" t="s">
        <v>165</v>
      </c>
      <c r="C2" s="38" t="s">
        <v>166</v>
      </c>
      <c r="D2" s="38" t="s">
        <v>167</v>
      </c>
      <c r="E2" s="38" t="s">
        <v>168</v>
      </c>
      <c r="F2" s="38" t="s">
        <v>169</v>
      </c>
      <c r="G2" s="38" t="s">
        <v>170</v>
      </c>
      <c r="H2" s="38" t="s">
        <v>171</v>
      </c>
      <c r="I2" s="37" t="s">
        <v>172</v>
      </c>
      <c r="J2" s="38" t="s">
        <v>173</v>
      </c>
      <c r="K2" s="37" t="s">
        <v>174</v>
      </c>
      <c r="L2" s="38" t="s">
        <v>175</v>
      </c>
      <c r="M2" s="38" t="s">
        <v>176</v>
      </c>
      <c r="N2" s="38" t="s">
        <v>177</v>
      </c>
      <c r="O2" s="38" t="s">
        <v>178</v>
      </c>
      <c r="P2" s="38" t="s">
        <v>179</v>
      </c>
      <c r="Q2" s="37" t="s">
        <v>180</v>
      </c>
      <c r="R2" s="38" t="s">
        <v>181</v>
      </c>
      <c r="S2" s="38" t="s">
        <v>182</v>
      </c>
      <c r="T2" s="38" t="s">
        <v>183</v>
      </c>
      <c r="U2" s="38" t="s">
        <v>184</v>
      </c>
      <c r="V2" s="38" t="s">
        <v>185</v>
      </c>
      <c r="W2" s="38" t="s">
        <v>186</v>
      </c>
      <c r="X2" s="38" t="s">
        <v>187</v>
      </c>
      <c r="Y2" s="38" t="s">
        <v>188</v>
      </c>
      <c r="Z2" s="38" t="s">
        <v>189</v>
      </c>
      <c r="AA2" s="38" t="s">
        <v>190</v>
      </c>
      <c r="AB2" s="38" t="s">
        <v>191</v>
      </c>
      <c r="AC2" s="38" t="s">
        <v>192</v>
      </c>
      <c r="AD2" s="38" t="s">
        <v>193</v>
      </c>
      <c r="AE2" s="38" t="s">
        <v>194</v>
      </c>
      <c r="AF2" s="38" t="s">
        <v>195</v>
      </c>
      <c r="AG2" s="38" t="s">
        <v>196</v>
      </c>
      <c r="AH2" s="38" t="s">
        <v>197</v>
      </c>
      <c r="AI2" s="38" t="s">
        <v>198</v>
      </c>
      <c r="AJ2" s="38" t="s">
        <v>199</v>
      </c>
      <c r="AK2" s="39" t="s">
        <v>200</v>
      </c>
      <c r="AL2" s="39" t="s">
        <v>201</v>
      </c>
      <c r="AM2" s="40" t="s">
        <v>202</v>
      </c>
      <c r="AN2" s="40" t="s">
        <v>203</v>
      </c>
      <c r="AO2" s="38" t="s">
        <v>204</v>
      </c>
      <c r="AP2" s="37" t="s">
        <v>205</v>
      </c>
      <c r="AQ2" s="38" t="s">
        <v>206</v>
      </c>
      <c r="AR2" s="38" t="s">
        <v>207</v>
      </c>
      <c r="AS2" s="38" t="s">
        <v>208</v>
      </c>
      <c r="AT2" s="38" t="s">
        <v>209</v>
      </c>
      <c r="AU2" s="38" t="s">
        <v>210</v>
      </c>
      <c r="AV2" s="38" t="s">
        <v>211</v>
      </c>
      <c r="AW2" s="37" t="s">
        <v>212</v>
      </c>
      <c r="AX2" s="37" t="s">
        <v>213</v>
      </c>
      <c r="AY2" s="37" t="s">
        <v>214</v>
      </c>
      <c r="AZ2" s="37" t="s">
        <v>215</v>
      </c>
    </row>
    <row r="3" spans="1:52" s="15" customFormat="1" ht="15.75" customHeight="1" x14ac:dyDescent="0.25">
      <c r="A3" s="16"/>
      <c r="B3" s="16"/>
      <c r="C3" s="16"/>
      <c r="D3" s="16"/>
      <c r="E3" s="16"/>
      <c r="F3" s="16"/>
      <c r="G3" s="16"/>
      <c r="H3" s="16"/>
      <c r="I3" s="16"/>
      <c r="J3" s="16"/>
      <c r="K3" s="16"/>
      <c r="L3" s="17"/>
      <c r="M3" s="17"/>
      <c r="N3" s="18"/>
      <c r="O3" s="18"/>
      <c r="P3" s="18"/>
      <c r="Q3" s="19"/>
      <c r="R3" s="19"/>
      <c r="S3" s="19"/>
      <c r="T3" s="19"/>
      <c r="U3" s="19"/>
      <c r="V3" s="19"/>
      <c r="W3" s="19"/>
      <c r="X3" s="19"/>
      <c r="Y3" s="19"/>
      <c r="Z3" s="17"/>
      <c r="AA3" s="19"/>
      <c r="AB3" s="20"/>
      <c r="AC3" s="20"/>
      <c r="AD3" s="17"/>
      <c r="AE3" s="21"/>
      <c r="AF3" s="22"/>
      <c r="AG3" s="23"/>
      <c r="AH3" s="23"/>
      <c r="AI3" s="23"/>
      <c r="AJ3" s="24"/>
      <c r="AK3" s="25"/>
      <c r="AL3" s="25"/>
      <c r="AM3" s="25"/>
      <c r="AN3" s="25"/>
      <c r="AO3" s="26"/>
      <c r="AP3" s="16"/>
      <c r="AQ3" s="16"/>
      <c r="AR3" s="16"/>
      <c r="AS3" s="16"/>
      <c r="AT3" s="16"/>
      <c r="AU3" s="16"/>
      <c r="AV3" s="16"/>
      <c r="AW3" s="16"/>
      <c r="AX3" s="27"/>
      <c r="AY3" s="27"/>
      <c r="AZ3" s="16"/>
    </row>
    <row r="4" spans="1:52" s="15" customFormat="1" ht="15.75" customHeight="1" x14ac:dyDescent="0.25">
      <c r="A4" s="16"/>
      <c r="B4" s="16"/>
      <c r="C4" s="16"/>
      <c r="D4" s="16"/>
      <c r="E4" s="16"/>
      <c r="F4" s="16"/>
      <c r="G4" s="16"/>
      <c r="H4" s="16"/>
      <c r="I4" s="16"/>
      <c r="J4" s="16"/>
      <c r="K4" s="16"/>
      <c r="L4" s="17"/>
      <c r="M4" s="17"/>
      <c r="N4" s="18"/>
      <c r="O4" s="18"/>
      <c r="P4" s="18"/>
      <c r="Q4" s="19"/>
      <c r="R4" s="19"/>
      <c r="S4" s="19"/>
      <c r="T4" s="19"/>
      <c r="U4" s="19"/>
      <c r="V4" s="19"/>
      <c r="W4" s="19"/>
      <c r="X4" s="19"/>
      <c r="Y4" s="19"/>
      <c r="Z4" s="18"/>
      <c r="AA4" s="19"/>
      <c r="AB4" s="20"/>
      <c r="AC4" s="20"/>
      <c r="AD4" s="17"/>
      <c r="AE4" s="21"/>
      <c r="AF4" s="22"/>
      <c r="AG4" s="23"/>
      <c r="AH4" s="23"/>
      <c r="AI4" s="23"/>
      <c r="AJ4" s="24"/>
      <c r="AK4" s="25"/>
      <c r="AL4" s="25"/>
      <c r="AM4" s="25"/>
      <c r="AN4" s="25"/>
      <c r="AO4" s="26"/>
      <c r="AP4" s="16"/>
      <c r="AQ4" s="16"/>
      <c r="AR4" s="16"/>
      <c r="AS4" s="16"/>
      <c r="AT4" s="16"/>
      <c r="AU4" s="16"/>
      <c r="AV4" s="16"/>
      <c r="AW4" s="16"/>
      <c r="AX4" s="27"/>
      <c r="AY4" s="27"/>
      <c r="AZ4" s="16"/>
    </row>
    <row r="5" spans="1:52" s="15" customFormat="1" ht="15.75" customHeight="1" x14ac:dyDescent="0.25">
      <c r="A5" s="16"/>
      <c r="B5" s="16"/>
      <c r="C5" s="16"/>
      <c r="D5" s="16"/>
      <c r="E5" s="16"/>
      <c r="F5" s="16"/>
      <c r="G5" s="16"/>
      <c r="H5" s="16"/>
      <c r="I5" s="16"/>
      <c r="J5" s="16"/>
      <c r="K5" s="16"/>
      <c r="L5" s="17"/>
      <c r="M5" s="17"/>
      <c r="N5" s="16"/>
      <c r="O5" s="16"/>
      <c r="P5" s="16"/>
      <c r="Q5" s="26"/>
      <c r="R5" s="17"/>
      <c r="S5" s="26"/>
      <c r="T5" s="26"/>
      <c r="U5" s="26"/>
      <c r="V5" s="26"/>
      <c r="W5" s="26"/>
      <c r="X5" s="26"/>
      <c r="Y5" s="26"/>
      <c r="Z5" s="16"/>
      <c r="AA5" s="26"/>
      <c r="AB5" s="20"/>
      <c r="AC5" s="20"/>
      <c r="AD5" s="17"/>
      <c r="AE5" s="16"/>
      <c r="AF5" s="22"/>
      <c r="AG5" s="26"/>
      <c r="AH5" s="26"/>
      <c r="AI5" s="26"/>
      <c r="AJ5" s="24"/>
      <c r="AK5" s="25"/>
      <c r="AL5" s="25"/>
      <c r="AM5" s="25"/>
      <c r="AN5" s="25"/>
      <c r="AO5" s="26"/>
      <c r="AP5" s="16"/>
      <c r="AQ5" s="16"/>
      <c r="AR5" s="16"/>
      <c r="AS5" s="28"/>
      <c r="AT5" s="28"/>
      <c r="AU5" s="29"/>
      <c r="AV5" s="16"/>
      <c r="AW5" s="16"/>
      <c r="AX5" s="27"/>
      <c r="AY5" s="27"/>
      <c r="AZ5" s="16"/>
    </row>
    <row r="6" spans="1:52" s="15" customFormat="1" ht="15.75" customHeight="1" x14ac:dyDescent="0.25">
      <c r="A6" s="16"/>
      <c r="B6" s="16"/>
      <c r="C6" s="16"/>
      <c r="D6" s="16"/>
      <c r="E6" s="16"/>
      <c r="F6" s="16"/>
      <c r="G6" s="16"/>
      <c r="H6" s="16"/>
      <c r="I6" s="16"/>
      <c r="J6" s="16"/>
      <c r="K6" s="16"/>
      <c r="L6" s="17"/>
      <c r="M6" s="17"/>
      <c r="N6" s="16"/>
      <c r="O6" s="16"/>
      <c r="P6" s="16"/>
      <c r="Q6" s="26"/>
      <c r="R6" s="26"/>
      <c r="S6" s="26"/>
      <c r="T6" s="26"/>
      <c r="U6" s="26"/>
      <c r="V6" s="26"/>
      <c r="W6" s="26"/>
      <c r="X6" s="26"/>
      <c r="Y6" s="26"/>
      <c r="Z6" s="17"/>
      <c r="AA6" s="26"/>
      <c r="AB6" s="20"/>
      <c r="AC6" s="20"/>
      <c r="AD6" s="17"/>
      <c r="AE6" s="16"/>
      <c r="AF6" s="22"/>
      <c r="AG6" s="26"/>
      <c r="AH6" s="26"/>
      <c r="AI6" s="26"/>
      <c r="AJ6" s="24"/>
      <c r="AK6" s="25"/>
      <c r="AL6" s="25"/>
      <c r="AM6" s="25"/>
      <c r="AN6" s="25"/>
      <c r="AO6" s="26"/>
      <c r="AP6" s="16"/>
      <c r="AQ6" s="16"/>
      <c r="AR6" s="16"/>
      <c r="AS6" s="16"/>
      <c r="AT6" s="16"/>
      <c r="AU6" s="16"/>
      <c r="AV6" s="16"/>
      <c r="AW6" s="16"/>
      <c r="AX6" s="27"/>
      <c r="AY6" s="27"/>
      <c r="AZ6" s="16"/>
    </row>
    <row r="7" spans="1:52" s="15" customFormat="1" ht="15.75" customHeight="1" x14ac:dyDescent="0.25">
      <c r="A7" s="16"/>
      <c r="B7" s="16"/>
      <c r="C7" s="16"/>
      <c r="D7" s="16"/>
      <c r="E7" s="16"/>
      <c r="F7" s="16"/>
      <c r="G7" s="16"/>
      <c r="H7" s="16"/>
      <c r="I7" s="16"/>
      <c r="J7" s="16"/>
      <c r="K7" s="16"/>
      <c r="L7" s="17"/>
      <c r="M7" s="17"/>
      <c r="N7" s="16"/>
      <c r="O7" s="16"/>
      <c r="P7" s="16"/>
      <c r="Q7" s="26"/>
      <c r="R7" s="26"/>
      <c r="S7" s="26"/>
      <c r="T7" s="26"/>
      <c r="U7" s="26"/>
      <c r="V7" s="26"/>
      <c r="W7" s="26"/>
      <c r="X7" s="26"/>
      <c r="Y7" s="26"/>
      <c r="Z7" s="17"/>
      <c r="AA7" s="26"/>
      <c r="AB7" s="20"/>
      <c r="AC7" s="20"/>
      <c r="AD7" s="17"/>
      <c r="AE7" s="16"/>
      <c r="AF7" s="22"/>
      <c r="AG7" s="26"/>
      <c r="AH7" s="26"/>
      <c r="AI7" s="26"/>
      <c r="AJ7" s="24"/>
      <c r="AK7" s="25"/>
      <c r="AL7" s="25"/>
      <c r="AM7" s="25"/>
      <c r="AN7" s="25"/>
      <c r="AO7" s="26"/>
      <c r="AP7" s="16"/>
      <c r="AQ7" s="16"/>
      <c r="AR7" s="16"/>
      <c r="AS7" s="16"/>
      <c r="AT7" s="16"/>
      <c r="AU7" s="16"/>
      <c r="AV7" s="16"/>
      <c r="AW7" s="16"/>
      <c r="AX7" s="27"/>
      <c r="AY7" s="27"/>
      <c r="AZ7" s="16"/>
    </row>
    <row r="8" spans="1:52" s="15" customFormat="1" ht="15.75" customHeight="1" x14ac:dyDescent="0.25">
      <c r="A8" s="16"/>
      <c r="B8" s="16"/>
      <c r="C8" s="16"/>
      <c r="D8" s="16"/>
      <c r="E8" s="16"/>
      <c r="F8" s="16"/>
      <c r="G8" s="16"/>
      <c r="H8" s="16"/>
      <c r="I8" s="16"/>
      <c r="J8" s="16"/>
      <c r="K8" s="16"/>
      <c r="L8" s="17"/>
      <c r="M8" s="17"/>
      <c r="N8" s="16"/>
      <c r="O8" s="16"/>
      <c r="P8" s="16"/>
      <c r="Q8" s="26"/>
      <c r="R8" s="26"/>
      <c r="S8" s="26"/>
      <c r="T8" s="26"/>
      <c r="U8" s="26"/>
      <c r="V8" s="26"/>
      <c r="W8" s="26"/>
      <c r="X8" s="26"/>
      <c r="Y8" s="26"/>
      <c r="Z8" s="17"/>
      <c r="AA8" s="26"/>
      <c r="AB8" s="20"/>
      <c r="AC8" s="20"/>
      <c r="AD8" s="17"/>
      <c r="AE8" s="16"/>
      <c r="AF8" s="22"/>
      <c r="AG8" s="26"/>
      <c r="AH8" s="26"/>
      <c r="AI8" s="26"/>
      <c r="AJ8" s="24"/>
      <c r="AK8" s="25"/>
      <c r="AL8" s="25"/>
      <c r="AM8" s="25"/>
      <c r="AN8" s="25"/>
      <c r="AO8" s="26"/>
      <c r="AP8" s="16"/>
      <c r="AQ8" s="16"/>
      <c r="AR8" s="16"/>
      <c r="AS8" s="16"/>
      <c r="AT8" s="16"/>
      <c r="AU8" s="16"/>
      <c r="AV8" s="16"/>
      <c r="AW8" s="16"/>
      <c r="AX8" s="27"/>
      <c r="AY8" s="27"/>
      <c r="AZ8" s="16"/>
    </row>
    <row r="9" spans="1:52" s="15" customFormat="1" ht="15.75" customHeight="1" x14ac:dyDescent="0.25">
      <c r="A9" s="16"/>
      <c r="B9" s="16"/>
      <c r="C9" s="16"/>
      <c r="D9" s="16"/>
      <c r="E9" s="16"/>
      <c r="F9" s="16"/>
      <c r="G9" s="16"/>
      <c r="H9" s="16"/>
      <c r="I9" s="16"/>
      <c r="J9" s="16"/>
      <c r="K9" s="16"/>
      <c r="L9" s="17"/>
      <c r="M9" s="17"/>
      <c r="N9" s="16"/>
      <c r="O9" s="16"/>
      <c r="P9" s="16"/>
      <c r="Q9" s="26"/>
      <c r="R9" s="26"/>
      <c r="S9" s="26"/>
      <c r="T9" s="26"/>
      <c r="U9" s="26"/>
      <c r="V9" s="26"/>
      <c r="W9" s="26"/>
      <c r="X9" s="26"/>
      <c r="Y9" s="26"/>
      <c r="Z9" s="17"/>
      <c r="AA9" s="26"/>
      <c r="AB9" s="20"/>
      <c r="AC9" s="20"/>
      <c r="AD9" s="17"/>
      <c r="AE9" s="16"/>
      <c r="AF9" s="22"/>
      <c r="AG9" s="26"/>
      <c r="AH9" s="26"/>
      <c r="AI9" s="26"/>
      <c r="AJ9" s="24"/>
      <c r="AK9" s="25"/>
      <c r="AL9" s="25"/>
      <c r="AM9" s="25"/>
      <c r="AN9" s="25"/>
      <c r="AO9" s="26"/>
      <c r="AP9" s="16"/>
      <c r="AQ9" s="16"/>
      <c r="AR9" s="16"/>
      <c r="AS9" s="16"/>
      <c r="AT9" s="16"/>
      <c r="AU9" s="16"/>
      <c r="AV9" s="16"/>
      <c r="AW9" s="16"/>
      <c r="AX9" s="27"/>
      <c r="AY9" s="27"/>
      <c r="AZ9" s="16"/>
    </row>
    <row r="10" spans="1:52" s="15" customFormat="1" ht="15.75" customHeight="1" x14ac:dyDescent="0.25">
      <c r="A10" s="16"/>
      <c r="B10" s="16"/>
      <c r="C10" s="16"/>
      <c r="D10" s="16"/>
      <c r="E10" s="16"/>
      <c r="F10" s="16"/>
      <c r="G10" s="16"/>
      <c r="H10" s="16"/>
      <c r="I10" s="16"/>
      <c r="J10" s="16"/>
      <c r="K10" s="16"/>
      <c r="L10" s="17"/>
      <c r="M10" s="17"/>
      <c r="N10" s="16"/>
      <c r="O10" s="16"/>
      <c r="P10" s="16"/>
      <c r="Q10" s="26"/>
      <c r="R10" s="26"/>
      <c r="S10" s="26"/>
      <c r="T10" s="26"/>
      <c r="U10" s="26"/>
      <c r="V10" s="26"/>
      <c r="W10" s="26"/>
      <c r="X10" s="26"/>
      <c r="Y10" s="26"/>
      <c r="Z10" s="17"/>
      <c r="AA10" s="26"/>
      <c r="AB10" s="20"/>
      <c r="AC10" s="20"/>
      <c r="AD10" s="17"/>
      <c r="AE10" s="16"/>
      <c r="AF10" s="22"/>
      <c r="AG10" s="26"/>
      <c r="AH10" s="26"/>
      <c r="AI10" s="26"/>
      <c r="AJ10" s="24"/>
      <c r="AK10" s="25"/>
      <c r="AL10" s="25"/>
      <c r="AM10" s="25"/>
      <c r="AN10" s="25"/>
      <c r="AO10" s="26"/>
      <c r="AP10" s="16"/>
      <c r="AQ10" s="16"/>
      <c r="AR10" s="16"/>
      <c r="AS10" s="16"/>
      <c r="AT10" s="16"/>
      <c r="AU10" s="16"/>
      <c r="AV10" s="16"/>
      <c r="AW10" s="16"/>
      <c r="AX10" s="27"/>
      <c r="AY10" s="27"/>
      <c r="AZ10" s="16"/>
    </row>
    <row r="11" spans="1:52" s="15" customFormat="1" ht="15.75" customHeight="1" x14ac:dyDescent="0.25">
      <c r="A11" s="16"/>
      <c r="B11" s="16"/>
      <c r="C11" s="16"/>
      <c r="D11" s="16"/>
      <c r="E11" s="16"/>
      <c r="F11" s="16"/>
      <c r="G11" s="16"/>
      <c r="H11" s="16"/>
      <c r="I11" s="16"/>
      <c r="J11" s="16"/>
      <c r="K11" s="16"/>
      <c r="L11" s="17"/>
      <c r="M11" s="17"/>
      <c r="N11" s="16"/>
      <c r="O11" s="16"/>
      <c r="P11" s="16"/>
      <c r="Q11" s="26"/>
      <c r="R11" s="26"/>
      <c r="S11" s="26"/>
      <c r="T11" s="26"/>
      <c r="U11" s="26"/>
      <c r="V11" s="26"/>
      <c r="W11" s="26"/>
      <c r="X11" s="26"/>
      <c r="Y11" s="26"/>
      <c r="Z11" s="17"/>
      <c r="AA11" s="26"/>
      <c r="AB11" s="20"/>
      <c r="AC11" s="20"/>
      <c r="AD11" s="17"/>
      <c r="AE11" s="16"/>
      <c r="AF11" s="22"/>
      <c r="AG11" s="26"/>
      <c r="AH11" s="26"/>
      <c r="AI11" s="26"/>
      <c r="AJ11" s="24"/>
      <c r="AK11" s="25"/>
      <c r="AL11" s="25"/>
      <c r="AM11" s="25"/>
      <c r="AN11" s="25"/>
      <c r="AO11" s="26"/>
      <c r="AP11" s="16"/>
      <c r="AQ11" s="16"/>
      <c r="AR11" s="16"/>
      <c r="AS11" s="16"/>
      <c r="AT11" s="16"/>
      <c r="AU11" s="16"/>
      <c r="AV11" s="16"/>
      <c r="AW11" s="16"/>
      <c r="AX11" s="27"/>
      <c r="AY11" s="27"/>
      <c r="AZ11" s="16"/>
    </row>
    <row r="12" spans="1:52" s="15" customFormat="1" ht="15.75" customHeight="1" x14ac:dyDescent="0.25">
      <c r="A12" s="16"/>
      <c r="B12" s="16"/>
      <c r="C12" s="16"/>
      <c r="D12" s="16"/>
      <c r="E12" s="16"/>
      <c r="F12" s="16"/>
      <c r="G12" s="16"/>
      <c r="H12" s="16"/>
      <c r="I12" s="16"/>
      <c r="J12" s="16"/>
      <c r="K12" s="16"/>
      <c r="L12" s="17"/>
      <c r="M12" s="17"/>
      <c r="N12" s="16"/>
      <c r="O12" s="16"/>
      <c r="P12" s="16"/>
      <c r="Q12" s="26"/>
      <c r="R12" s="26"/>
      <c r="S12" s="26"/>
      <c r="T12" s="26"/>
      <c r="U12" s="26"/>
      <c r="V12" s="26"/>
      <c r="W12" s="26"/>
      <c r="X12" s="26"/>
      <c r="Y12" s="26"/>
      <c r="Z12" s="17"/>
      <c r="AA12" s="26"/>
      <c r="AB12" s="20"/>
      <c r="AC12" s="20"/>
      <c r="AD12" s="17"/>
      <c r="AE12" s="16"/>
      <c r="AF12" s="22"/>
      <c r="AG12" s="26"/>
      <c r="AH12" s="26"/>
      <c r="AI12" s="26"/>
      <c r="AJ12" s="24"/>
      <c r="AK12" s="25"/>
      <c r="AL12" s="25"/>
      <c r="AM12" s="25"/>
      <c r="AN12" s="25"/>
      <c r="AO12" s="26"/>
      <c r="AP12" s="16"/>
      <c r="AQ12" s="16"/>
      <c r="AR12" s="16"/>
      <c r="AS12" s="16"/>
      <c r="AT12" s="16"/>
      <c r="AU12" s="16"/>
      <c r="AV12" s="16"/>
      <c r="AW12" s="16"/>
      <c r="AX12" s="27"/>
      <c r="AY12" s="27"/>
      <c r="AZ12" s="16"/>
    </row>
    <row r="13" spans="1:52" s="15" customFormat="1" ht="15.75" customHeight="1" x14ac:dyDescent="0.25">
      <c r="A13" s="16"/>
      <c r="B13" s="16"/>
      <c r="C13" s="16"/>
      <c r="D13" s="16"/>
      <c r="E13" s="16"/>
      <c r="F13" s="16"/>
      <c r="G13" s="16"/>
      <c r="H13" s="16"/>
      <c r="I13" s="16"/>
      <c r="J13" s="16"/>
      <c r="K13" s="16"/>
      <c r="L13" s="17"/>
      <c r="M13" s="17"/>
      <c r="N13" s="16"/>
      <c r="O13" s="16"/>
      <c r="P13" s="16"/>
      <c r="Q13" s="26"/>
      <c r="R13" s="26"/>
      <c r="S13" s="26"/>
      <c r="T13" s="26"/>
      <c r="U13" s="26"/>
      <c r="V13" s="26"/>
      <c r="W13" s="26"/>
      <c r="X13" s="26"/>
      <c r="Y13" s="26"/>
      <c r="Z13" s="17"/>
      <c r="AA13" s="26"/>
      <c r="AB13" s="20"/>
      <c r="AC13" s="20"/>
      <c r="AD13" s="17"/>
      <c r="AE13" s="16"/>
      <c r="AF13" s="22"/>
      <c r="AG13" s="26"/>
      <c r="AH13" s="26"/>
      <c r="AI13" s="26"/>
      <c r="AJ13" s="24"/>
      <c r="AK13" s="25"/>
      <c r="AL13" s="25"/>
      <c r="AM13" s="25"/>
      <c r="AN13" s="25"/>
      <c r="AO13" s="26"/>
      <c r="AP13" s="16"/>
      <c r="AQ13" s="16"/>
      <c r="AR13" s="16"/>
      <c r="AS13" s="16"/>
      <c r="AT13" s="16"/>
      <c r="AU13" s="16"/>
      <c r="AV13" s="16"/>
      <c r="AW13" s="16"/>
      <c r="AX13" s="27"/>
      <c r="AY13" s="27"/>
      <c r="AZ13" s="16"/>
    </row>
    <row r="14" spans="1:52" s="15" customFormat="1" ht="15.75" customHeight="1" x14ac:dyDescent="0.25">
      <c r="A14" s="16"/>
      <c r="B14" s="16"/>
      <c r="C14" s="16"/>
      <c r="D14" s="16"/>
      <c r="E14" s="16"/>
      <c r="F14" s="16"/>
      <c r="G14" s="16"/>
      <c r="H14" s="16"/>
      <c r="I14" s="16"/>
      <c r="J14" s="16"/>
      <c r="K14" s="16"/>
      <c r="L14" s="17"/>
      <c r="M14" s="17"/>
      <c r="N14" s="16"/>
      <c r="O14" s="16"/>
      <c r="P14" s="16"/>
      <c r="Q14" s="26"/>
      <c r="R14" s="26"/>
      <c r="S14" s="26"/>
      <c r="T14" s="26"/>
      <c r="U14" s="26"/>
      <c r="V14" s="26"/>
      <c r="W14" s="26"/>
      <c r="X14" s="26"/>
      <c r="Y14" s="26"/>
      <c r="Z14" s="17"/>
      <c r="AA14" s="26"/>
      <c r="AB14" s="20"/>
      <c r="AC14" s="20"/>
      <c r="AD14" s="17"/>
      <c r="AE14" s="16"/>
      <c r="AF14" s="22"/>
      <c r="AG14" s="26"/>
      <c r="AH14" s="26"/>
      <c r="AI14" s="26"/>
      <c r="AJ14" s="24"/>
      <c r="AK14" s="25"/>
      <c r="AL14" s="25"/>
      <c r="AM14" s="25"/>
      <c r="AN14" s="25"/>
      <c r="AO14" s="26"/>
      <c r="AP14" s="16"/>
      <c r="AQ14" s="16"/>
      <c r="AR14" s="16"/>
      <c r="AS14" s="16"/>
      <c r="AT14" s="16"/>
      <c r="AU14" s="16"/>
      <c r="AV14" s="16"/>
      <c r="AW14" s="16"/>
      <c r="AX14" s="27"/>
      <c r="AY14" s="27"/>
      <c r="AZ14" s="16"/>
    </row>
    <row r="15" spans="1:52" s="15" customFormat="1" ht="15.75" customHeight="1" x14ac:dyDescent="0.25">
      <c r="A15" s="16"/>
      <c r="B15" s="16"/>
      <c r="C15" s="16"/>
      <c r="D15" s="16"/>
      <c r="E15" s="16"/>
      <c r="F15" s="16"/>
      <c r="G15" s="16"/>
      <c r="H15" s="16"/>
      <c r="I15" s="16"/>
      <c r="J15" s="16"/>
      <c r="K15" s="16"/>
      <c r="L15" s="17"/>
      <c r="M15" s="17"/>
      <c r="N15" s="16"/>
      <c r="O15" s="16"/>
      <c r="P15" s="16"/>
      <c r="Q15" s="26"/>
      <c r="R15" s="26"/>
      <c r="S15" s="26"/>
      <c r="T15" s="26"/>
      <c r="U15" s="26"/>
      <c r="V15" s="26"/>
      <c r="W15" s="26"/>
      <c r="X15" s="26"/>
      <c r="Y15" s="26"/>
      <c r="Z15" s="17"/>
      <c r="AA15" s="26"/>
      <c r="AB15" s="20"/>
      <c r="AC15" s="20"/>
      <c r="AD15" s="17"/>
      <c r="AE15" s="16"/>
      <c r="AF15" s="22"/>
      <c r="AG15" s="26"/>
      <c r="AH15" s="26"/>
      <c r="AI15" s="26"/>
      <c r="AJ15" s="24"/>
      <c r="AK15" s="25"/>
      <c r="AL15" s="25"/>
      <c r="AM15" s="25"/>
      <c r="AN15" s="25"/>
      <c r="AO15" s="26"/>
      <c r="AP15" s="16"/>
      <c r="AQ15" s="16"/>
      <c r="AR15" s="16"/>
      <c r="AS15" s="16"/>
      <c r="AT15" s="16"/>
      <c r="AU15" s="16"/>
      <c r="AV15" s="16"/>
      <c r="AW15" s="16"/>
      <c r="AX15" s="27"/>
      <c r="AY15" s="27"/>
      <c r="AZ15" s="16"/>
    </row>
    <row r="16" spans="1:52" s="15" customFormat="1" ht="15.75" customHeight="1" x14ac:dyDescent="0.25">
      <c r="A16" s="16"/>
      <c r="B16" s="16"/>
      <c r="C16" s="16"/>
      <c r="D16" s="16"/>
      <c r="E16" s="16"/>
      <c r="F16" s="16"/>
      <c r="G16" s="16"/>
      <c r="H16" s="16"/>
      <c r="I16" s="16"/>
      <c r="J16" s="16"/>
      <c r="K16" s="16"/>
      <c r="L16" s="17"/>
      <c r="M16" s="17"/>
      <c r="N16" s="16"/>
      <c r="O16" s="16"/>
      <c r="P16" s="16"/>
      <c r="Q16" s="26"/>
      <c r="R16" s="26"/>
      <c r="S16" s="26"/>
      <c r="T16" s="26"/>
      <c r="U16" s="26"/>
      <c r="V16" s="26"/>
      <c r="W16" s="26"/>
      <c r="X16" s="26"/>
      <c r="Y16" s="26"/>
      <c r="Z16" s="17"/>
      <c r="AA16" s="26"/>
      <c r="AB16" s="20"/>
      <c r="AC16" s="20"/>
      <c r="AD16" s="17"/>
      <c r="AE16" s="16"/>
      <c r="AF16" s="22"/>
      <c r="AG16" s="26"/>
      <c r="AH16" s="26"/>
      <c r="AI16" s="26"/>
      <c r="AJ16" s="24"/>
      <c r="AK16" s="25"/>
      <c r="AL16" s="25"/>
      <c r="AM16" s="25"/>
      <c r="AN16" s="25"/>
      <c r="AO16" s="26"/>
      <c r="AP16" s="16"/>
      <c r="AQ16" s="16"/>
      <c r="AR16" s="16"/>
      <c r="AS16" s="16"/>
      <c r="AT16" s="16"/>
      <c r="AU16" s="16"/>
      <c r="AV16" s="16"/>
      <c r="AW16" s="16"/>
      <c r="AX16" s="27"/>
      <c r="AY16" s="27"/>
      <c r="AZ16" s="16"/>
    </row>
    <row r="17" spans="1:52" s="15" customFormat="1" ht="15.75" customHeight="1" x14ac:dyDescent="0.25">
      <c r="A17" s="16"/>
      <c r="B17" s="16"/>
      <c r="C17" s="16"/>
      <c r="D17" s="16"/>
      <c r="E17" s="16"/>
      <c r="F17" s="16"/>
      <c r="G17" s="16"/>
      <c r="H17" s="16"/>
      <c r="I17" s="16"/>
      <c r="J17" s="16"/>
      <c r="K17" s="16"/>
      <c r="L17" s="17"/>
      <c r="M17" s="17"/>
      <c r="N17" s="16"/>
      <c r="O17" s="16"/>
      <c r="P17" s="16"/>
      <c r="Q17" s="26"/>
      <c r="R17" s="26"/>
      <c r="S17" s="26"/>
      <c r="T17" s="26"/>
      <c r="U17" s="26"/>
      <c r="V17" s="26"/>
      <c r="W17" s="26"/>
      <c r="X17" s="26"/>
      <c r="Y17" s="26"/>
      <c r="Z17" s="17"/>
      <c r="AA17" s="26"/>
      <c r="AB17" s="20"/>
      <c r="AC17" s="20"/>
      <c r="AD17" s="17"/>
      <c r="AE17" s="16"/>
      <c r="AF17" s="22"/>
      <c r="AG17" s="26"/>
      <c r="AH17" s="26"/>
      <c r="AI17" s="26"/>
      <c r="AJ17" s="24"/>
      <c r="AK17" s="25"/>
      <c r="AL17" s="25"/>
      <c r="AM17" s="25"/>
      <c r="AN17" s="25"/>
      <c r="AO17" s="26"/>
      <c r="AP17" s="16"/>
      <c r="AQ17" s="16"/>
      <c r="AR17" s="16"/>
      <c r="AS17" s="16"/>
      <c r="AT17" s="16"/>
      <c r="AU17" s="16"/>
      <c r="AV17" s="16"/>
      <c r="AW17" s="16"/>
      <c r="AX17" s="27"/>
      <c r="AY17" s="27"/>
      <c r="AZ17" s="16"/>
    </row>
    <row r="18" spans="1:52" s="15" customFormat="1" ht="15.75" customHeight="1" x14ac:dyDescent="0.25">
      <c r="A18" s="16"/>
      <c r="B18" s="16"/>
      <c r="C18" s="16"/>
      <c r="D18" s="16"/>
      <c r="E18" s="16"/>
      <c r="F18" s="16"/>
      <c r="G18" s="16"/>
      <c r="H18" s="16"/>
      <c r="I18" s="16"/>
      <c r="J18" s="16"/>
      <c r="K18" s="16"/>
      <c r="L18" s="17"/>
      <c r="M18" s="17"/>
      <c r="N18" s="16"/>
      <c r="O18" s="16"/>
      <c r="P18" s="16"/>
      <c r="Q18" s="26"/>
      <c r="R18" s="26"/>
      <c r="S18" s="26"/>
      <c r="T18" s="26"/>
      <c r="U18" s="26"/>
      <c r="V18" s="26"/>
      <c r="W18" s="26"/>
      <c r="X18" s="26"/>
      <c r="Y18" s="26"/>
      <c r="Z18" s="17"/>
      <c r="AA18" s="26"/>
      <c r="AB18" s="20"/>
      <c r="AC18" s="20"/>
      <c r="AD18" s="17"/>
      <c r="AE18" s="16"/>
      <c r="AF18" s="22"/>
      <c r="AG18" s="26"/>
      <c r="AH18" s="26"/>
      <c r="AI18" s="26"/>
      <c r="AJ18" s="24"/>
      <c r="AK18" s="25"/>
      <c r="AL18" s="25"/>
      <c r="AM18" s="25"/>
      <c r="AN18" s="25"/>
      <c r="AO18" s="26"/>
      <c r="AP18" s="16"/>
      <c r="AQ18" s="16"/>
      <c r="AR18" s="16"/>
      <c r="AS18" s="16"/>
      <c r="AT18" s="16"/>
      <c r="AU18" s="16"/>
      <c r="AV18" s="16"/>
      <c r="AW18" s="16"/>
      <c r="AX18" s="27"/>
      <c r="AY18" s="27"/>
      <c r="AZ18" s="16"/>
    </row>
    <row r="19" spans="1:52" s="15" customFormat="1" ht="15.75" customHeight="1" x14ac:dyDescent="0.25">
      <c r="A19" s="16"/>
      <c r="B19" s="16"/>
      <c r="C19" s="16"/>
      <c r="D19" s="16"/>
      <c r="E19" s="16"/>
      <c r="F19" s="16"/>
      <c r="G19" s="16"/>
      <c r="H19" s="16"/>
      <c r="I19" s="16"/>
      <c r="J19" s="16"/>
      <c r="K19" s="16"/>
      <c r="L19" s="17"/>
      <c r="M19" s="17"/>
      <c r="N19" s="16"/>
      <c r="O19" s="16"/>
      <c r="P19" s="16"/>
      <c r="Q19" s="26"/>
      <c r="R19" s="17"/>
      <c r="S19" s="26"/>
      <c r="T19" s="26"/>
      <c r="U19" s="26"/>
      <c r="V19" s="26"/>
      <c r="W19" s="26"/>
      <c r="X19" s="26"/>
      <c r="Y19" s="26"/>
      <c r="Z19" s="16"/>
      <c r="AA19" s="26"/>
      <c r="AB19" s="20"/>
      <c r="AC19" s="20"/>
      <c r="AD19" s="17"/>
      <c r="AE19" s="16"/>
      <c r="AF19" s="22"/>
      <c r="AG19" s="26"/>
      <c r="AH19" s="26"/>
      <c r="AI19" s="26"/>
      <c r="AJ19" s="24"/>
      <c r="AK19" s="25"/>
      <c r="AL19" s="25"/>
      <c r="AM19" s="25"/>
      <c r="AN19" s="25"/>
      <c r="AO19" s="26"/>
      <c r="AP19" s="16"/>
      <c r="AQ19" s="16"/>
      <c r="AR19" s="16"/>
      <c r="AS19" s="28"/>
      <c r="AT19" s="29"/>
      <c r="AU19" s="29"/>
      <c r="AV19" s="16"/>
      <c r="AW19" s="16"/>
      <c r="AX19" s="27"/>
      <c r="AY19" s="27"/>
      <c r="AZ19" s="16"/>
    </row>
    <row r="20" spans="1:52" s="15" customFormat="1" ht="15.75" customHeight="1" x14ac:dyDescent="0.25">
      <c r="A20" s="16"/>
      <c r="B20" s="16"/>
      <c r="C20" s="16"/>
      <c r="D20" s="16"/>
      <c r="E20" s="16"/>
      <c r="F20" s="16"/>
      <c r="G20" s="16"/>
      <c r="H20" s="16"/>
      <c r="I20" s="16"/>
      <c r="J20" s="16"/>
      <c r="K20" s="16"/>
      <c r="L20" s="17"/>
      <c r="M20" s="17"/>
      <c r="N20" s="16"/>
      <c r="O20" s="16"/>
      <c r="P20" s="16"/>
      <c r="Q20" s="26"/>
      <c r="R20" s="26"/>
      <c r="S20" s="26"/>
      <c r="T20" s="26"/>
      <c r="U20" s="26"/>
      <c r="V20" s="26"/>
      <c r="W20" s="26"/>
      <c r="X20" s="26"/>
      <c r="Y20" s="26"/>
      <c r="Z20" s="17"/>
      <c r="AA20" s="26"/>
      <c r="AB20" s="20"/>
      <c r="AC20" s="20"/>
      <c r="AD20" s="17"/>
      <c r="AE20" s="16"/>
      <c r="AF20" s="22"/>
      <c r="AG20" s="26"/>
      <c r="AH20" s="26"/>
      <c r="AI20" s="26"/>
      <c r="AJ20" s="24"/>
      <c r="AK20" s="25"/>
      <c r="AL20" s="25"/>
      <c r="AM20" s="25"/>
      <c r="AN20" s="25"/>
      <c r="AO20" s="26"/>
      <c r="AP20" s="16"/>
      <c r="AQ20" s="16"/>
      <c r="AR20" s="16"/>
      <c r="AS20" s="16"/>
      <c r="AT20" s="16"/>
      <c r="AU20" s="16"/>
      <c r="AV20" s="16"/>
      <c r="AW20" s="16"/>
      <c r="AX20" s="27"/>
      <c r="AY20" s="27"/>
      <c r="AZ20" s="16"/>
    </row>
    <row r="21" spans="1:52" s="15" customFormat="1" ht="15.75" customHeight="1" x14ac:dyDescent="0.25">
      <c r="A21" s="16"/>
      <c r="B21" s="16"/>
      <c r="C21" s="16"/>
      <c r="D21" s="16"/>
      <c r="E21" s="16"/>
      <c r="F21" s="16"/>
      <c r="G21" s="16"/>
      <c r="H21" s="16"/>
      <c r="I21" s="16"/>
      <c r="J21" s="16"/>
      <c r="K21" s="16"/>
      <c r="L21" s="17"/>
      <c r="M21" s="17"/>
      <c r="N21" s="16"/>
      <c r="O21" s="16"/>
      <c r="P21" s="16"/>
      <c r="Q21" s="26"/>
      <c r="R21" s="26"/>
      <c r="S21" s="26"/>
      <c r="T21" s="26"/>
      <c r="U21" s="26"/>
      <c r="V21" s="26"/>
      <c r="W21" s="26"/>
      <c r="X21" s="26"/>
      <c r="Y21" s="26"/>
      <c r="Z21" s="17"/>
      <c r="AA21" s="26"/>
      <c r="AB21" s="20"/>
      <c r="AC21" s="20"/>
      <c r="AD21" s="17"/>
      <c r="AE21" s="16"/>
      <c r="AF21" s="22"/>
      <c r="AG21" s="26"/>
      <c r="AH21" s="26"/>
      <c r="AI21" s="26"/>
      <c r="AJ21" s="24"/>
      <c r="AK21" s="25"/>
      <c r="AL21" s="25"/>
      <c r="AM21" s="25"/>
      <c r="AN21" s="25"/>
      <c r="AO21" s="26"/>
      <c r="AP21" s="16"/>
      <c r="AQ21" s="16"/>
      <c r="AR21" s="16"/>
      <c r="AS21" s="16"/>
      <c r="AT21" s="16"/>
      <c r="AU21" s="16"/>
      <c r="AV21" s="16"/>
      <c r="AW21" s="16"/>
      <c r="AX21" s="27"/>
      <c r="AY21" s="27"/>
      <c r="AZ21" s="16"/>
    </row>
    <row r="22" spans="1:52" s="15" customFormat="1" ht="15.75" customHeight="1" x14ac:dyDescent="0.25">
      <c r="A22" s="16"/>
      <c r="B22" s="16"/>
      <c r="C22" s="16"/>
      <c r="D22" s="16"/>
      <c r="E22" s="16"/>
      <c r="F22" s="16"/>
      <c r="G22" s="16"/>
      <c r="H22" s="16"/>
      <c r="I22" s="16"/>
      <c r="J22" s="16"/>
      <c r="K22" s="16"/>
      <c r="L22" s="17"/>
      <c r="M22" s="17"/>
      <c r="N22" s="16"/>
      <c r="O22" s="16"/>
      <c r="P22" s="16"/>
      <c r="Q22" s="26"/>
      <c r="R22" s="26"/>
      <c r="S22" s="26"/>
      <c r="T22" s="26"/>
      <c r="U22" s="26"/>
      <c r="V22" s="26"/>
      <c r="W22" s="26"/>
      <c r="X22" s="26"/>
      <c r="Y22" s="26"/>
      <c r="Z22" s="17"/>
      <c r="AA22" s="26"/>
      <c r="AB22" s="20"/>
      <c r="AC22" s="20"/>
      <c r="AD22" s="17"/>
      <c r="AE22" s="16"/>
      <c r="AF22" s="22"/>
      <c r="AG22" s="26"/>
      <c r="AH22" s="26"/>
      <c r="AI22" s="26"/>
      <c r="AJ22" s="24"/>
      <c r="AK22" s="25"/>
      <c r="AL22" s="25"/>
      <c r="AM22" s="25"/>
      <c r="AN22" s="25"/>
      <c r="AO22" s="26"/>
      <c r="AP22" s="16"/>
      <c r="AQ22" s="16"/>
      <c r="AR22" s="16"/>
      <c r="AS22" s="16"/>
      <c r="AT22" s="16"/>
      <c r="AU22" s="16"/>
      <c r="AV22" s="16"/>
      <c r="AW22" s="16"/>
      <c r="AX22" s="27"/>
      <c r="AY22" s="27"/>
      <c r="AZ22" s="16"/>
    </row>
    <row r="23" spans="1:52" s="15" customFormat="1" ht="15.75" customHeight="1" x14ac:dyDescent="0.25">
      <c r="A23" s="16"/>
      <c r="B23" s="16"/>
      <c r="C23" s="16"/>
      <c r="D23" s="16"/>
      <c r="E23" s="16"/>
      <c r="F23" s="16"/>
      <c r="G23" s="16"/>
      <c r="H23" s="16"/>
      <c r="I23" s="16"/>
      <c r="J23" s="16"/>
      <c r="K23" s="16"/>
      <c r="L23" s="17"/>
      <c r="M23" s="17"/>
      <c r="N23" s="16"/>
      <c r="O23" s="16"/>
      <c r="P23" s="16"/>
      <c r="Q23" s="26"/>
      <c r="R23" s="26"/>
      <c r="S23" s="26"/>
      <c r="T23" s="26"/>
      <c r="U23" s="26"/>
      <c r="V23" s="26"/>
      <c r="W23" s="26"/>
      <c r="X23" s="26"/>
      <c r="Y23" s="26"/>
      <c r="Z23" s="17"/>
      <c r="AA23" s="26"/>
      <c r="AB23" s="20"/>
      <c r="AC23" s="20"/>
      <c r="AD23" s="17"/>
      <c r="AE23" s="16"/>
      <c r="AF23" s="22"/>
      <c r="AG23" s="26"/>
      <c r="AH23" s="26"/>
      <c r="AI23" s="26"/>
      <c r="AJ23" s="24"/>
      <c r="AK23" s="25"/>
      <c r="AL23" s="25"/>
      <c r="AM23" s="25"/>
      <c r="AN23" s="25"/>
      <c r="AO23" s="26"/>
      <c r="AP23" s="16"/>
      <c r="AQ23" s="16"/>
      <c r="AR23" s="16"/>
      <c r="AS23" s="16"/>
      <c r="AT23" s="16"/>
      <c r="AU23" s="16"/>
      <c r="AV23" s="16"/>
      <c r="AW23" s="16"/>
      <c r="AX23" s="27"/>
      <c r="AY23" s="27"/>
      <c r="AZ23" s="16"/>
    </row>
    <row r="24" spans="1:52" s="15" customFormat="1" ht="15.75" customHeight="1" x14ac:dyDescent="0.25">
      <c r="A24" s="16"/>
      <c r="B24" s="16"/>
      <c r="C24" s="16"/>
      <c r="D24" s="16"/>
      <c r="E24" s="16"/>
      <c r="F24" s="16"/>
      <c r="G24" s="16"/>
      <c r="H24" s="16"/>
      <c r="I24" s="16"/>
      <c r="J24" s="16"/>
      <c r="K24" s="16"/>
      <c r="L24" s="17"/>
      <c r="M24" s="17"/>
      <c r="N24" s="16"/>
      <c r="O24" s="16"/>
      <c r="P24" s="16"/>
      <c r="Q24" s="26"/>
      <c r="R24" s="26"/>
      <c r="S24" s="26"/>
      <c r="T24" s="26"/>
      <c r="U24" s="26"/>
      <c r="V24" s="26"/>
      <c r="W24" s="26"/>
      <c r="X24" s="26"/>
      <c r="Y24" s="26"/>
      <c r="Z24" s="17"/>
      <c r="AA24" s="26"/>
      <c r="AB24" s="20"/>
      <c r="AC24" s="20"/>
      <c r="AD24" s="17"/>
      <c r="AE24" s="16"/>
      <c r="AF24" s="22"/>
      <c r="AG24" s="26"/>
      <c r="AH24" s="26"/>
      <c r="AI24" s="26"/>
      <c r="AJ24" s="24"/>
      <c r="AK24" s="25"/>
      <c r="AL24" s="25"/>
      <c r="AM24" s="25"/>
      <c r="AN24" s="25"/>
      <c r="AO24" s="26"/>
      <c r="AP24" s="16"/>
      <c r="AQ24" s="16"/>
      <c r="AR24" s="16"/>
      <c r="AS24" s="16"/>
      <c r="AT24" s="16"/>
      <c r="AU24" s="16"/>
      <c r="AV24" s="16"/>
      <c r="AW24" s="16"/>
      <c r="AX24" s="27"/>
      <c r="AY24" s="27"/>
      <c r="AZ24" s="16"/>
    </row>
    <row r="25" spans="1:52" s="15" customFormat="1" ht="15.75" customHeight="1" x14ac:dyDescent="0.25">
      <c r="A25" s="16"/>
      <c r="B25" s="16"/>
      <c r="C25" s="16"/>
      <c r="D25" s="16"/>
      <c r="E25" s="16"/>
      <c r="F25" s="16"/>
      <c r="G25" s="16"/>
      <c r="H25" s="16"/>
      <c r="I25" s="16"/>
      <c r="J25" s="16"/>
      <c r="K25" s="16"/>
      <c r="L25" s="17"/>
      <c r="M25" s="17"/>
      <c r="N25" s="16"/>
      <c r="O25" s="16"/>
      <c r="P25" s="16"/>
      <c r="Q25" s="26"/>
      <c r="R25" s="26"/>
      <c r="S25" s="26"/>
      <c r="T25" s="26"/>
      <c r="U25" s="26"/>
      <c r="V25" s="26"/>
      <c r="W25" s="26"/>
      <c r="X25" s="26"/>
      <c r="Y25" s="26"/>
      <c r="Z25" s="17"/>
      <c r="AA25" s="26"/>
      <c r="AB25" s="20"/>
      <c r="AC25" s="20"/>
      <c r="AD25" s="17"/>
      <c r="AE25" s="16"/>
      <c r="AF25" s="26"/>
      <c r="AG25" s="26"/>
      <c r="AH25" s="26"/>
      <c r="AI25" s="26"/>
      <c r="AJ25" s="24"/>
      <c r="AK25" s="25"/>
      <c r="AL25" s="25"/>
      <c r="AM25" s="25"/>
      <c r="AN25" s="25"/>
      <c r="AO25" s="26"/>
      <c r="AP25" s="16"/>
      <c r="AQ25" s="16"/>
      <c r="AR25" s="16"/>
      <c r="AS25" s="16"/>
      <c r="AT25" s="16"/>
      <c r="AU25" s="16"/>
      <c r="AV25" s="16"/>
      <c r="AW25" s="16"/>
      <c r="AX25" s="27"/>
      <c r="AY25" s="27"/>
      <c r="AZ25" s="16"/>
    </row>
    <row r="26" spans="1:52" s="15" customFormat="1" ht="15.75" customHeight="1" x14ac:dyDescent="0.25">
      <c r="A26" s="16"/>
      <c r="B26" s="16"/>
      <c r="C26" s="16"/>
      <c r="D26" s="16"/>
      <c r="E26" s="16"/>
      <c r="F26" s="16"/>
      <c r="G26" s="16"/>
      <c r="H26" s="16"/>
      <c r="I26" s="16"/>
      <c r="J26" s="16"/>
      <c r="K26" s="16"/>
      <c r="L26" s="17"/>
      <c r="M26" s="17"/>
      <c r="N26" s="16"/>
      <c r="O26" s="16"/>
      <c r="P26" s="16"/>
      <c r="Q26" s="26"/>
      <c r="R26" s="26"/>
      <c r="S26" s="26"/>
      <c r="T26" s="26"/>
      <c r="U26" s="26"/>
      <c r="V26" s="26"/>
      <c r="W26" s="26"/>
      <c r="X26" s="26"/>
      <c r="Y26" s="26"/>
      <c r="Z26" s="17"/>
      <c r="AA26" s="26"/>
      <c r="AB26" s="20"/>
      <c r="AC26" s="20"/>
      <c r="AD26" s="17"/>
      <c r="AE26" s="16"/>
      <c r="AF26" s="22"/>
      <c r="AG26" s="26"/>
      <c r="AH26" s="26"/>
      <c r="AI26" s="26"/>
      <c r="AJ26" s="24"/>
      <c r="AK26" s="25"/>
      <c r="AL26" s="25"/>
      <c r="AM26" s="25"/>
      <c r="AN26" s="25"/>
      <c r="AO26" s="26"/>
      <c r="AP26" s="16"/>
      <c r="AQ26" s="16"/>
      <c r="AR26" s="16"/>
      <c r="AS26" s="16"/>
      <c r="AT26" s="16"/>
      <c r="AU26" s="16"/>
      <c r="AV26" s="16"/>
      <c r="AW26" s="16"/>
      <c r="AX26" s="27"/>
      <c r="AY26" s="27"/>
      <c r="AZ26" s="16"/>
    </row>
    <row r="27" spans="1:52" s="15" customFormat="1" ht="15.75" customHeight="1" x14ac:dyDescent="0.25">
      <c r="A27" s="16"/>
      <c r="B27" s="16"/>
      <c r="C27" s="16"/>
      <c r="D27" s="16"/>
      <c r="E27" s="16"/>
      <c r="F27" s="16"/>
      <c r="G27" s="16"/>
      <c r="H27" s="16"/>
      <c r="I27" s="16"/>
      <c r="J27" s="16"/>
      <c r="K27" s="16"/>
      <c r="L27" s="17"/>
      <c r="M27" s="17"/>
      <c r="N27" s="16"/>
      <c r="O27" s="16"/>
      <c r="P27" s="16"/>
      <c r="Q27" s="26"/>
      <c r="R27" s="26"/>
      <c r="S27" s="26"/>
      <c r="T27" s="26"/>
      <c r="U27" s="26"/>
      <c r="V27" s="26"/>
      <c r="W27" s="26"/>
      <c r="X27" s="26"/>
      <c r="Y27" s="26"/>
      <c r="Z27" s="17"/>
      <c r="AA27" s="26"/>
      <c r="AB27" s="20"/>
      <c r="AC27" s="20"/>
      <c r="AD27" s="17"/>
      <c r="AE27" s="16"/>
      <c r="AF27" s="22"/>
      <c r="AG27" s="26"/>
      <c r="AH27" s="26"/>
      <c r="AI27" s="26"/>
      <c r="AJ27" s="24"/>
      <c r="AK27" s="25"/>
      <c r="AL27" s="25"/>
      <c r="AM27" s="25"/>
      <c r="AN27" s="25"/>
      <c r="AO27" s="26"/>
      <c r="AP27" s="16"/>
      <c r="AQ27" s="16"/>
      <c r="AR27" s="16"/>
      <c r="AS27" s="16"/>
      <c r="AT27" s="16"/>
      <c r="AU27" s="16"/>
      <c r="AV27" s="16"/>
      <c r="AW27" s="16"/>
      <c r="AX27" s="27"/>
      <c r="AY27" s="27"/>
      <c r="AZ27" s="16"/>
    </row>
    <row r="28" spans="1:52" s="15" customFormat="1" ht="15.75" customHeight="1" x14ac:dyDescent="0.25">
      <c r="A28" s="16"/>
      <c r="B28" s="16"/>
      <c r="C28" s="16"/>
      <c r="D28" s="16"/>
      <c r="E28" s="16"/>
      <c r="F28" s="16"/>
      <c r="G28" s="16"/>
      <c r="H28" s="16"/>
      <c r="I28" s="16"/>
      <c r="J28" s="16"/>
      <c r="K28" s="16"/>
      <c r="L28" s="17"/>
      <c r="M28" s="17"/>
      <c r="N28" s="16"/>
      <c r="O28" s="16"/>
      <c r="P28" s="16"/>
      <c r="Q28" s="26"/>
      <c r="R28" s="17"/>
      <c r="S28" s="26"/>
      <c r="T28" s="26"/>
      <c r="U28" s="26"/>
      <c r="V28" s="26"/>
      <c r="W28" s="26"/>
      <c r="X28" s="26"/>
      <c r="Y28" s="26"/>
      <c r="Z28" s="18"/>
      <c r="AA28" s="26"/>
      <c r="AB28" s="20"/>
      <c r="AC28" s="20"/>
      <c r="AD28" s="17"/>
      <c r="AE28" s="16"/>
      <c r="AF28" s="26"/>
      <c r="AG28" s="26"/>
      <c r="AH28" s="26"/>
      <c r="AI28" s="26"/>
      <c r="AJ28" s="24"/>
      <c r="AK28" s="25"/>
      <c r="AL28" s="25"/>
      <c r="AM28" s="25"/>
      <c r="AN28" s="25"/>
      <c r="AO28" s="26"/>
      <c r="AP28" s="16"/>
      <c r="AQ28" s="16"/>
      <c r="AR28" s="16"/>
      <c r="AS28" s="28"/>
      <c r="AT28" s="29"/>
      <c r="AU28" s="29"/>
      <c r="AV28" s="16"/>
      <c r="AW28" s="16"/>
      <c r="AX28" s="27"/>
      <c r="AY28" s="27"/>
      <c r="AZ28" s="16"/>
    </row>
    <row r="29" spans="1:52" s="15" customFormat="1" ht="15.75" customHeight="1" x14ac:dyDescent="0.25">
      <c r="A29" s="16"/>
      <c r="B29" s="16"/>
      <c r="C29" s="16"/>
      <c r="D29" s="16"/>
      <c r="E29" s="16"/>
      <c r="F29" s="16"/>
      <c r="G29" s="16"/>
      <c r="H29" s="16"/>
      <c r="I29" s="16"/>
      <c r="J29" s="16"/>
      <c r="K29" s="16"/>
      <c r="L29" s="17"/>
      <c r="M29" s="17"/>
      <c r="N29" s="16"/>
      <c r="O29" s="16"/>
      <c r="P29" s="16"/>
      <c r="Q29" s="26"/>
      <c r="R29" s="26"/>
      <c r="S29" s="26"/>
      <c r="T29" s="26"/>
      <c r="U29" s="26"/>
      <c r="V29" s="26"/>
      <c r="W29" s="26"/>
      <c r="X29" s="26"/>
      <c r="Y29" s="26"/>
      <c r="Z29" s="17"/>
      <c r="AA29" s="26"/>
      <c r="AB29" s="20"/>
      <c r="AC29" s="20"/>
      <c r="AD29" s="17"/>
      <c r="AE29" s="16"/>
      <c r="AF29" s="22"/>
      <c r="AG29" s="26"/>
      <c r="AH29" s="26"/>
      <c r="AI29" s="26"/>
      <c r="AJ29" s="24"/>
      <c r="AK29" s="25"/>
      <c r="AL29" s="25"/>
      <c r="AM29" s="25"/>
      <c r="AN29" s="25"/>
      <c r="AO29" s="26"/>
      <c r="AP29" s="16"/>
      <c r="AQ29" s="16"/>
      <c r="AR29" s="16"/>
      <c r="AS29" s="16"/>
      <c r="AT29" s="16"/>
      <c r="AU29" s="16"/>
      <c r="AV29" s="16"/>
      <c r="AW29" s="16"/>
      <c r="AX29" s="27"/>
      <c r="AY29" s="27"/>
      <c r="AZ29" s="16"/>
    </row>
    <row r="30" spans="1:52" s="15" customFormat="1" ht="15.75" customHeight="1" x14ac:dyDescent="0.25">
      <c r="A30" s="16"/>
      <c r="B30" s="16"/>
      <c r="C30" s="16"/>
      <c r="D30" s="16"/>
      <c r="E30" s="16"/>
      <c r="F30" s="16"/>
      <c r="G30" s="16"/>
      <c r="H30" s="16"/>
      <c r="I30" s="16"/>
      <c r="J30" s="16"/>
      <c r="K30" s="16"/>
      <c r="L30" s="17"/>
      <c r="M30" s="17"/>
      <c r="N30" s="16"/>
      <c r="O30" s="16"/>
      <c r="P30" s="16"/>
      <c r="Q30" s="26"/>
      <c r="R30" s="26"/>
      <c r="S30" s="26"/>
      <c r="T30" s="26"/>
      <c r="U30" s="26"/>
      <c r="V30" s="26"/>
      <c r="W30" s="26"/>
      <c r="X30" s="26"/>
      <c r="Y30" s="26"/>
      <c r="Z30" s="17"/>
      <c r="AA30" s="26"/>
      <c r="AB30" s="20"/>
      <c r="AC30" s="20"/>
      <c r="AD30" s="17"/>
      <c r="AE30" s="16"/>
      <c r="AF30" s="26"/>
      <c r="AG30" s="26"/>
      <c r="AH30" s="26"/>
      <c r="AI30" s="26"/>
      <c r="AJ30" s="24"/>
      <c r="AK30" s="25"/>
      <c r="AL30" s="25"/>
      <c r="AM30" s="25"/>
      <c r="AN30" s="25"/>
      <c r="AO30" s="26"/>
      <c r="AP30" s="16"/>
      <c r="AQ30" s="16"/>
      <c r="AR30" s="16"/>
      <c r="AS30" s="16"/>
      <c r="AT30" s="16"/>
      <c r="AU30" s="16"/>
      <c r="AV30" s="16"/>
      <c r="AW30" s="16"/>
      <c r="AX30" s="27"/>
      <c r="AY30" s="27"/>
      <c r="AZ30" s="16"/>
    </row>
    <row r="31" spans="1:52" s="15" customFormat="1" ht="15.75" customHeight="1" x14ac:dyDescent="0.25">
      <c r="A31" s="16"/>
      <c r="B31" s="16"/>
      <c r="C31" s="16"/>
      <c r="D31" s="16"/>
      <c r="E31" s="16"/>
      <c r="F31" s="16"/>
      <c r="G31" s="16"/>
      <c r="H31" s="16"/>
      <c r="I31" s="16"/>
      <c r="J31" s="16"/>
      <c r="K31" s="16"/>
      <c r="L31" s="17"/>
      <c r="M31" s="17"/>
      <c r="N31" s="16"/>
      <c r="O31" s="16"/>
      <c r="P31" s="16"/>
      <c r="Q31" s="26"/>
      <c r="R31" s="26"/>
      <c r="S31" s="26"/>
      <c r="T31" s="26"/>
      <c r="U31" s="26"/>
      <c r="V31" s="26"/>
      <c r="W31" s="26"/>
      <c r="X31" s="26"/>
      <c r="Y31" s="26"/>
      <c r="Z31" s="17"/>
      <c r="AA31" s="26"/>
      <c r="AB31" s="20"/>
      <c r="AC31" s="20"/>
      <c r="AD31" s="17"/>
      <c r="AE31" s="16"/>
      <c r="AF31" s="26"/>
      <c r="AG31" s="26"/>
      <c r="AH31" s="26"/>
      <c r="AI31" s="26"/>
      <c r="AJ31" s="24"/>
      <c r="AK31" s="25"/>
      <c r="AL31" s="25"/>
      <c r="AM31" s="25"/>
      <c r="AN31" s="25"/>
      <c r="AO31" s="26"/>
      <c r="AP31" s="16"/>
      <c r="AQ31" s="16"/>
      <c r="AR31" s="16"/>
      <c r="AS31" s="16"/>
      <c r="AT31" s="16"/>
      <c r="AU31" s="16"/>
      <c r="AV31" s="16"/>
      <c r="AW31" s="16"/>
      <c r="AX31" s="27"/>
      <c r="AY31" s="27"/>
      <c r="AZ31" s="16"/>
    </row>
    <row r="32" spans="1:52" s="15" customFormat="1" ht="15.75" customHeight="1" x14ac:dyDescent="0.25">
      <c r="A32" s="16"/>
      <c r="B32" s="16"/>
      <c r="C32" s="16"/>
      <c r="D32" s="16"/>
      <c r="E32" s="16"/>
      <c r="F32" s="16"/>
      <c r="G32" s="16"/>
      <c r="H32" s="16"/>
      <c r="I32" s="16"/>
      <c r="J32" s="16"/>
      <c r="K32" s="16"/>
      <c r="L32" s="17"/>
      <c r="M32" s="17"/>
      <c r="N32" s="16"/>
      <c r="O32" s="16"/>
      <c r="P32" s="16"/>
      <c r="Q32" s="26"/>
      <c r="R32" s="26"/>
      <c r="S32" s="26"/>
      <c r="T32" s="26"/>
      <c r="U32" s="26"/>
      <c r="V32" s="26"/>
      <c r="W32" s="26"/>
      <c r="X32" s="26"/>
      <c r="Y32" s="26"/>
      <c r="Z32" s="17"/>
      <c r="AA32" s="26"/>
      <c r="AB32" s="20"/>
      <c r="AC32" s="20"/>
      <c r="AD32" s="17"/>
      <c r="AE32" s="16"/>
      <c r="AF32" s="26"/>
      <c r="AG32" s="26"/>
      <c r="AH32" s="26"/>
      <c r="AI32" s="26"/>
      <c r="AJ32" s="24"/>
      <c r="AK32" s="25"/>
      <c r="AL32" s="25"/>
      <c r="AM32" s="25"/>
      <c r="AN32" s="25"/>
      <c r="AO32" s="26"/>
      <c r="AP32" s="16"/>
      <c r="AQ32" s="16"/>
      <c r="AR32" s="16"/>
      <c r="AS32" s="16"/>
      <c r="AT32" s="16"/>
      <c r="AU32" s="16"/>
      <c r="AV32" s="16"/>
      <c r="AW32" s="16"/>
      <c r="AX32" s="27"/>
      <c r="AY32" s="27"/>
      <c r="AZ32" s="16"/>
    </row>
    <row r="33" spans="1:52" s="15" customFormat="1" ht="15.75" customHeight="1" x14ac:dyDescent="0.25">
      <c r="A33" s="16"/>
      <c r="B33" s="16"/>
      <c r="C33" s="16"/>
      <c r="D33" s="16"/>
      <c r="E33" s="16"/>
      <c r="F33" s="16"/>
      <c r="G33" s="16"/>
      <c r="H33" s="16"/>
      <c r="I33" s="16"/>
      <c r="J33" s="16"/>
      <c r="K33" s="16"/>
      <c r="L33" s="17"/>
      <c r="M33" s="17"/>
      <c r="N33" s="16"/>
      <c r="O33" s="16"/>
      <c r="P33" s="16"/>
      <c r="Q33" s="26"/>
      <c r="R33" s="26"/>
      <c r="S33" s="26"/>
      <c r="T33" s="26"/>
      <c r="U33" s="26"/>
      <c r="V33" s="26"/>
      <c r="W33" s="26"/>
      <c r="X33" s="26"/>
      <c r="Y33" s="26"/>
      <c r="Z33" s="17"/>
      <c r="AA33" s="26"/>
      <c r="AB33" s="20"/>
      <c r="AC33" s="20"/>
      <c r="AD33" s="17"/>
      <c r="AE33" s="16"/>
      <c r="AF33" s="22"/>
      <c r="AG33" s="26"/>
      <c r="AH33" s="26"/>
      <c r="AI33" s="26"/>
      <c r="AJ33" s="24"/>
      <c r="AK33" s="25"/>
      <c r="AL33" s="25"/>
      <c r="AM33" s="25"/>
      <c r="AN33" s="25"/>
      <c r="AO33" s="26"/>
      <c r="AP33" s="16"/>
      <c r="AQ33" s="16"/>
      <c r="AR33" s="16"/>
      <c r="AS33" s="16"/>
      <c r="AT33" s="16"/>
      <c r="AU33" s="16"/>
      <c r="AV33" s="16"/>
      <c r="AW33" s="16"/>
      <c r="AX33" s="27"/>
      <c r="AY33" s="27"/>
      <c r="AZ33" s="16"/>
    </row>
    <row r="34" spans="1:52" s="15" customFormat="1" ht="15.75" customHeight="1" x14ac:dyDescent="0.25">
      <c r="A34" s="16"/>
      <c r="B34" s="16"/>
      <c r="C34" s="16"/>
      <c r="D34" s="16"/>
      <c r="E34" s="16"/>
      <c r="F34" s="16"/>
      <c r="G34" s="16"/>
      <c r="H34" s="16"/>
      <c r="I34" s="16"/>
      <c r="J34" s="16"/>
      <c r="K34" s="16"/>
      <c r="L34" s="17"/>
      <c r="M34" s="17"/>
      <c r="N34" s="16"/>
      <c r="O34" s="16"/>
      <c r="P34" s="16"/>
      <c r="Q34" s="26"/>
      <c r="R34" s="26"/>
      <c r="S34" s="26"/>
      <c r="T34" s="26"/>
      <c r="U34" s="26"/>
      <c r="V34" s="26"/>
      <c r="W34" s="26"/>
      <c r="X34" s="26"/>
      <c r="Y34" s="26"/>
      <c r="Z34" s="17"/>
      <c r="AA34" s="26"/>
      <c r="AB34" s="20"/>
      <c r="AC34" s="20"/>
      <c r="AD34" s="17"/>
      <c r="AE34" s="16"/>
      <c r="AF34" s="22"/>
      <c r="AG34" s="26"/>
      <c r="AH34" s="26"/>
      <c r="AI34" s="26"/>
      <c r="AJ34" s="24"/>
      <c r="AK34" s="25"/>
      <c r="AL34" s="25"/>
      <c r="AM34" s="25"/>
      <c r="AN34" s="25"/>
      <c r="AO34" s="26"/>
      <c r="AP34" s="16"/>
      <c r="AQ34" s="16"/>
      <c r="AR34" s="16"/>
      <c r="AS34" s="16"/>
      <c r="AT34" s="16"/>
      <c r="AU34" s="16"/>
      <c r="AV34" s="16"/>
      <c r="AW34" s="16"/>
      <c r="AX34" s="27"/>
      <c r="AY34" s="27"/>
      <c r="AZ34" s="16"/>
    </row>
    <row r="35" spans="1:52" s="15" customFormat="1" ht="15.75" customHeight="1" x14ac:dyDescent="0.25">
      <c r="A35" s="16"/>
      <c r="B35" s="16"/>
      <c r="C35" s="16"/>
      <c r="D35" s="16"/>
      <c r="E35" s="16"/>
      <c r="F35" s="16"/>
      <c r="G35" s="16"/>
      <c r="H35" s="16"/>
      <c r="I35" s="16"/>
      <c r="J35" s="16"/>
      <c r="K35" s="16"/>
      <c r="L35" s="17"/>
      <c r="M35" s="17"/>
      <c r="N35" s="16"/>
      <c r="O35" s="16"/>
      <c r="P35" s="16"/>
      <c r="Q35" s="26"/>
      <c r="R35" s="26"/>
      <c r="S35" s="26"/>
      <c r="T35" s="26"/>
      <c r="U35" s="26"/>
      <c r="V35" s="26"/>
      <c r="W35" s="26"/>
      <c r="X35" s="26"/>
      <c r="Y35" s="26"/>
      <c r="Z35" s="17"/>
      <c r="AA35" s="26"/>
      <c r="AB35" s="20"/>
      <c r="AC35" s="20"/>
      <c r="AD35" s="17"/>
      <c r="AE35" s="16"/>
      <c r="AF35" s="22"/>
      <c r="AG35" s="26"/>
      <c r="AH35" s="26"/>
      <c r="AI35" s="26"/>
      <c r="AJ35" s="24"/>
      <c r="AK35" s="25"/>
      <c r="AL35" s="25"/>
      <c r="AM35" s="25"/>
      <c r="AN35" s="25"/>
      <c r="AO35" s="26"/>
      <c r="AP35" s="16"/>
      <c r="AQ35" s="16"/>
      <c r="AR35" s="16"/>
      <c r="AS35" s="16"/>
      <c r="AT35" s="16"/>
      <c r="AU35" s="16"/>
      <c r="AV35" s="16"/>
      <c r="AW35" s="16"/>
      <c r="AX35" s="27"/>
      <c r="AY35" s="27"/>
      <c r="AZ35" s="16"/>
    </row>
    <row r="36" spans="1:52" s="15" customFormat="1" ht="15.75" customHeight="1" x14ac:dyDescent="0.25">
      <c r="A36" s="16"/>
      <c r="B36" s="16"/>
      <c r="C36" s="16"/>
      <c r="D36" s="16"/>
      <c r="E36" s="16"/>
      <c r="F36" s="16"/>
      <c r="G36" s="16"/>
      <c r="H36" s="16"/>
      <c r="I36" s="16"/>
      <c r="J36" s="16"/>
      <c r="K36" s="16"/>
      <c r="L36" s="17"/>
      <c r="M36" s="17"/>
      <c r="N36" s="16"/>
      <c r="O36" s="16"/>
      <c r="P36" s="16"/>
      <c r="Q36" s="26"/>
      <c r="R36" s="26"/>
      <c r="S36" s="26"/>
      <c r="T36" s="26"/>
      <c r="U36" s="26"/>
      <c r="V36" s="26"/>
      <c r="W36" s="26"/>
      <c r="X36" s="26"/>
      <c r="Y36" s="26"/>
      <c r="Z36" s="17"/>
      <c r="AA36" s="26"/>
      <c r="AB36" s="20"/>
      <c r="AC36" s="20"/>
      <c r="AD36" s="17"/>
      <c r="AE36" s="16"/>
      <c r="AF36" s="22"/>
      <c r="AG36" s="26"/>
      <c r="AH36" s="26"/>
      <c r="AI36" s="26"/>
      <c r="AJ36" s="24"/>
      <c r="AK36" s="25"/>
      <c r="AL36" s="25"/>
      <c r="AM36" s="25"/>
      <c r="AN36" s="25"/>
      <c r="AO36" s="26"/>
      <c r="AP36" s="16"/>
      <c r="AQ36" s="16"/>
      <c r="AR36" s="16"/>
      <c r="AS36" s="16"/>
      <c r="AT36" s="16"/>
      <c r="AU36" s="16"/>
      <c r="AV36" s="16"/>
      <c r="AW36" s="16"/>
      <c r="AX36" s="27"/>
      <c r="AY36" s="27"/>
      <c r="AZ36" s="16"/>
    </row>
    <row r="37" spans="1:52" s="15" customFormat="1" ht="15.75" customHeight="1" x14ac:dyDescent="0.25">
      <c r="A37" s="16"/>
      <c r="B37" s="16"/>
      <c r="C37" s="16"/>
      <c r="D37" s="16"/>
      <c r="E37" s="16"/>
      <c r="F37" s="16"/>
      <c r="G37" s="16"/>
      <c r="H37" s="16"/>
      <c r="I37" s="16"/>
      <c r="J37" s="16"/>
      <c r="K37" s="16"/>
      <c r="L37" s="17"/>
      <c r="M37" s="17"/>
      <c r="N37" s="16"/>
      <c r="O37" s="16"/>
      <c r="P37" s="16"/>
      <c r="Q37" s="26"/>
      <c r="R37" s="26"/>
      <c r="S37" s="26"/>
      <c r="T37" s="26"/>
      <c r="U37" s="26"/>
      <c r="V37" s="26"/>
      <c r="W37" s="26"/>
      <c r="X37" s="26"/>
      <c r="Y37" s="26"/>
      <c r="Z37" s="17"/>
      <c r="AA37" s="26"/>
      <c r="AB37" s="20"/>
      <c r="AC37" s="20"/>
      <c r="AD37" s="17"/>
      <c r="AE37" s="16"/>
      <c r="AF37" s="22"/>
      <c r="AG37" s="26"/>
      <c r="AH37" s="26"/>
      <c r="AI37" s="26"/>
      <c r="AJ37" s="24"/>
      <c r="AK37" s="25"/>
      <c r="AL37" s="25"/>
      <c r="AM37" s="25"/>
      <c r="AN37" s="25"/>
      <c r="AO37" s="26"/>
      <c r="AP37" s="16"/>
      <c r="AQ37" s="16"/>
      <c r="AR37" s="16"/>
      <c r="AS37" s="16"/>
      <c r="AT37" s="16"/>
      <c r="AU37" s="16"/>
      <c r="AV37" s="16"/>
      <c r="AW37" s="16"/>
      <c r="AX37" s="27"/>
      <c r="AY37" s="27"/>
      <c r="AZ37" s="16"/>
    </row>
    <row r="38" spans="1:52" s="15" customFormat="1" ht="15.75" customHeight="1" x14ac:dyDescent="0.25">
      <c r="A38" s="16"/>
      <c r="B38" s="16"/>
      <c r="C38" s="16"/>
      <c r="D38" s="16"/>
      <c r="E38" s="16"/>
      <c r="F38" s="16"/>
      <c r="G38" s="16"/>
      <c r="H38" s="16"/>
      <c r="I38" s="16"/>
      <c r="J38" s="16"/>
      <c r="K38" s="16"/>
      <c r="L38" s="17"/>
      <c r="M38" s="17"/>
      <c r="N38" s="16"/>
      <c r="O38" s="16"/>
      <c r="P38" s="16"/>
      <c r="Q38" s="26"/>
      <c r="R38" s="26"/>
      <c r="S38" s="26"/>
      <c r="T38" s="26"/>
      <c r="U38" s="26"/>
      <c r="V38" s="26"/>
      <c r="W38" s="26"/>
      <c r="X38" s="26"/>
      <c r="Y38" s="26"/>
      <c r="Z38" s="17"/>
      <c r="AA38" s="26"/>
      <c r="AB38" s="20"/>
      <c r="AC38" s="20"/>
      <c r="AD38" s="17"/>
      <c r="AE38" s="16"/>
      <c r="AF38" s="22"/>
      <c r="AG38" s="26"/>
      <c r="AH38" s="26"/>
      <c r="AI38" s="26"/>
      <c r="AJ38" s="24"/>
      <c r="AK38" s="25"/>
      <c r="AL38" s="25"/>
      <c r="AM38" s="25"/>
      <c r="AN38" s="25"/>
      <c r="AO38" s="26"/>
      <c r="AP38" s="16"/>
      <c r="AQ38" s="16"/>
      <c r="AR38" s="16"/>
      <c r="AS38" s="16"/>
      <c r="AT38" s="16"/>
      <c r="AU38" s="16"/>
      <c r="AV38" s="16"/>
      <c r="AW38" s="16"/>
      <c r="AX38" s="27"/>
      <c r="AY38" s="27"/>
      <c r="AZ38" s="16"/>
    </row>
    <row r="39" spans="1:52" s="15" customFormat="1" ht="15.75" customHeight="1" x14ac:dyDescent="0.25">
      <c r="A39" s="16"/>
      <c r="B39" s="16"/>
      <c r="C39" s="16"/>
      <c r="D39" s="16"/>
      <c r="E39" s="16"/>
      <c r="F39" s="16"/>
      <c r="G39" s="16"/>
      <c r="H39" s="16"/>
      <c r="I39" s="16"/>
      <c r="J39" s="16"/>
      <c r="K39" s="16"/>
      <c r="L39" s="17"/>
      <c r="M39" s="17"/>
      <c r="N39" s="16"/>
      <c r="O39" s="16"/>
      <c r="P39" s="16"/>
      <c r="Q39" s="26"/>
      <c r="R39" s="26"/>
      <c r="S39" s="26"/>
      <c r="T39" s="26"/>
      <c r="U39" s="26"/>
      <c r="V39" s="26"/>
      <c r="W39" s="26"/>
      <c r="X39" s="26"/>
      <c r="Y39" s="26"/>
      <c r="Z39" s="17"/>
      <c r="AA39" s="26"/>
      <c r="AB39" s="20"/>
      <c r="AC39" s="20"/>
      <c r="AD39" s="17"/>
      <c r="AE39" s="16"/>
      <c r="AF39" s="26"/>
      <c r="AG39" s="26"/>
      <c r="AH39" s="26"/>
      <c r="AI39" s="26"/>
      <c r="AJ39" s="24"/>
      <c r="AK39" s="25"/>
      <c r="AL39" s="25"/>
      <c r="AM39" s="25"/>
      <c r="AN39" s="25"/>
      <c r="AO39" s="26"/>
      <c r="AP39" s="16"/>
      <c r="AQ39" s="16"/>
      <c r="AR39" s="16"/>
      <c r="AS39" s="16"/>
      <c r="AT39" s="16"/>
      <c r="AU39" s="16"/>
      <c r="AV39" s="16"/>
      <c r="AW39" s="16"/>
      <c r="AX39" s="27"/>
      <c r="AY39" s="27"/>
      <c r="AZ39" s="16"/>
    </row>
    <row r="40" spans="1:52" s="15" customFormat="1" ht="15.75" customHeight="1" x14ac:dyDescent="0.25">
      <c r="A40" s="16"/>
      <c r="B40" s="16"/>
      <c r="C40" s="16"/>
      <c r="D40" s="16"/>
      <c r="E40" s="16"/>
      <c r="F40" s="16"/>
      <c r="G40" s="16"/>
      <c r="H40" s="16"/>
      <c r="I40" s="16"/>
      <c r="J40" s="16"/>
      <c r="K40" s="16"/>
      <c r="L40" s="17"/>
      <c r="M40" s="17"/>
      <c r="N40" s="16"/>
      <c r="O40" s="16"/>
      <c r="P40" s="16"/>
      <c r="Q40" s="26"/>
      <c r="R40" s="26"/>
      <c r="S40" s="26"/>
      <c r="T40" s="26"/>
      <c r="U40" s="26"/>
      <c r="V40" s="26"/>
      <c r="W40" s="26"/>
      <c r="X40" s="26"/>
      <c r="Y40" s="26"/>
      <c r="Z40" s="17"/>
      <c r="AA40" s="26"/>
      <c r="AB40" s="20"/>
      <c r="AC40" s="20"/>
      <c r="AD40" s="17"/>
      <c r="AE40" s="16"/>
      <c r="AF40" s="22"/>
      <c r="AG40" s="26"/>
      <c r="AH40" s="26"/>
      <c r="AI40" s="26"/>
      <c r="AJ40" s="24"/>
      <c r="AK40" s="25"/>
      <c r="AL40" s="25"/>
      <c r="AM40" s="25"/>
      <c r="AN40" s="25"/>
      <c r="AO40" s="26"/>
      <c r="AP40" s="16"/>
      <c r="AQ40" s="16"/>
      <c r="AR40" s="16"/>
      <c r="AS40" s="16"/>
      <c r="AT40" s="16"/>
      <c r="AU40" s="16"/>
      <c r="AV40" s="16"/>
      <c r="AW40" s="16"/>
      <c r="AX40" s="27"/>
      <c r="AY40" s="27"/>
      <c r="AZ40" s="16"/>
    </row>
    <row r="41" spans="1:52" s="15" customFormat="1" ht="15.75" customHeight="1" x14ac:dyDescent="0.25">
      <c r="A41" s="16"/>
      <c r="B41" s="16"/>
      <c r="C41" s="16"/>
      <c r="D41" s="16"/>
      <c r="E41" s="16"/>
      <c r="F41" s="16"/>
      <c r="G41" s="16"/>
      <c r="H41" s="16"/>
      <c r="I41" s="16"/>
      <c r="J41" s="16"/>
      <c r="K41" s="16"/>
      <c r="L41" s="17"/>
      <c r="M41" s="17"/>
      <c r="N41" s="16"/>
      <c r="O41" s="16"/>
      <c r="P41" s="16"/>
      <c r="Q41" s="26"/>
      <c r="R41" s="26"/>
      <c r="S41" s="26"/>
      <c r="T41" s="26"/>
      <c r="U41" s="26"/>
      <c r="V41" s="26"/>
      <c r="W41" s="26"/>
      <c r="X41" s="26"/>
      <c r="Y41" s="26"/>
      <c r="Z41" s="17"/>
      <c r="AA41" s="26"/>
      <c r="AB41" s="20"/>
      <c r="AC41" s="20"/>
      <c r="AD41" s="17"/>
      <c r="AE41" s="16"/>
      <c r="AF41" s="22"/>
      <c r="AG41" s="26"/>
      <c r="AH41" s="26"/>
      <c r="AI41" s="26"/>
      <c r="AJ41" s="24"/>
      <c r="AK41" s="25"/>
      <c r="AL41" s="25"/>
      <c r="AM41" s="25"/>
      <c r="AN41" s="25"/>
      <c r="AO41" s="26"/>
      <c r="AP41" s="16"/>
      <c r="AQ41" s="16"/>
      <c r="AR41" s="16"/>
      <c r="AS41" s="16"/>
      <c r="AT41" s="16"/>
      <c r="AU41" s="16"/>
      <c r="AV41" s="16"/>
      <c r="AW41" s="16"/>
      <c r="AX41" s="27"/>
      <c r="AY41" s="27"/>
      <c r="AZ41" s="16"/>
    </row>
    <row r="42" spans="1:52" s="15" customFormat="1" ht="15.75" customHeight="1" x14ac:dyDescent="0.25">
      <c r="A42" s="16"/>
      <c r="B42" s="16"/>
      <c r="C42" s="16"/>
      <c r="D42" s="16"/>
      <c r="E42" s="16"/>
      <c r="F42" s="16"/>
      <c r="G42" s="16"/>
      <c r="H42" s="16"/>
      <c r="I42" s="16"/>
      <c r="J42" s="16"/>
      <c r="K42" s="16"/>
      <c r="L42" s="17"/>
      <c r="M42" s="17"/>
      <c r="N42" s="16"/>
      <c r="O42" s="16"/>
      <c r="P42" s="16"/>
      <c r="Q42" s="26"/>
      <c r="R42" s="26"/>
      <c r="S42" s="26"/>
      <c r="T42" s="26"/>
      <c r="U42" s="26"/>
      <c r="V42" s="26"/>
      <c r="W42" s="26"/>
      <c r="X42" s="26"/>
      <c r="Y42" s="26"/>
      <c r="Z42" s="17"/>
      <c r="AA42" s="26"/>
      <c r="AB42" s="20"/>
      <c r="AC42" s="20"/>
      <c r="AD42" s="17"/>
      <c r="AE42" s="16"/>
      <c r="AF42" s="22"/>
      <c r="AG42" s="26"/>
      <c r="AH42" s="26"/>
      <c r="AI42" s="26"/>
      <c r="AJ42" s="24"/>
      <c r="AK42" s="25"/>
      <c r="AL42" s="25"/>
      <c r="AM42" s="25"/>
      <c r="AN42" s="25"/>
      <c r="AO42" s="26"/>
      <c r="AP42" s="16"/>
      <c r="AQ42" s="16"/>
      <c r="AR42" s="16"/>
      <c r="AS42" s="16"/>
      <c r="AT42" s="16"/>
      <c r="AU42" s="16"/>
      <c r="AV42" s="16"/>
      <c r="AW42" s="16"/>
      <c r="AX42" s="27"/>
      <c r="AY42" s="27"/>
      <c r="AZ42" s="16"/>
    </row>
    <row r="43" spans="1:52" s="15" customFormat="1" ht="15.75" customHeight="1" x14ac:dyDescent="0.25">
      <c r="A43" s="16"/>
      <c r="B43" s="16"/>
      <c r="C43" s="16"/>
      <c r="D43" s="16"/>
      <c r="E43" s="16"/>
      <c r="F43" s="16"/>
      <c r="G43" s="16"/>
      <c r="H43" s="16"/>
      <c r="I43" s="16"/>
      <c r="J43" s="16"/>
      <c r="K43" s="16"/>
      <c r="L43" s="17"/>
      <c r="M43" s="17"/>
      <c r="N43" s="16"/>
      <c r="O43" s="16"/>
      <c r="P43" s="16"/>
      <c r="Q43" s="26"/>
      <c r="R43" s="26"/>
      <c r="S43" s="26"/>
      <c r="T43" s="26"/>
      <c r="U43" s="26"/>
      <c r="V43" s="26"/>
      <c r="W43" s="26"/>
      <c r="X43" s="26"/>
      <c r="Y43" s="26"/>
      <c r="Z43" s="17"/>
      <c r="AA43" s="26"/>
      <c r="AB43" s="20"/>
      <c r="AC43" s="20"/>
      <c r="AD43" s="17"/>
      <c r="AE43" s="16"/>
      <c r="AF43" s="22"/>
      <c r="AG43" s="26"/>
      <c r="AH43" s="26"/>
      <c r="AI43" s="26"/>
      <c r="AJ43" s="24"/>
      <c r="AK43" s="25"/>
      <c r="AL43" s="25"/>
      <c r="AM43" s="25"/>
      <c r="AN43" s="25"/>
      <c r="AO43" s="26"/>
      <c r="AP43" s="16"/>
      <c r="AQ43" s="16"/>
      <c r="AR43" s="16"/>
      <c r="AS43" s="16"/>
      <c r="AT43" s="16"/>
      <c r="AU43" s="16"/>
      <c r="AV43" s="16"/>
      <c r="AW43" s="16"/>
      <c r="AX43" s="27"/>
      <c r="AY43" s="27"/>
      <c r="AZ43" s="16"/>
    </row>
    <row r="44" spans="1:52" s="15" customFormat="1" ht="15.75" customHeight="1" x14ac:dyDescent="0.25">
      <c r="A44" s="16"/>
      <c r="B44" s="16"/>
      <c r="C44" s="16"/>
      <c r="D44" s="16"/>
      <c r="E44" s="16"/>
      <c r="F44" s="16"/>
      <c r="G44" s="16"/>
      <c r="H44" s="16"/>
      <c r="I44" s="16"/>
      <c r="J44" s="16"/>
      <c r="K44" s="16"/>
      <c r="L44" s="17"/>
      <c r="M44" s="17"/>
      <c r="N44" s="16"/>
      <c r="O44" s="16"/>
      <c r="P44" s="16"/>
      <c r="Q44" s="26"/>
      <c r="R44" s="26"/>
      <c r="S44" s="26"/>
      <c r="T44" s="26"/>
      <c r="U44" s="26"/>
      <c r="V44" s="26"/>
      <c r="W44" s="26"/>
      <c r="X44" s="26"/>
      <c r="Y44" s="26"/>
      <c r="Z44" s="17"/>
      <c r="AA44" s="26"/>
      <c r="AB44" s="20"/>
      <c r="AC44" s="20"/>
      <c r="AD44" s="17"/>
      <c r="AE44" s="16"/>
      <c r="AF44" s="22"/>
      <c r="AG44" s="26"/>
      <c r="AH44" s="26"/>
      <c r="AI44" s="26"/>
      <c r="AJ44" s="24"/>
      <c r="AK44" s="25"/>
      <c r="AL44" s="25"/>
      <c r="AM44" s="25"/>
      <c r="AN44" s="25"/>
      <c r="AO44" s="26"/>
      <c r="AP44" s="16"/>
      <c r="AQ44" s="16"/>
      <c r="AR44" s="16"/>
      <c r="AS44" s="16"/>
      <c r="AT44" s="16"/>
      <c r="AU44" s="16"/>
      <c r="AV44" s="16"/>
      <c r="AW44" s="16"/>
      <c r="AX44" s="27"/>
      <c r="AY44" s="27"/>
      <c r="AZ44" s="16"/>
    </row>
    <row r="45" spans="1:52" s="15" customFormat="1" ht="15.75" customHeight="1" x14ac:dyDescent="0.25">
      <c r="A45" s="16"/>
      <c r="B45" s="16"/>
      <c r="C45" s="16"/>
      <c r="D45" s="16"/>
      <c r="E45" s="16"/>
      <c r="F45" s="16"/>
      <c r="G45" s="16"/>
      <c r="H45" s="16"/>
      <c r="I45" s="16"/>
      <c r="J45" s="16"/>
      <c r="K45" s="16"/>
      <c r="L45" s="17"/>
      <c r="M45" s="17"/>
      <c r="N45" s="16"/>
      <c r="O45" s="16"/>
      <c r="P45" s="16"/>
      <c r="Q45" s="26"/>
      <c r="R45" s="26"/>
      <c r="S45" s="26"/>
      <c r="T45" s="26"/>
      <c r="U45" s="26"/>
      <c r="V45" s="26"/>
      <c r="W45" s="26"/>
      <c r="X45" s="26"/>
      <c r="Y45" s="26"/>
      <c r="Z45" s="17"/>
      <c r="AA45" s="26"/>
      <c r="AB45" s="20"/>
      <c r="AC45" s="20"/>
      <c r="AD45" s="17"/>
      <c r="AE45" s="16"/>
      <c r="AF45" s="22"/>
      <c r="AG45" s="26"/>
      <c r="AH45" s="26"/>
      <c r="AI45" s="26"/>
      <c r="AJ45" s="24"/>
      <c r="AK45" s="25"/>
      <c r="AL45" s="25"/>
      <c r="AM45" s="25"/>
      <c r="AN45" s="25"/>
      <c r="AO45" s="26"/>
      <c r="AP45" s="16"/>
      <c r="AQ45" s="16"/>
      <c r="AR45" s="16"/>
      <c r="AS45" s="16"/>
      <c r="AT45" s="16"/>
      <c r="AU45" s="16"/>
      <c r="AV45" s="16"/>
      <c r="AW45" s="16"/>
      <c r="AX45" s="27"/>
      <c r="AY45" s="27"/>
      <c r="AZ45" s="16"/>
    </row>
    <row r="46" spans="1:52" s="15" customFormat="1" ht="15.75" customHeight="1" x14ac:dyDescent="0.25">
      <c r="A46" s="16"/>
      <c r="B46" s="16"/>
      <c r="C46" s="16"/>
      <c r="D46" s="16"/>
      <c r="E46" s="16"/>
      <c r="F46" s="16"/>
      <c r="G46" s="16"/>
      <c r="H46" s="16"/>
      <c r="I46" s="16"/>
      <c r="J46" s="16"/>
      <c r="K46" s="16"/>
      <c r="L46" s="17"/>
      <c r="M46" s="17"/>
      <c r="N46" s="16"/>
      <c r="O46" s="16"/>
      <c r="P46" s="16"/>
      <c r="Q46" s="26"/>
      <c r="R46" s="26"/>
      <c r="S46" s="26"/>
      <c r="T46" s="26"/>
      <c r="U46" s="26"/>
      <c r="V46" s="26"/>
      <c r="W46" s="26"/>
      <c r="X46" s="26"/>
      <c r="Y46" s="26"/>
      <c r="Z46" s="17"/>
      <c r="AA46" s="26"/>
      <c r="AB46" s="20"/>
      <c r="AC46" s="20"/>
      <c r="AD46" s="17"/>
      <c r="AE46" s="16"/>
      <c r="AF46" s="26"/>
      <c r="AG46" s="26"/>
      <c r="AH46" s="26"/>
      <c r="AI46" s="26"/>
      <c r="AJ46" s="24"/>
      <c r="AK46" s="25"/>
      <c r="AL46" s="25"/>
      <c r="AM46" s="25"/>
      <c r="AN46" s="25"/>
      <c r="AO46" s="26"/>
      <c r="AP46" s="16"/>
      <c r="AQ46" s="16"/>
      <c r="AR46" s="16"/>
      <c r="AS46" s="16"/>
      <c r="AT46" s="16"/>
      <c r="AU46" s="16"/>
      <c r="AV46" s="16"/>
      <c r="AW46" s="16"/>
      <c r="AX46" s="27"/>
      <c r="AY46" s="27"/>
      <c r="AZ46" s="16"/>
    </row>
    <row r="47" spans="1:52" s="15" customFormat="1" ht="15.75" customHeight="1" x14ac:dyDescent="0.25">
      <c r="A47" s="16"/>
      <c r="B47" s="16"/>
      <c r="C47" s="16"/>
      <c r="D47" s="16"/>
      <c r="E47" s="16"/>
      <c r="F47" s="16"/>
      <c r="G47" s="16"/>
      <c r="H47" s="16"/>
      <c r="I47" s="16"/>
      <c r="J47" s="16"/>
      <c r="K47" s="16"/>
      <c r="L47" s="17"/>
      <c r="M47" s="17"/>
      <c r="N47" s="16"/>
      <c r="O47" s="16"/>
      <c r="P47" s="16"/>
      <c r="Q47" s="26"/>
      <c r="R47" s="26"/>
      <c r="S47" s="26"/>
      <c r="T47" s="26"/>
      <c r="U47" s="26"/>
      <c r="V47" s="26"/>
      <c r="W47" s="26"/>
      <c r="X47" s="26"/>
      <c r="Y47" s="26"/>
      <c r="Z47" s="17"/>
      <c r="AA47" s="26"/>
      <c r="AB47" s="20"/>
      <c r="AC47" s="20"/>
      <c r="AD47" s="17"/>
      <c r="AE47" s="16"/>
      <c r="AF47" s="22"/>
      <c r="AG47" s="26"/>
      <c r="AH47" s="26"/>
      <c r="AI47" s="26"/>
      <c r="AJ47" s="24"/>
      <c r="AK47" s="25"/>
      <c r="AL47" s="25"/>
      <c r="AM47" s="25"/>
      <c r="AN47" s="25"/>
      <c r="AO47" s="26"/>
      <c r="AP47" s="16"/>
      <c r="AQ47" s="16"/>
      <c r="AR47" s="16"/>
      <c r="AS47" s="16"/>
      <c r="AT47" s="16"/>
      <c r="AU47" s="16"/>
      <c r="AV47" s="16"/>
      <c r="AW47" s="16"/>
      <c r="AX47" s="27"/>
      <c r="AY47" s="27"/>
      <c r="AZ47" s="16"/>
    </row>
    <row r="48" spans="1:52" s="15" customFormat="1" ht="15.75" customHeight="1" x14ac:dyDescent="0.25">
      <c r="A48" s="16"/>
      <c r="B48" s="16"/>
      <c r="C48" s="16"/>
      <c r="D48" s="16"/>
      <c r="E48" s="16"/>
      <c r="F48" s="16"/>
      <c r="G48" s="16"/>
      <c r="H48" s="16"/>
      <c r="I48" s="16"/>
      <c r="J48" s="16"/>
      <c r="K48" s="16"/>
      <c r="L48" s="17"/>
      <c r="M48" s="17"/>
      <c r="N48" s="16"/>
      <c r="O48" s="16"/>
      <c r="P48" s="16"/>
      <c r="Q48" s="26"/>
      <c r="R48" s="26"/>
      <c r="S48" s="26"/>
      <c r="T48" s="26"/>
      <c r="U48" s="26"/>
      <c r="V48" s="26"/>
      <c r="W48" s="26"/>
      <c r="X48" s="26"/>
      <c r="Y48" s="26"/>
      <c r="Z48" s="17"/>
      <c r="AA48" s="26"/>
      <c r="AB48" s="20"/>
      <c r="AC48" s="20"/>
      <c r="AD48" s="17"/>
      <c r="AE48" s="16"/>
      <c r="AF48" s="22"/>
      <c r="AG48" s="26"/>
      <c r="AH48" s="26"/>
      <c r="AI48" s="26"/>
      <c r="AJ48" s="24"/>
      <c r="AK48" s="25"/>
      <c r="AL48" s="25"/>
      <c r="AM48" s="25"/>
      <c r="AN48" s="25"/>
      <c r="AO48" s="26"/>
      <c r="AP48" s="16"/>
      <c r="AQ48" s="16"/>
      <c r="AR48" s="16"/>
      <c r="AS48" s="16"/>
      <c r="AT48" s="16"/>
      <c r="AU48" s="16"/>
      <c r="AV48" s="16"/>
      <c r="AW48" s="16"/>
      <c r="AX48" s="27"/>
      <c r="AY48" s="27"/>
      <c r="AZ48" s="16"/>
    </row>
    <row r="49" spans="1:52" s="15" customFormat="1" ht="15.75" customHeight="1" x14ac:dyDescent="0.25">
      <c r="A49" s="16"/>
      <c r="B49" s="16"/>
      <c r="C49" s="16"/>
      <c r="D49" s="16"/>
      <c r="E49" s="16"/>
      <c r="F49" s="16"/>
      <c r="G49" s="16"/>
      <c r="H49" s="16"/>
      <c r="I49" s="16"/>
      <c r="J49" s="16"/>
      <c r="K49" s="16"/>
      <c r="L49" s="17"/>
      <c r="M49" s="17"/>
      <c r="N49" s="16"/>
      <c r="O49" s="16"/>
      <c r="P49" s="16"/>
      <c r="Q49" s="26"/>
      <c r="R49" s="26"/>
      <c r="S49" s="26"/>
      <c r="T49" s="26"/>
      <c r="U49" s="26"/>
      <c r="V49" s="26"/>
      <c r="W49" s="26"/>
      <c r="X49" s="26"/>
      <c r="Y49" s="26"/>
      <c r="Z49" s="17"/>
      <c r="AA49" s="26"/>
      <c r="AB49" s="20"/>
      <c r="AC49" s="20"/>
      <c r="AD49" s="17"/>
      <c r="AE49" s="16"/>
      <c r="AF49" s="26"/>
      <c r="AG49" s="26"/>
      <c r="AH49" s="26"/>
      <c r="AI49" s="26"/>
      <c r="AJ49" s="24"/>
      <c r="AK49" s="25"/>
      <c r="AL49" s="25"/>
      <c r="AM49" s="25"/>
      <c r="AN49" s="25"/>
      <c r="AO49" s="26"/>
      <c r="AP49" s="16"/>
      <c r="AQ49" s="16"/>
      <c r="AR49" s="16"/>
      <c r="AS49" s="16"/>
      <c r="AT49" s="16"/>
      <c r="AU49" s="16"/>
      <c r="AV49" s="16"/>
      <c r="AW49" s="16"/>
      <c r="AX49" s="27"/>
      <c r="AY49" s="27"/>
      <c r="AZ49" s="16"/>
    </row>
    <row r="50" spans="1:52" s="15" customFormat="1" ht="15.75" customHeight="1" x14ac:dyDescent="0.25">
      <c r="A50" s="16"/>
      <c r="B50" s="16"/>
      <c r="C50" s="16"/>
      <c r="D50" s="16"/>
      <c r="E50" s="16"/>
      <c r="F50" s="16"/>
      <c r="G50" s="16"/>
      <c r="H50" s="16"/>
      <c r="I50" s="16"/>
      <c r="J50" s="16"/>
      <c r="K50" s="16"/>
      <c r="L50" s="17"/>
      <c r="M50" s="17"/>
      <c r="N50" s="16"/>
      <c r="O50" s="16"/>
      <c r="P50" s="16"/>
      <c r="Q50" s="26"/>
      <c r="R50" s="26"/>
      <c r="S50" s="26"/>
      <c r="T50" s="26"/>
      <c r="U50" s="26"/>
      <c r="V50" s="26"/>
      <c r="W50" s="26"/>
      <c r="X50" s="26"/>
      <c r="Y50" s="26"/>
      <c r="Z50" s="17"/>
      <c r="AA50" s="26"/>
      <c r="AB50" s="20"/>
      <c r="AC50" s="20"/>
      <c r="AD50" s="17"/>
      <c r="AE50" s="16"/>
      <c r="AF50" s="26"/>
      <c r="AG50" s="26"/>
      <c r="AH50" s="26"/>
      <c r="AI50" s="26"/>
      <c r="AJ50" s="24"/>
      <c r="AK50" s="25"/>
      <c r="AL50" s="25"/>
      <c r="AM50" s="25"/>
      <c r="AN50" s="25"/>
      <c r="AO50" s="26"/>
      <c r="AP50" s="16"/>
      <c r="AQ50" s="16"/>
      <c r="AR50" s="16"/>
      <c r="AS50" s="16"/>
      <c r="AT50" s="16"/>
      <c r="AU50" s="16"/>
      <c r="AV50" s="16"/>
      <c r="AW50" s="16"/>
      <c r="AX50" s="27"/>
      <c r="AY50" s="27"/>
      <c r="AZ50" s="16"/>
    </row>
    <row r="51" spans="1:52" s="15" customFormat="1" ht="15.75" customHeight="1" x14ac:dyDescent="0.25">
      <c r="A51" s="16"/>
      <c r="B51" s="16"/>
      <c r="C51" s="16"/>
      <c r="D51" s="16"/>
      <c r="E51" s="16"/>
      <c r="F51" s="16"/>
      <c r="G51" s="16"/>
      <c r="H51" s="16"/>
      <c r="I51" s="16"/>
      <c r="J51" s="16"/>
      <c r="K51" s="16"/>
      <c r="L51" s="17"/>
      <c r="M51" s="17"/>
      <c r="N51" s="16"/>
      <c r="O51" s="16"/>
      <c r="P51" s="16"/>
      <c r="Q51" s="26"/>
      <c r="R51" s="26"/>
      <c r="S51" s="26"/>
      <c r="T51" s="26"/>
      <c r="U51" s="26"/>
      <c r="V51" s="26"/>
      <c r="W51" s="26"/>
      <c r="X51" s="26"/>
      <c r="Y51" s="26"/>
      <c r="Z51" s="16"/>
      <c r="AA51" s="26"/>
      <c r="AB51" s="20"/>
      <c r="AC51" s="20"/>
      <c r="AD51" s="17"/>
      <c r="AE51" s="16"/>
      <c r="AF51" s="22"/>
      <c r="AG51" s="26"/>
      <c r="AH51" s="26"/>
      <c r="AI51" s="26"/>
      <c r="AJ51" s="24"/>
      <c r="AK51" s="25"/>
      <c r="AL51" s="25"/>
      <c r="AM51" s="25"/>
      <c r="AN51" s="25"/>
      <c r="AO51" s="26"/>
      <c r="AP51" s="16"/>
      <c r="AQ51" s="16"/>
      <c r="AR51" s="16"/>
      <c r="AS51" s="16"/>
      <c r="AT51" s="16"/>
      <c r="AU51" s="16"/>
      <c r="AV51" s="16"/>
      <c r="AW51" s="16"/>
      <c r="AX51" s="27"/>
      <c r="AY51" s="27"/>
      <c r="AZ51" s="16"/>
    </row>
    <row r="52" spans="1:52" s="15" customFormat="1" ht="15.75" customHeight="1" x14ac:dyDescent="0.25">
      <c r="A52" s="16"/>
      <c r="B52" s="16"/>
      <c r="C52" s="16"/>
      <c r="D52" s="16"/>
      <c r="E52" s="16"/>
      <c r="F52" s="16"/>
      <c r="G52" s="16"/>
      <c r="H52" s="16"/>
      <c r="I52" s="16"/>
      <c r="J52" s="16"/>
      <c r="K52" s="16"/>
      <c r="L52" s="17"/>
      <c r="M52" s="17"/>
      <c r="N52" s="16"/>
      <c r="O52" s="16"/>
      <c r="P52" s="16"/>
      <c r="Q52" s="26"/>
      <c r="R52" s="26"/>
      <c r="S52" s="26"/>
      <c r="T52" s="26"/>
      <c r="U52" s="26"/>
      <c r="V52" s="26"/>
      <c r="W52" s="26"/>
      <c r="X52" s="26"/>
      <c r="Y52" s="26"/>
      <c r="Z52" s="17"/>
      <c r="AA52" s="26"/>
      <c r="AB52" s="20"/>
      <c r="AC52" s="20"/>
      <c r="AD52" s="17"/>
      <c r="AE52" s="16"/>
      <c r="AF52" s="22"/>
      <c r="AG52" s="26"/>
      <c r="AH52" s="26"/>
      <c r="AI52" s="26"/>
      <c r="AJ52" s="24"/>
      <c r="AK52" s="25"/>
      <c r="AL52" s="25"/>
      <c r="AM52" s="25"/>
      <c r="AN52" s="25"/>
      <c r="AO52" s="26"/>
      <c r="AP52" s="16"/>
      <c r="AQ52" s="16"/>
      <c r="AR52" s="16"/>
      <c r="AS52" s="16"/>
      <c r="AT52" s="16"/>
      <c r="AU52" s="16"/>
      <c r="AV52" s="16"/>
      <c r="AW52" s="16"/>
      <c r="AX52" s="27"/>
      <c r="AY52" s="27"/>
      <c r="AZ52" s="16"/>
    </row>
    <row r="53" spans="1:52" s="15" customFormat="1" ht="15.75" customHeight="1" x14ac:dyDescent="0.25">
      <c r="A53" s="16"/>
      <c r="B53" s="16"/>
      <c r="C53" s="16"/>
      <c r="D53" s="16"/>
      <c r="E53" s="16"/>
      <c r="F53" s="16"/>
      <c r="G53" s="16"/>
      <c r="H53" s="16"/>
      <c r="I53" s="16"/>
      <c r="J53" s="16"/>
      <c r="K53" s="16"/>
      <c r="L53" s="17"/>
      <c r="M53" s="17"/>
      <c r="N53" s="16"/>
      <c r="O53" s="16"/>
      <c r="P53" s="16"/>
      <c r="Q53" s="26"/>
      <c r="R53" s="26"/>
      <c r="S53" s="26"/>
      <c r="T53" s="26"/>
      <c r="U53" s="26"/>
      <c r="V53" s="26"/>
      <c r="W53" s="26"/>
      <c r="X53" s="26"/>
      <c r="Y53" s="26"/>
      <c r="Z53" s="17"/>
      <c r="AA53" s="26"/>
      <c r="AB53" s="20"/>
      <c r="AC53" s="20"/>
      <c r="AD53" s="17"/>
      <c r="AE53" s="16"/>
      <c r="AF53" s="26"/>
      <c r="AG53" s="26"/>
      <c r="AH53" s="26"/>
      <c r="AI53" s="26"/>
      <c r="AJ53" s="24"/>
      <c r="AK53" s="25"/>
      <c r="AL53" s="25"/>
      <c r="AM53" s="25"/>
      <c r="AN53" s="25"/>
      <c r="AO53" s="26"/>
      <c r="AP53" s="16"/>
      <c r="AQ53" s="16"/>
      <c r="AR53" s="16"/>
      <c r="AS53" s="16"/>
      <c r="AT53" s="16"/>
      <c r="AU53" s="16"/>
      <c r="AV53" s="16"/>
      <c r="AW53" s="16"/>
      <c r="AX53" s="27"/>
      <c r="AY53" s="27"/>
      <c r="AZ53" s="16"/>
    </row>
    <row r="54" spans="1:52" s="15" customFormat="1" ht="15.75" customHeight="1" x14ac:dyDescent="0.25">
      <c r="A54" s="16"/>
      <c r="B54" s="16"/>
      <c r="C54" s="16"/>
      <c r="D54" s="16"/>
      <c r="E54" s="16"/>
      <c r="F54" s="16"/>
      <c r="G54" s="16"/>
      <c r="H54" s="16"/>
      <c r="I54" s="16"/>
      <c r="J54" s="16"/>
      <c r="K54" s="16"/>
      <c r="L54" s="17"/>
      <c r="M54" s="17"/>
      <c r="N54" s="16"/>
      <c r="O54" s="16"/>
      <c r="P54" s="16"/>
      <c r="Q54" s="26"/>
      <c r="R54" s="26"/>
      <c r="S54" s="26"/>
      <c r="T54" s="26"/>
      <c r="U54" s="26"/>
      <c r="V54" s="26"/>
      <c r="W54" s="26"/>
      <c r="X54" s="26"/>
      <c r="Y54" s="26"/>
      <c r="Z54" s="17"/>
      <c r="AA54" s="26"/>
      <c r="AB54" s="20"/>
      <c r="AC54" s="20"/>
      <c r="AD54" s="17"/>
      <c r="AE54" s="16"/>
      <c r="AF54" s="22"/>
      <c r="AG54" s="26"/>
      <c r="AH54" s="26"/>
      <c r="AI54" s="26"/>
      <c r="AJ54" s="24"/>
      <c r="AK54" s="25"/>
      <c r="AL54" s="25"/>
      <c r="AM54" s="25"/>
      <c r="AN54" s="25"/>
      <c r="AO54" s="26"/>
      <c r="AP54" s="16"/>
      <c r="AQ54" s="16"/>
      <c r="AR54" s="16"/>
      <c r="AS54" s="16"/>
      <c r="AT54" s="16"/>
      <c r="AU54" s="16"/>
      <c r="AV54" s="16"/>
      <c r="AW54" s="16"/>
      <c r="AX54" s="27"/>
      <c r="AY54" s="27"/>
      <c r="AZ54" s="16"/>
    </row>
    <row r="55" spans="1:52" s="15" customFormat="1" ht="15.75" customHeight="1" x14ac:dyDescent="0.25">
      <c r="A55" s="16"/>
      <c r="B55" s="16"/>
      <c r="C55" s="16"/>
      <c r="D55" s="16"/>
      <c r="E55" s="16"/>
      <c r="F55" s="16"/>
      <c r="G55" s="16"/>
      <c r="H55" s="16"/>
      <c r="I55" s="16"/>
      <c r="J55" s="16"/>
      <c r="K55" s="16"/>
      <c r="L55" s="17"/>
      <c r="M55" s="17"/>
      <c r="N55" s="16"/>
      <c r="O55" s="16"/>
      <c r="P55" s="16"/>
      <c r="Q55" s="26"/>
      <c r="R55" s="26"/>
      <c r="S55" s="26"/>
      <c r="T55" s="26"/>
      <c r="U55" s="26"/>
      <c r="V55" s="26"/>
      <c r="W55" s="26"/>
      <c r="X55" s="26"/>
      <c r="Y55" s="26"/>
      <c r="Z55" s="17"/>
      <c r="AA55" s="26"/>
      <c r="AB55" s="20"/>
      <c r="AC55" s="20"/>
      <c r="AD55" s="17"/>
      <c r="AE55" s="16"/>
      <c r="AF55" s="22"/>
      <c r="AG55" s="26"/>
      <c r="AH55" s="26"/>
      <c r="AI55" s="26"/>
      <c r="AJ55" s="24"/>
      <c r="AK55" s="25"/>
      <c r="AL55" s="25"/>
      <c r="AM55" s="25"/>
      <c r="AN55" s="25"/>
      <c r="AO55" s="26"/>
      <c r="AP55" s="16"/>
      <c r="AQ55" s="16"/>
      <c r="AR55" s="16"/>
      <c r="AS55" s="16"/>
      <c r="AT55" s="16"/>
      <c r="AU55" s="16"/>
      <c r="AV55" s="16"/>
      <c r="AW55" s="16"/>
      <c r="AX55" s="27"/>
      <c r="AY55" s="27"/>
      <c r="AZ55" s="16"/>
    </row>
    <row r="56" spans="1:52" s="15" customFormat="1" ht="15.75" customHeight="1" x14ac:dyDescent="0.25">
      <c r="A56" s="16"/>
      <c r="B56" s="16"/>
      <c r="C56" s="16"/>
      <c r="D56" s="16"/>
      <c r="E56" s="16"/>
      <c r="F56" s="16"/>
      <c r="G56" s="16"/>
      <c r="H56" s="16"/>
      <c r="I56" s="16"/>
      <c r="J56" s="16"/>
      <c r="K56" s="16"/>
      <c r="L56" s="17"/>
      <c r="M56" s="17"/>
      <c r="N56" s="16"/>
      <c r="O56" s="16"/>
      <c r="P56" s="16"/>
      <c r="Q56" s="26"/>
      <c r="R56" s="26"/>
      <c r="S56" s="26"/>
      <c r="T56" s="26"/>
      <c r="U56" s="26"/>
      <c r="V56" s="26"/>
      <c r="W56" s="26"/>
      <c r="X56" s="26"/>
      <c r="Y56" s="26"/>
      <c r="Z56" s="17"/>
      <c r="AA56" s="26"/>
      <c r="AB56" s="20"/>
      <c r="AC56" s="20"/>
      <c r="AD56" s="17"/>
      <c r="AE56" s="16"/>
      <c r="AF56" s="22"/>
      <c r="AG56" s="26"/>
      <c r="AH56" s="26"/>
      <c r="AI56" s="26"/>
      <c r="AJ56" s="24"/>
      <c r="AK56" s="25"/>
      <c r="AL56" s="25"/>
      <c r="AM56" s="25"/>
      <c r="AN56" s="25"/>
      <c r="AO56" s="26"/>
      <c r="AP56" s="16"/>
      <c r="AQ56" s="16"/>
      <c r="AR56" s="16"/>
      <c r="AS56" s="16"/>
      <c r="AT56" s="16"/>
      <c r="AU56" s="16"/>
      <c r="AV56" s="16"/>
      <c r="AW56" s="16"/>
      <c r="AX56" s="27"/>
      <c r="AY56" s="27"/>
      <c r="AZ56" s="16"/>
    </row>
    <row r="57" spans="1:52" s="15" customFormat="1" ht="15.75" customHeight="1" x14ac:dyDescent="0.25">
      <c r="A57" s="16"/>
      <c r="B57" s="16"/>
      <c r="C57" s="16"/>
      <c r="D57" s="16"/>
      <c r="E57" s="29"/>
      <c r="F57" s="16"/>
      <c r="G57" s="16"/>
      <c r="H57" s="16"/>
      <c r="I57" s="16"/>
      <c r="J57" s="16"/>
      <c r="K57" s="16"/>
      <c r="L57" s="17"/>
      <c r="M57" s="17"/>
      <c r="N57" s="16"/>
      <c r="O57" s="16"/>
      <c r="P57" s="16"/>
      <c r="Q57" s="26"/>
      <c r="R57" s="26"/>
      <c r="S57" s="26"/>
      <c r="T57" s="26"/>
      <c r="U57" s="26"/>
      <c r="V57" s="26"/>
      <c r="W57" s="26"/>
      <c r="X57" s="26"/>
      <c r="Y57" s="26"/>
      <c r="Z57" s="17"/>
      <c r="AA57" s="26"/>
      <c r="AB57" s="20"/>
      <c r="AC57" s="20"/>
      <c r="AD57" s="17"/>
      <c r="AE57" s="16"/>
      <c r="AF57" s="22"/>
      <c r="AG57" s="26"/>
      <c r="AH57" s="26"/>
      <c r="AI57" s="26"/>
      <c r="AJ57" s="24"/>
      <c r="AK57" s="25"/>
      <c r="AL57" s="25"/>
      <c r="AM57" s="25"/>
      <c r="AN57" s="25"/>
      <c r="AO57" s="26"/>
      <c r="AP57" s="16"/>
      <c r="AQ57" s="16"/>
      <c r="AR57" s="16"/>
      <c r="AS57" s="16"/>
      <c r="AT57" s="16"/>
      <c r="AU57" s="16"/>
      <c r="AV57" s="16"/>
      <c r="AW57" s="16"/>
      <c r="AX57" s="27"/>
      <c r="AY57" s="27"/>
      <c r="AZ57" s="16"/>
    </row>
    <row r="58" spans="1:52" s="15" customFormat="1" ht="15.75" customHeight="1" x14ac:dyDescent="0.25">
      <c r="A58" s="16"/>
      <c r="B58" s="16"/>
      <c r="C58" s="16"/>
      <c r="D58" s="16"/>
      <c r="E58" s="16"/>
      <c r="F58" s="16"/>
      <c r="G58" s="16"/>
      <c r="H58" s="16"/>
      <c r="I58" s="16"/>
      <c r="J58" s="16"/>
      <c r="K58" s="16"/>
      <c r="L58" s="17"/>
      <c r="M58" s="17"/>
      <c r="N58" s="16"/>
      <c r="O58" s="16"/>
      <c r="P58" s="16"/>
      <c r="Q58" s="26"/>
      <c r="R58" s="26"/>
      <c r="S58" s="26"/>
      <c r="T58" s="26"/>
      <c r="U58" s="26"/>
      <c r="V58" s="26"/>
      <c r="W58" s="26"/>
      <c r="X58" s="26"/>
      <c r="Y58" s="26"/>
      <c r="Z58" s="17"/>
      <c r="AA58" s="26"/>
      <c r="AB58" s="20"/>
      <c r="AC58" s="20"/>
      <c r="AD58" s="17"/>
      <c r="AE58" s="16"/>
      <c r="AF58" s="26"/>
      <c r="AG58" s="26"/>
      <c r="AH58" s="26"/>
      <c r="AI58" s="26"/>
      <c r="AJ58" s="24"/>
      <c r="AK58" s="25"/>
      <c r="AL58" s="25"/>
      <c r="AM58" s="25"/>
      <c r="AN58" s="25"/>
      <c r="AO58" s="26"/>
      <c r="AP58" s="16"/>
      <c r="AQ58" s="16"/>
      <c r="AR58" s="16"/>
      <c r="AS58" s="16"/>
      <c r="AT58" s="16"/>
      <c r="AU58" s="16"/>
      <c r="AV58" s="16"/>
      <c r="AW58" s="16"/>
      <c r="AX58" s="27"/>
      <c r="AY58" s="27"/>
      <c r="AZ58" s="16"/>
    </row>
    <row r="59" spans="1:52" s="15" customFormat="1" ht="15.75" customHeight="1" x14ac:dyDescent="0.25">
      <c r="A59" s="16"/>
      <c r="B59" s="16"/>
      <c r="C59" s="16"/>
      <c r="D59" s="16"/>
      <c r="E59" s="16"/>
      <c r="F59" s="16"/>
      <c r="G59" s="16"/>
      <c r="H59" s="16"/>
      <c r="I59" s="16"/>
      <c r="J59" s="16"/>
      <c r="K59" s="16"/>
      <c r="L59" s="17"/>
      <c r="M59" s="17"/>
      <c r="N59" s="16"/>
      <c r="O59" s="16"/>
      <c r="P59" s="16"/>
      <c r="Q59" s="26"/>
      <c r="R59" s="26"/>
      <c r="S59" s="26"/>
      <c r="T59" s="26"/>
      <c r="U59" s="26"/>
      <c r="V59" s="26"/>
      <c r="W59" s="26"/>
      <c r="X59" s="26"/>
      <c r="Y59" s="26"/>
      <c r="Z59" s="17"/>
      <c r="AA59" s="26"/>
      <c r="AB59" s="20"/>
      <c r="AC59" s="20"/>
      <c r="AD59" s="17"/>
      <c r="AE59" s="16"/>
      <c r="AF59" s="26"/>
      <c r="AG59" s="26"/>
      <c r="AH59" s="26"/>
      <c r="AI59" s="26"/>
      <c r="AJ59" s="24"/>
      <c r="AK59" s="25"/>
      <c r="AL59" s="25"/>
      <c r="AM59" s="25"/>
      <c r="AN59" s="25"/>
      <c r="AO59" s="26"/>
      <c r="AP59" s="16"/>
      <c r="AQ59" s="16"/>
      <c r="AR59" s="16"/>
      <c r="AS59" s="16"/>
      <c r="AT59" s="16"/>
      <c r="AU59" s="16"/>
      <c r="AV59" s="16"/>
      <c r="AW59" s="16"/>
      <c r="AX59" s="27"/>
      <c r="AY59" s="27"/>
      <c r="AZ59" s="16"/>
    </row>
    <row r="60" spans="1:52" s="15" customFormat="1" ht="15.75" customHeight="1" x14ac:dyDescent="0.25">
      <c r="A60" s="16"/>
      <c r="B60" s="16"/>
      <c r="C60" s="16"/>
      <c r="D60" s="16"/>
      <c r="E60" s="16"/>
      <c r="F60" s="16"/>
      <c r="G60" s="16"/>
      <c r="H60" s="16"/>
      <c r="I60" s="16"/>
      <c r="J60" s="16"/>
      <c r="K60" s="16"/>
      <c r="L60" s="17"/>
      <c r="M60" s="17"/>
      <c r="N60" s="16"/>
      <c r="O60" s="16"/>
      <c r="P60" s="16"/>
      <c r="Q60" s="26"/>
      <c r="R60" s="26"/>
      <c r="S60" s="26"/>
      <c r="T60" s="26"/>
      <c r="U60" s="26"/>
      <c r="V60" s="26"/>
      <c r="W60" s="26"/>
      <c r="X60" s="26"/>
      <c r="Y60" s="26"/>
      <c r="Z60" s="17"/>
      <c r="AA60" s="26"/>
      <c r="AB60" s="20"/>
      <c r="AC60" s="20"/>
      <c r="AD60" s="17"/>
      <c r="AE60" s="16"/>
      <c r="AF60" s="22"/>
      <c r="AG60" s="26"/>
      <c r="AH60" s="26"/>
      <c r="AI60" s="26"/>
      <c r="AJ60" s="24"/>
      <c r="AK60" s="25"/>
      <c r="AL60" s="25"/>
      <c r="AM60" s="25"/>
      <c r="AN60" s="25"/>
      <c r="AO60" s="26"/>
      <c r="AP60" s="16"/>
      <c r="AQ60" s="16"/>
      <c r="AR60" s="16"/>
      <c r="AS60" s="16"/>
      <c r="AT60" s="16"/>
      <c r="AU60" s="16"/>
      <c r="AV60" s="16"/>
      <c r="AW60" s="16"/>
      <c r="AX60" s="27"/>
      <c r="AY60" s="27"/>
      <c r="AZ60" s="16"/>
    </row>
    <row r="61" spans="1:52" s="15" customFormat="1" ht="15.75" customHeight="1" x14ac:dyDescent="0.25">
      <c r="A61" s="16"/>
      <c r="B61" s="16"/>
      <c r="C61" s="16"/>
      <c r="D61" s="16"/>
      <c r="E61" s="16"/>
      <c r="F61" s="16"/>
      <c r="G61" s="16"/>
      <c r="H61" s="16"/>
      <c r="I61" s="16"/>
      <c r="J61" s="16"/>
      <c r="K61" s="16"/>
      <c r="L61" s="17"/>
      <c r="M61" s="17"/>
      <c r="N61" s="16"/>
      <c r="O61" s="16"/>
      <c r="P61" s="16"/>
      <c r="Q61" s="26"/>
      <c r="R61" s="26"/>
      <c r="S61" s="26"/>
      <c r="T61" s="26"/>
      <c r="U61" s="26"/>
      <c r="V61" s="26"/>
      <c r="W61" s="26"/>
      <c r="X61" s="26"/>
      <c r="Y61" s="26"/>
      <c r="Z61" s="17"/>
      <c r="AA61" s="26"/>
      <c r="AB61" s="20"/>
      <c r="AC61" s="20"/>
      <c r="AD61" s="17"/>
      <c r="AE61" s="16"/>
      <c r="AF61" s="22"/>
      <c r="AG61" s="26"/>
      <c r="AH61" s="26"/>
      <c r="AI61" s="26"/>
      <c r="AJ61" s="24"/>
      <c r="AK61" s="25"/>
      <c r="AL61" s="25"/>
      <c r="AM61" s="25"/>
      <c r="AN61" s="25"/>
      <c r="AO61" s="26"/>
      <c r="AP61" s="16"/>
      <c r="AQ61" s="16"/>
      <c r="AR61" s="16"/>
      <c r="AS61" s="16"/>
      <c r="AT61" s="16"/>
      <c r="AU61" s="16"/>
      <c r="AV61" s="16"/>
      <c r="AW61" s="16"/>
      <c r="AX61" s="27"/>
      <c r="AY61" s="27"/>
      <c r="AZ61" s="16"/>
    </row>
    <row r="62" spans="1:52" s="15" customFormat="1" ht="15.75" customHeight="1" x14ac:dyDescent="0.25">
      <c r="A62" s="16"/>
      <c r="B62" s="16"/>
      <c r="C62" s="16"/>
      <c r="D62" s="16"/>
      <c r="E62" s="16"/>
      <c r="F62" s="16"/>
      <c r="G62" s="16"/>
      <c r="H62" s="16"/>
      <c r="I62" s="16"/>
      <c r="J62" s="16"/>
      <c r="K62" s="16"/>
      <c r="L62" s="17"/>
      <c r="M62" s="17"/>
      <c r="N62" s="16"/>
      <c r="O62" s="16"/>
      <c r="P62" s="16"/>
      <c r="Q62" s="26"/>
      <c r="R62" s="26"/>
      <c r="S62" s="26"/>
      <c r="T62" s="26"/>
      <c r="U62" s="26"/>
      <c r="V62" s="26"/>
      <c r="W62" s="26"/>
      <c r="X62" s="26"/>
      <c r="Y62" s="26"/>
      <c r="Z62" s="17"/>
      <c r="AA62" s="26"/>
      <c r="AB62" s="20"/>
      <c r="AC62" s="20"/>
      <c r="AD62" s="17"/>
      <c r="AE62" s="16"/>
      <c r="AF62" s="22"/>
      <c r="AG62" s="26"/>
      <c r="AH62" s="26"/>
      <c r="AI62" s="26"/>
      <c r="AJ62" s="24"/>
      <c r="AK62" s="25"/>
      <c r="AL62" s="25"/>
      <c r="AM62" s="25"/>
      <c r="AN62" s="25"/>
      <c r="AO62" s="26"/>
      <c r="AP62" s="16"/>
      <c r="AQ62" s="16"/>
      <c r="AR62" s="16"/>
      <c r="AS62" s="16"/>
      <c r="AT62" s="16"/>
      <c r="AU62" s="16"/>
      <c r="AV62" s="16"/>
      <c r="AW62" s="16"/>
      <c r="AX62" s="27"/>
      <c r="AY62" s="27"/>
      <c r="AZ62" s="16"/>
    </row>
    <row r="63" spans="1:52" s="15" customFormat="1" ht="15.75" customHeight="1" x14ac:dyDescent="0.25">
      <c r="A63" s="16"/>
      <c r="B63" s="16"/>
      <c r="C63" s="16"/>
      <c r="D63" s="16"/>
      <c r="E63" s="16"/>
      <c r="F63" s="16"/>
      <c r="G63" s="16"/>
      <c r="H63" s="16"/>
      <c r="I63" s="16"/>
      <c r="J63" s="16"/>
      <c r="K63" s="16"/>
      <c r="L63" s="17"/>
      <c r="M63" s="17"/>
      <c r="N63" s="16"/>
      <c r="O63" s="16"/>
      <c r="P63" s="16"/>
      <c r="Q63" s="26"/>
      <c r="R63" s="26"/>
      <c r="S63" s="26"/>
      <c r="T63" s="26"/>
      <c r="U63" s="26"/>
      <c r="V63" s="26"/>
      <c r="W63" s="26"/>
      <c r="X63" s="26"/>
      <c r="Y63" s="26"/>
      <c r="Z63" s="17"/>
      <c r="AA63" s="26"/>
      <c r="AB63" s="20"/>
      <c r="AC63" s="20"/>
      <c r="AD63" s="17"/>
      <c r="AE63" s="16"/>
      <c r="AF63" s="22"/>
      <c r="AG63" s="26"/>
      <c r="AH63" s="26"/>
      <c r="AI63" s="26"/>
      <c r="AJ63" s="24"/>
      <c r="AK63" s="25"/>
      <c r="AL63" s="25"/>
      <c r="AM63" s="25"/>
      <c r="AN63" s="25"/>
      <c r="AO63" s="26"/>
      <c r="AP63" s="16"/>
      <c r="AQ63" s="16"/>
      <c r="AR63" s="16"/>
      <c r="AS63" s="16"/>
      <c r="AT63" s="16"/>
      <c r="AU63" s="16"/>
      <c r="AV63" s="16"/>
      <c r="AW63" s="16"/>
      <c r="AX63" s="27"/>
      <c r="AY63" s="27"/>
      <c r="AZ63" s="16"/>
    </row>
    <row r="64" spans="1:52" s="15" customFormat="1" ht="15.75" customHeight="1" x14ac:dyDescent="0.25">
      <c r="A64" s="16"/>
      <c r="B64" s="16"/>
      <c r="C64" s="16"/>
      <c r="D64" s="16"/>
      <c r="E64" s="16"/>
      <c r="F64" s="16"/>
      <c r="G64" s="16"/>
      <c r="H64" s="16"/>
      <c r="I64" s="16"/>
      <c r="J64" s="16"/>
      <c r="K64" s="16"/>
      <c r="L64" s="17"/>
      <c r="M64" s="17"/>
      <c r="N64" s="16"/>
      <c r="O64" s="16"/>
      <c r="P64" s="16"/>
      <c r="Q64" s="26"/>
      <c r="R64" s="17"/>
      <c r="S64" s="26"/>
      <c r="T64" s="26"/>
      <c r="U64" s="26"/>
      <c r="V64" s="26"/>
      <c r="W64" s="26"/>
      <c r="X64" s="26"/>
      <c r="Y64" s="26"/>
      <c r="Z64" s="16"/>
      <c r="AA64" s="26"/>
      <c r="AB64" s="20"/>
      <c r="AC64" s="20"/>
      <c r="AD64" s="17"/>
      <c r="AE64" s="16"/>
      <c r="AF64" s="22"/>
      <c r="AG64" s="26"/>
      <c r="AH64" s="26"/>
      <c r="AI64" s="26"/>
      <c r="AJ64" s="24"/>
      <c r="AK64" s="25"/>
      <c r="AL64" s="25"/>
      <c r="AM64" s="25"/>
      <c r="AN64" s="25"/>
      <c r="AO64" s="26"/>
      <c r="AP64" s="16"/>
      <c r="AQ64" s="16"/>
      <c r="AR64" s="16"/>
      <c r="AS64" s="28"/>
      <c r="AT64" s="28"/>
      <c r="AU64" s="28"/>
      <c r="AV64" s="16"/>
      <c r="AW64" s="16"/>
      <c r="AX64" s="27"/>
      <c r="AY64" s="27"/>
      <c r="AZ64" s="16"/>
    </row>
    <row r="65" spans="1:52" s="15" customFormat="1" ht="15.75" customHeight="1" x14ac:dyDescent="0.25">
      <c r="A65" s="16"/>
      <c r="B65" s="16"/>
      <c r="C65" s="16"/>
      <c r="D65" s="16"/>
      <c r="E65" s="29"/>
      <c r="F65" s="16"/>
      <c r="G65" s="16"/>
      <c r="H65" s="16"/>
      <c r="I65" s="16"/>
      <c r="J65" s="16"/>
      <c r="K65" s="16"/>
      <c r="L65" s="17"/>
      <c r="M65" s="17"/>
      <c r="N65" s="16"/>
      <c r="O65" s="16"/>
      <c r="P65" s="16"/>
      <c r="Q65" s="26"/>
      <c r="R65" s="26"/>
      <c r="S65" s="26"/>
      <c r="T65" s="26"/>
      <c r="U65" s="26"/>
      <c r="V65" s="26"/>
      <c r="W65" s="26"/>
      <c r="X65" s="26"/>
      <c r="Y65" s="26"/>
      <c r="Z65" s="17"/>
      <c r="AA65" s="26"/>
      <c r="AB65" s="20"/>
      <c r="AC65" s="20"/>
      <c r="AD65" s="17"/>
      <c r="AE65" s="16"/>
      <c r="AF65" s="22"/>
      <c r="AG65" s="26"/>
      <c r="AH65" s="26"/>
      <c r="AI65" s="26"/>
      <c r="AJ65" s="24"/>
      <c r="AK65" s="25"/>
      <c r="AL65" s="25"/>
      <c r="AM65" s="25"/>
      <c r="AN65" s="25"/>
      <c r="AO65" s="26"/>
      <c r="AP65" s="16"/>
      <c r="AQ65" s="16"/>
      <c r="AR65" s="16"/>
      <c r="AS65" s="16"/>
      <c r="AT65" s="16"/>
      <c r="AU65" s="16"/>
      <c r="AV65" s="16"/>
      <c r="AW65" s="16"/>
      <c r="AX65" s="27"/>
      <c r="AY65" s="27"/>
      <c r="AZ65" s="16"/>
    </row>
    <row r="66" spans="1:52" s="15" customFormat="1" ht="15.75" customHeight="1" x14ac:dyDescent="0.25">
      <c r="A66" s="16"/>
      <c r="B66" s="16"/>
      <c r="C66" s="16"/>
      <c r="D66" s="16"/>
      <c r="E66" s="16"/>
      <c r="F66" s="16"/>
      <c r="G66" s="16"/>
      <c r="H66" s="16"/>
      <c r="I66" s="16"/>
      <c r="J66" s="16"/>
      <c r="K66" s="16"/>
      <c r="L66" s="17"/>
      <c r="M66" s="17"/>
      <c r="N66" s="16"/>
      <c r="O66" s="16"/>
      <c r="P66" s="16"/>
      <c r="Q66" s="26"/>
      <c r="R66" s="26"/>
      <c r="S66" s="26"/>
      <c r="T66" s="26"/>
      <c r="U66" s="26"/>
      <c r="V66" s="26"/>
      <c r="W66" s="26"/>
      <c r="X66" s="26"/>
      <c r="Y66" s="26"/>
      <c r="Z66" s="17"/>
      <c r="AA66" s="26"/>
      <c r="AB66" s="20"/>
      <c r="AC66" s="20"/>
      <c r="AD66" s="17"/>
      <c r="AE66" s="16"/>
      <c r="AF66" s="22"/>
      <c r="AG66" s="26"/>
      <c r="AH66" s="26"/>
      <c r="AI66" s="26"/>
      <c r="AJ66" s="24"/>
      <c r="AK66" s="25"/>
      <c r="AL66" s="25"/>
      <c r="AM66" s="25"/>
      <c r="AN66" s="25"/>
      <c r="AO66" s="26"/>
      <c r="AP66" s="16"/>
      <c r="AQ66" s="16"/>
      <c r="AR66" s="16"/>
      <c r="AS66" s="16"/>
      <c r="AT66" s="16"/>
      <c r="AU66" s="16"/>
      <c r="AV66" s="16"/>
      <c r="AW66" s="16"/>
      <c r="AX66" s="27"/>
      <c r="AY66" s="27"/>
      <c r="AZ66" s="16"/>
    </row>
    <row r="67" spans="1:52" s="15" customFormat="1" ht="15.75" customHeight="1" x14ac:dyDescent="0.25">
      <c r="A67" s="16"/>
      <c r="B67" s="16"/>
      <c r="C67" s="16"/>
      <c r="D67" s="16"/>
      <c r="E67" s="16"/>
      <c r="F67" s="16"/>
      <c r="G67" s="16"/>
      <c r="H67" s="16"/>
      <c r="I67" s="16"/>
      <c r="J67" s="16"/>
      <c r="K67" s="16"/>
      <c r="L67" s="17"/>
      <c r="M67" s="17"/>
      <c r="N67" s="16"/>
      <c r="O67" s="16"/>
      <c r="P67" s="16"/>
      <c r="Q67" s="26"/>
      <c r="R67" s="26"/>
      <c r="S67" s="26"/>
      <c r="T67" s="26"/>
      <c r="U67" s="26"/>
      <c r="V67" s="26"/>
      <c r="W67" s="26"/>
      <c r="X67" s="26"/>
      <c r="Y67" s="26"/>
      <c r="Z67" s="17"/>
      <c r="AA67" s="26"/>
      <c r="AB67" s="20"/>
      <c r="AC67" s="20"/>
      <c r="AD67" s="17"/>
      <c r="AE67" s="16"/>
      <c r="AF67" s="22"/>
      <c r="AG67" s="26"/>
      <c r="AH67" s="26"/>
      <c r="AI67" s="26"/>
      <c r="AJ67" s="24"/>
      <c r="AK67" s="25"/>
      <c r="AL67" s="25"/>
      <c r="AM67" s="25"/>
      <c r="AN67" s="25"/>
      <c r="AO67" s="26"/>
      <c r="AP67" s="16"/>
      <c r="AQ67" s="16"/>
      <c r="AR67" s="16"/>
      <c r="AS67" s="16"/>
      <c r="AT67" s="16"/>
      <c r="AU67" s="16"/>
      <c r="AV67" s="16"/>
      <c r="AW67" s="16"/>
      <c r="AX67" s="27"/>
      <c r="AY67" s="27"/>
      <c r="AZ67" s="16"/>
    </row>
    <row r="68" spans="1:52" s="15" customFormat="1" ht="15.75" customHeight="1" x14ac:dyDescent="0.25">
      <c r="A68" s="16"/>
      <c r="B68" s="16"/>
      <c r="C68" s="16"/>
      <c r="D68" s="16"/>
      <c r="E68" s="29"/>
      <c r="F68" s="16"/>
      <c r="G68" s="16"/>
      <c r="H68" s="16"/>
      <c r="I68" s="16"/>
      <c r="J68" s="16"/>
      <c r="K68" s="16"/>
      <c r="L68" s="17"/>
      <c r="M68" s="17"/>
      <c r="N68" s="16"/>
      <c r="O68" s="16"/>
      <c r="P68" s="16"/>
      <c r="Q68" s="26"/>
      <c r="R68" s="26"/>
      <c r="S68" s="26"/>
      <c r="T68" s="26"/>
      <c r="U68" s="26"/>
      <c r="V68" s="26"/>
      <c r="W68" s="26"/>
      <c r="X68" s="26"/>
      <c r="Y68" s="26"/>
      <c r="Z68" s="17"/>
      <c r="AA68" s="26"/>
      <c r="AB68" s="20"/>
      <c r="AC68" s="20"/>
      <c r="AD68" s="17"/>
      <c r="AE68" s="16"/>
      <c r="AF68" s="22"/>
      <c r="AG68" s="26"/>
      <c r="AH68" s="26"/>
      <c r="AI68" s="26"/>
      <c r="AJ68" s="24"/>
      <c r="AK68" s="25"/>
      <c r="AL68" s="25"/>
      <c r="AM68" s="25"/>
      <c r="AN68" s="25"/>
      <c r="AO68" s="26"/>
      <c r="AP68" s="16"/>
      <c r="AQ68" s="16"/>
      <c r="AR68" s="16"/>
      <c r="AS68" s="16"/>
      <c r="AT68" s="16"/>
      <c r="AU68" s="16"/>
      <c r="AV68" s="16"/>
      <c r="AW68" s="16"/>
      <c r="AX68" s="27"/>
      <c r="AY68" s="27"/>
      <c r="AZ68" s="16"/>
    </row>
    <row r="69" spans="1:52" s="15" customFormat="1" ht="15.75" customHeight="1" x14ac:dyDescent="0.25">
      <c r="A69" s="16"/>
      <c r="B69" s="16"/>
      <c r="C69" s="16"/>
      <c r="D69" s="16"/>
      <c r="E69" s="16"/>
      <c r="F69" s="16"/>
      <c r="G69" s="16"/>
      <c r="H69" s="16"/>
      <c r="I69" s="16"/>
      <c r="J69" s="16"/>
      <c r="K69" s="16"/>
      <c r="L69" s="17"/>
      <c r="M69" s="17"/>
      <c r="N69" s="16"/>
      <c r="O69" s="16"/>
      <c r="P69" s="16"/>
      <c r="Q69" s="26"/>
      <c r="R69" s="26"/>
      <c r="S69" s="26"/>
      <c r="T69" s="26"/>
      <c r="U69" s="26"/>
      <c r="V69" s="26"/>
      <c r="W69" s="26"/>
      <c r="X69" s="26"/>
      <c r="Y69" s="26"/>
      <c r="Z69" s="17"/>
      <c r="AA69" s="26"/>
      <c r="AB69" s="20"/>
      <c r="AC69" s="20"/>
      <c r="AD69" s="17"/>
      <c r="AE69" s="16"/>
      <c r="AF69" s="22"/>
      <c r="AG69" s="26"/>
      <c r="AH69" s="26"/>
      <c r="AI69" s="26"/>
      <c r="AJ69" s="24"/>
      <c r="AK69" s="25"/>
      <c r="AL69" s="25"/>
      <c r="AM69" s="25"/>
      <c r="AN69" s="25"/>
      <c r="AO69" s="26"/>
      <c r="AP69" s="16"/>
      <c r="AQ69" s="16"/>
      <c r="AR69" s="16"/>
      <c r="AS69" s="16"/>
      <c r="AT69" s="16"/>
      <c r="AU69" s="16"/>
      <c r="AV69" s="16"/>
      <c r="AW69" s="16"/>
      <c r="AX69" s="27"/>
      <c r="AY69" s="27"/>
      <c r="AZ69" s="16"/>
    </row>
    <row r="70" spans="1:52" s="15" customFormat="1" ht="15.75" customHeight="1" x14ac:dyDescent="0.25">
      <c r="A70" s="16"/>
      <c r="B70" s="16"/>
      <c r="C70" s="16"/>
      <c r="D70" s="16"/>
      <c r="E70" s="16"/>
      <c r="F70" s="16"/>
      <c r="G70" s="16"/>
      <c r="H70" s="16"/>
      <c r="I70" s="16"/>
      <c r="J70" s="16"/>
      <c r="K70" s="16"/>
      <c r="L70" s="17"/>
      <c r="M70" s="17"/>
      <c r="N70" s="16"/>
      <c r="O70" s="16"/>
      <c r="P70" s="16"/>
      <c r="Q70" s="26"/>
      <c r="R70" s="26"/>
      <c r="S70" s="26"/>
      <c r="T70" s="26"/>
      <c r="U70" s="26"/>
      <c r="V70" s="26"/>
      <c r="W70" s="26"/>
      <c r="X70" s="26"/>
      <c r="Y70" s="26"/>
      <c r="Z70" s="16"/>
      <c r="AA70" s="26"/>
      <c r="AB70" s="20"/>
      <c r="AC70" s="20"/>
      <c r="AD70" s="17"/>
      <c r="AE70" s="16"/>
      <c r="AF70" s="26"/>
      <c r="AG70" s="26"/>
      <c r="AH70" s="26"/>
      <c r="AI70" s="26"/>
      <c r="AJ70" s="24"/>
      <c r="AK70" s="25"/>
      <c r="AL70" s="25"/>
      <c r="AM70" s="25"/>
      <c r="AN70" s="25"/>
      <c r="AO70" s="26"/>
      <c r="AP70" s="16"/>
      <c r="AQ70" s="16"/>
      <c r="AR70" s="16"/>
      <c r="AS70" s="16"/>
      <c r="AT70" s="16"/>
      <c r="AU70" s="16"/>
      <c r="AV70" s="16"/>
      <c r="AW70" s="16"/>
      <c r="AX70" s="27"/>
      <c r="AY70" s="27"/>
      <c r="AZ70" s="16"/>
    </row>
    <row r="71" spans="1:52" s="15" customFormat="1" ht="15.75" customHeight="1" x14ac:dyDescent="0.25">
      <c r="A71" s="16"/>
      <c r="B71" s="16"/>
      <c r="C71" s="16"/>
      <c r="D71" s="16"/>
      <c r="E71" s="16"/>
      <c r="F71" s="16"/>
      <c r="G71" s="16"/>
      <c r="H71" s="16"/>
      <c r="I71" s="16"/>
      <c r="J71" s="16"/>
      <c r="K71" s="16"/>
      <c r="L71" s="17"/>
      <c r="M71" s="17"/>
      <c r="N71" s="16"/>
      <c r="O71" s="16"/>
      <c r="P71" s="16"/>
      <c r="Q71" s="26"/>
      <c r="R71" s="26"/>
      <c r="S71" s="26"/>
      <c r="T71" s="26"/>
      <c r="U71" s="26"/>
      <c r="V71" s="26"/>
      <c r="W71" s="26"/>
      <c r="X71" s="26"/>
      <c r="Y71" s="26"/>
      <c r="Z71" s="17"/>
      <c r="AA71" s="26"/>
      <c r="AB71" s="20"/>
      <c r="AC71" s="20"/>
      <c r="AD71" s="17"/>
      <c r="AE71" s="16"/>
      <c r="AF71" s="22"/>
      <c r="AG71" s="26"/>
      <c r="AH71" s="26"/>
      <c r="AI71" s="26"/>
      <c r="AJ71" s="24"/>
      <c r="AK71" s="25"/>
      <c r="AL71" s="25"/>
      <c r="AM71" s="25"/>
      <c r="AN71" s="25"/>
      <c r="AO71" s="26"/>
      <c r="AP71" s="16"/>
      <c r="AQ71" s="16"/>
      <c r="AR71" s="16"/>
      <c r="AS71" s="16"/>
      <c r="AT71" s="16"/>
      <c r="AU71" s="16"/>
      <c r="AV71" s="16"/>
      <c r="AW71" s="16"/>
      <c r="AX71" s="27"/>
      <c r="AY71" s="27"/>
      <c r="AZ71" s="16"/>
    </row>
    <row r="72" spans="1:52" s="15" customFormat="1" ht="15.75" customHeight="1" x14ac:dyDescent="0.25">
      <c r="A72" s="16"/>
      <c r="B72" s="16"/>
      <c r="C72" s="16"/>
      <c r="D72" s="16"/>
      <c r="E72" s="16"/>
      <c r="F72" s="16"/>
      <c r="G72" s="16"/>
      <c r="H72" s="16"/>
      <c r="I72" s="16"/>
      <c r="J72" s="16"/>
      <c r="K72" s="16"/>
      <c r="L72" s="17"/>
      <c r="M72" s="17"/>
      <c r="N72" s="16"/>
      <c r="O72" s="16"/>
      <c r="P72" s="16"/>
      <c r="Q72" s="26"/>
      <c r="R72" s="26"/>
      <c r="S72" s="26"/>
      <c r="T72" s="26"/>
      <c r="U72" s="26"/>
      <c r="V72" s="26"/>
      <c r="W72" s="26"/>
      <c r="X72" s="26"/>
      <c r="Y72" s="26"/>
      <c r="Z72" s="17"/>
      <c r="AA72" s="26"/>
      <c r="AB72" s="20"/>
      <c r="AC72" s="20"/>
      <c r="AD72" s="17"/>
      <c r="AE72" s="16"/>
      <c r="AF72" s="22"/>
      <c r="AG72" s="26"/>
      <c r="AH72" s="26"/>
      <c r="AI72" s="26"/>
      <c r="AJ72" s="24"/>
      <c r="AK72" s="25"/>
      <c r="AL72" s="25"/>
      <c r="AM72" s="25"/>
      <c r="AN72" s="25"/>
      <c r="AO72" s="26"/>
      <c r="AP72" s="16"/>
      <c r="AQ72" s="16"/>
      <c r="AR72" s="16"/>
      <c r="AS72" s="16"/>
      <c r="AT72" s="16"/>
      <c r="AU72" s="16"/>
      <c r="AV72" s="16"/>
      <c r="AW72" s="16"/>
      <c r="AX72" s="27"/>
      <c r="AY72" s="27"/>
      <c r="AZ72" s="16"/>
    </row>
    <row r="73" spans="1:52" s="15" customFormat="1" ht="15.75" customHeight="1" x14ac:dyDescent="0.25">
      <c r="A73" s="16"/>
      <c r="B73" s="16"/>
      <c r="C73" s="16"/>
      <c r="D73" s="16"/>
      <c r="E73" s="16"/>
      <c r="F73" s="16"/>
      <c r="G73" s="16"/>
      <c r="H73" s="16"/>
      <c r="I73" s="16"/>
      <c r="J73" s="16"/>
      <c r="K73" s="16"/>
      <c r="L73" s="17"/>
      <c r="M73" s="17"/>
      <c r="N73" s="16"/>
      <c r="O73" s="16"/>
      <c r="P73" s="16"/>
      <c r="Q73" s="26"/>
      <c r="R73" s="26"/>
      <c r="S73" s="26"/>
      <c r="T73" s="26"/>
      <c r="U73" s="26"/>
      <c r="V73" s="26"/>
      <c r="W73" s="26"/>
      <c r="X73" s="26"/>
      <c r="Y73" s="26"/>
      <c r="Z73" s="17"/>
      <c r="AA73" s="26"/>
      <c r="AB73" s="20"/>
      <c r="AC73" s="20"/>
      <c r="AD73" s="17"/>
      <c r="AE73" s="16"/>
      <c r="AF73" s="22"/>
      <c r="AG73" s="26"/>
      <c r="AH73" s="26"/>
      <c r="AI73" s="26"/>
      <c r="AJ73" s="24"/>
      <c r="AK73" s="25"/>
      <c r="AL73" s="25"/>
      <c r="AM73" s="25"/>
      <c r="AN73" s="25"/>
      <c r="AO73" s="26"/>
      <c r="AP73" s="16"/>
      <c r="AQ73" s="16"/>
      <c r="AR73" s="16"/>
      <c r="AS73" s="16"/>
      <c r="AT73" s="16"/>
      <c r="AU73" s="16"/>
      <c r="AV73" s="16"/>
      <c r="AW73" s="16"/>
      <c r="AX73" s="27"/>
      <c r="AY73" s="27"/>
      <c r="AZ73" s="16"/>
    </row>
    <row r="74" spans="1:52" s="15" customFormat="1" ht="15.75" customHeight="1" x14ac:dyDescent="0.25">
      <c r="A74" s="16"/>
      <c r="B74" s="16"/>
      <c r="C74" s="16"/>
      <c r="D74" s="16"/>
      <c r="E74" s="16"/>
      <c r="F74" s="16"/>
      <c r="G74" s="16"/>
      <c r="H74" s="16"/>
      <c r="I74" s="16"/>
      <c r="J74" s="16"/>
      <c r="K74" s="16"/>
      <c r="L74" s="17"/>
      <c r="M74" s="17"/>
      <c r="N74" s="16"/>
      <c r="O74" s="16"/>
      <c r="P74" s="16"/>
      <c r="Q74" s="26"/>
      <c r="R74" s="17"/>
      <c r="S74" s="26"/>
      <c r="T74" s="26"/>
      <c r="U74" s="26"/>
      <c r="V74" s="26"/>
      <c r="W74" s="26"/>
      <c r="X74" s="26"/>
      <c r="Y74" s="26"/>
      <c r="Z74" s="18"/>
      <c r="AA74" s="26"/>
      <c r="AB74" s="20"/>
      <c r="AC74" s="20"/>
      <c r="AD74" s="17"/>
      <c r="AE74" s="16"/>
      <c r="AF74" s="26"/>
      <c r="AG74" s="26"/>
      <c r="AH74" s="26"/>
      <c r="AI74" s="26"/>
      <c r="AJ74" s="24"/>
      <c r="AK74" s="25"/>
      <c r="AL74" s="25"/>
      <c r="AM74" s="25"/>
      <c r="AN74" s="25"/>
      <c r="AO74" s="26"/>
      <c r="AP74" s="16"/>
      <c r="AQ74" s="16"/>
      <c r="AR74" s="16"/>
      <c r="AS74" s="28"/>
      <c r="AT74" s="29"/>
      <c r="AU74" s="29"/>
      <c r="AV74" s="16"/>
      <c r="AW74" s="16"/>
      <c r="AX74" s="27"/>
      <c r="AY74" s="27"/>
      <c r="AZ74" s="16"/>
    </row>
    <row r="75" spans="1:52" s="15" customFormat="1" ht="15.75" customHeight="1" x14ac:dyDescent="0.25">
      <c r="A75" s="16"/>
      <c r="B75" s="16"/>
      <c r="C75" s="16"/>
      <c r="D75" s="16"/>
      <c r="E75" s="16"/>
      <c r="F75" s="16"/>
      <c r="G75" s="16"/>
      <c r="H75" s="16"/>
      <c r="I75" s="16"/>
      <c r="J75" s="16"/>
      <c r="K75" s="16"/>
      <c r="L75" s="17"/>
      <c r="M75" s="17"/>
      <c r="N75" s="16"/>
      <c r="O75" s="16"/>
      <c r="P75" s="16"/>
      <c r="Q75" s="26"/>
      <c r="R75" s="26"/>
      <c r="S75" s="26"/>
      <c r="T75" s="26"/>
      <c r="U75" s="26"/>
      <c r="V75" s="26"/>
      <c r="W75" s="26"/>
      <c r="X75" s="26"/>
      <c r="Y75" s="26"/>
      <c r="Z75" s="17"/>
      <c r="AA75" s="26"/>
      <c r="AB75" s="20"/>
      <c r="AC75" s="20"/>
      <c r="AD75" s="17"/>
      <c r="AE75" s="16"/>
      <c r="AF75" s="22"/>
      <c r="AG75" s="26"/>
      <c r="AH75" s="26"/>
      <c r="AI75" s="26"/>
      <c r="AJ75" s="24"/>
      <c r="AK75" s="25"/>
      <c r="AL75" s="25"/>
      <c r="AM75" s="25"/>
      <c r="AN75" s="25"/>
      <c r="AO75" s="26"/>
      <c r="AP75" s="16"/>
      <c r="AQ75" s="16"/>
      <c r="AR75" s="16"/>
      <c r="AS75" s="16"/>
      <c r="AT75" s="16"/>
      <c r="AU75" s="16"/>
      <c r="AV75" s="16"/>
      <c r="AW75" s="16"/>
      <c r="AX75" s="27"/>
      <c r="AY75" s="27"/>
      <c r="AZ75" s="16"/>
    </row>
    <row r="76" spans="1:52" s="15" customFormat="1" ht="15.75" customHeight="1" x14ac:dyDescent="0.25">
      <c r="A76" s="16"/>
      <c r="B76" s="16"/>
      <c r="C76" s="16"/>
      <c r="D76" s="16"/>
      <c r="E76" s="16"/>
      <c r="F76" s="16"/>
      <c r="G76" s="16"/>
      <c r="H76" s="16"/>
      <c r="I76" s="16"/>
      <c r="J76" s="16"/>
      <c r="K76" s="16"/>
      <c r="L76" s="17"/>
      <c r="M76" s="17"/>
      <c r="N76" s="16"/>
      <c r="O76" s="16"/>
      <c r="P76" s="16"/>
      <c r="Q76" s="26"/>
      <c r="R76" s="26"/>
      <c r="S76" s="26"/>
      <c r="T76" s="26"/>
      <c r="U76" s="26"/>
      <c r="V76" s="26"/>
      <c r="W76" s="26"/>
      <c r="X76" s="26"/>
      <c r="Y76" s="26"/>
      <c r="Z76" s="17"/>
      <c r="AA76" s="26"/>
      <c r="AB76" s="20"/>
      <c r="AC76" s="20"/>
      <c r="AD76" s="17"/>
      <c r="AE76" s="16"/>
      <c r="AF76" s="22"/>
      <c r="AG76" s="26"/>
      <c r="AH76" s="26"/>
      <c r="AI76" s="26"/>
      <c r="AJ76" s="24"/>
      <c r="AK76" s="25"/>
      <c r="AL76" s="25"/>
      <c r="AM76" s="25"/>
      <c r="AN76" s="25"/>
      <c r="AO76" s="26"/>
      <c r="AP76" s="16"/>
      <c r="AQ76" s="16"/>
      <c r="AR76" s="16"/>
      <c r="AS76" s="16"/>
      <c r="AT76" s="16"/>
      <c r="AU76" s="16"/>
      <c r="AV76" s="16"/>
      <c r="AW76" s="16"/>
      <c r="AX76" s="27"/>
      <c r="AY76" s="27"/>
      <c r="AZ76" s="16"/>
    </row>
    <row r="77" spans="1:52" s="15" customFormat="1" ht="15.75" customHeight="1" x14ac:dyDescent="0.25">
      <c r="A77" s="16"/>
      <c r="B77" s="16"/>
      <c r="C77" s="16"/>
      <c r="D77" s="16"/>
      <c r="E77" s="16"/>
      <c r="F77" s="16"/>
      <c r="G77" s="16"/>
      <c r="H77" s="16"/>
      <c r="I77" s="16"/>
      <c r="J77" s="16"/>
      <c r="K77" s="16"/>
      <c r="L77" s="17"/>
      <c r="M77" s="17"/>
      <c r="N77" s="16"/>
      <c r="O77" s="16"/>
      <c r="P77" s="16"/>
      <c r="Q77" s="26"/>
      <c r="R77" s="26"/>
      <c r="S77" s="26"/>
      <c r="T77" s="26"/>
      <c r="U77" s="26"/>
      <c r="V77" s="26"/>
      <c r="W77" s="26"/>
      <c r="X77" s="26"/>
      <c r="Y77" s="26"/>
      <c r="Z77" s="16"/>
      <c r="AA77" s="26"/>
      <c r="AB77" s="20"/>
      <c r="AC77" s="20"/>
      <c r="AD77" s="17"/>
      <c r="AE77" s="16"/>
      <c r="AF77" s="22"/>
      <c r="AG77" s="26"/>
      <c r="AH77" s="26"/>
      <c r="AI77" s="26"/>
      <c r="AJ77" s="24"/>
      <c r="AK77" s="25"/>
      <c r="AL77" s="25"/>
      <c r="AM77" s="25"/>
      <c r="AN77" s="25"/>
      <c r="AO77" s="26"/>
      <c r="AP77" s="16"/>
      <c r="AQ77" s="16"/>
      <c r="AR77" s="16"/>
      <c r="AS77" s="16"/>
      <c r="AT77" s="16"/>
      <c r="AU77" s="16"/>
      <c r="AV77" s="16"/>
      <c r="AW77" s="16"/>
      <c r="AX77" s="27"/>
      <c r="AY77" s="27"/>
      <c r="AZ77" s="16"/>
    </row>
    <row r="78" spans="1:52" s="15" customFormat="1" ht="15.75" customHeight="1" x14ac:dyDescent="0.25">
      <c r="A78" s="16"/>
      <c r="B78" s="16"/>
      <c r="C78" s="16"/>
      <c r="D78" s="16"/>
      <c r="E78" s="16"/>
      <c r="F78" s="16"/>
      <c r="G78" s="16"/>
      <c r="H78" s="16"/>
      <c r="I78" s="16"/>
      <c r="J78" s="16"/>
      <c r="K78" s="16"/>
      <c r="L78" s="17"/>
      <c r="M78" s="17"/>
      <c r="N78" s="16"/>
      <c r="O78" s="16"/>
      <c r="P78" s="16"/>
      <c r="Q78" s="26"/>
      <c r="R78" s="26"/>
      <c r="S78" s="26"/>
      <c r="T78" s="26"/>
      <c r="U78" s="26"/>
      <c r="V78" s="26"/>
      <c r="W78" s="26"/>
      <c r="X78" s="26"/>
      <c r="Y78" s="26"/>
      <c r="Z78" s="16"/>
      <c r="AA78" s="26"/>
      <c r="AB78" s="20"/>
      <c r="AC78" s="20"/>
      <c r="AD78" s="17"/>
      <c r="AE78" s="16"/>
      <c r="AF78" s="22"/>
      <c r="AG78" s="26"/>
      <c r="AH78" s="26"/>
      <c r="AI78" s="26"/>
      <c r="AJ78" s="24"/>
      <c r="AK78" s="25"/>
      <c r="AL78" s="25"/>
      <c r="AM78" s="25"/>
      <c r="AN78" s="25"/>
      <c r="AO78" s="26"/>
      <c r="AP78" s="16"/>
      <c r="AQ78" s="16"/>
      <c r="AR78" s="16"/>
      <c r="AS78" s="16"/>
      <c r="AT78" s="16"/>
      <c r="AU78" s="16"/>
      <c r="AV78" s="16"/>
      <c r="AW78" s="16"/>
      <c r="AX78" s="27"/>
      <c r="AY78" s="27"/>
      <c r="AZ78" s="16"/>
    </row>
    <row r="79" spans="1:52" s="15" customFormat="1" ht="15.75" customHeight="1" x14ac:dyDescent="0.25">
      <c r="A79" s="16"/>
      <c r="B79" s="16"/>
      <c r="C79" s="16"/>
      <c r="D79" s="16"/>
      <c r="E79" s="16"/>
      <c r="F79" s="16"/>
      <c r="G79" s="16"/>
      <c r="H79" s="16"/>
      <c r="I79" s="16"/>
      <c r="J79" s="16"/>
      <c r="K79" s="16"/>
      <c r="L79" s="17"/>
      <c r="M79" s="17"/>
      <c r="N79" s="16"/>
      <c r="O79" s="16"/>
      <c r="P79" s="16"/>
      <c r="Q79" s="26"/>
      <c r="R79" s="26"/>
      <c r="S79" s="26"/>
      <c r="T79" s="26"/>
      <c r="U79" s="26"/>
      <c r="V79" s="26"/>
      <c r="W79" s="26"/>
      <c r="X79" s="26"/>
      <c r="Y79" s="26"/>
      <c r="Z79" s="17"/>
      <c r="AA79" s="26"/>
      <c r="AB79" s="20"/>
      <c r="AC79" s="20"/>
      <c r="AD79" s="17"/>
      <c r="AE79" s="16"/>
      <c r="AF79" s="22"/>
      <c r="AG79" s="26"/>
      <c r="AH79" s="26"/>
      <c r="AI79" s="26"/>
      <c r="AJ79" s="24"/>
      <c r="AK79" s="25"/>
      <c r="AL79" s="25"/>
      <c r="AM79" s="25"/>
      <c r="AN79" s="25"/>
      <c r="AO79" s="26"/>
      <c r="AP79" s="16"/>
      <c r="AQ79" s="16"/>
      <c r="AR79" s="16"/>
      <c r="AS79" s="16"/>
      <c r="AT79" s="16"/>
      <c r="AU79" s="16"/>
      <c r="AV79" s="16"/>
      <c r="AW79" s="16"/>
      <c r="AX79" s="27"/>
      <c r="AY79" s="27"/>
      <c r="AZ79" s="16"/>
    </row>
    <row r="80" spans="1:52" s="15" customFormat="1" ht="15.75" customHeight="1" x14ac:dyDescent="0.25">
      <c r="A80" s="16"/>
      <c r="B80" s="16"/>
      <c r="C80" s="16"/>
      <c r="D80" s="16"/>
      <c r="E80" s="16"/>
      <c r="F80" s="16"/>
      <c r="G80" s="16"/>
      <c r="H80" s="16"/>
      <c r="I80" s="16"/>
      <c r="J80" s="16"/>
      <c r="K80" s="16"/>
      <c r="L80" s="17"/>
      <c r="M80" s="17"/>
      <c r="N80" s="16"/>
      <c r="O80" s="16"/>
      <c r="P80" s="16"/>
      <c r="Q80" s="26"/>
      <c r="R80" s="26"/>
      <c r="S80" s="26"/>
      <c r="T80" s="26"/>
      <c r="U80" s="26"/>
      <c r="V80" s="26"/>
      <c r="W80" s="26"/>
      <c r="X80" s="26"/>
      <c r="Y80" s="26"/>
      <c r="Z80" s="17"/>
      <c r="AA80" s="26"/>
      <c r="AB80" s="20"/>
      <c r="AC80" s="20"/>
      <c r="AD80" s="17"/>
      <c r="AE80" s="16"/>
      <c r="AF80" s="22"/>
      <c r="AG80" s="26"/>
      <c r="AH80" s="26"/>
      <c r="AI80" s="26"/>
      <c r="AJ80" s="24"/>
      <c r="AK80" s="25"/>
      <c r="AL80" s="25"/>
      <c r="AM80" s="25"/>
      <c r="AN80" s="25"/>
      <c r="AO80" s="26"/>
      <c r="AP80" s="16"/>
      <c r="AQ80" s="16"/>
      <c r="AR80" s="16"/>
      <c r="AS80" s="16"/>
      <c r="AT80" s="16"/>
      <c r="AU80" s="16"/>
      <c r="AV80" s="16"/>
      <c r="AW80" s="16"/>
      <c r="AX80" s="27"/>
      <c r="AY80" s="27"/>
      <c r="AZ80" s="16"/>
    </row>
    <row r="81" spans="1:52" s="15" customFormat="1" ht="15.75" customHeight="1" x14ac:dyDescent="0.25">
      <c r="A81" s="16"/>
      <c r="B81" s="16"/>
      <c r="C81" s="16"/>
      <c r="D81" s="16"/>
      <c r="E81" s="29"/>
      <c r="F81" s="16"/>
      <c r="G81" s="16"/>
      <c r="H81" s="16"/>
      <c r="I81" s="16"/>
      <c r="J81" s="16"/>
      <c r="K81" s="16"/>
      <c r="L81" s="17"/>
      <c r="M81" s="17"/>
      <c r="N81" s="16"/>
      <c r="O81" s="16"/>
      <c r="P81" s="16"/>
      <c r="Q81" s="26"/>
      <c r="R81" s="17"/>
      <c r="S81" s="26"/>
      <c r="T81" s="26"/>
      <c r="U81" s="26"/>
      <c r="V81" s="26"/>
      <c r="W81" s="26"/>
      <c r="X81" s="26"/>
      <c r="Y81" s="26"/>
      <c r="Z81" s="17"/>
      <c r="AA81" s="26"/>
      <c r="AB81" s="20"/>
      <c r="AC81" s="20"/>
      <c r="AD81" s="17"/>
      <c r="AE81" s="16"/>
      <c r="AF81" s="22"/>
      <c r="AG81" s="26"/>
      <c r="AH81" s="26"/>
      <c r="AI81" s="26"/>
      <c r="AJ81" s="24"/>
      <c r="AK81" s="25"/>
      <c r="AL81" s="25"/>
      <c r="AM81" s="25"/>
      <c r="AN81" s="25"/>
      <c r="AO81" s="26"/>
      <c r="AP81" s="16"/>
      <c r="AQ81" s="16"/>
      <c r="AR81" s="16"/>
      <c r="AS81" s="28"/>
      <c r="AT81" s="29"/>
      <c r="AU81" s="29"/>
      <c r="AV81" s="16"/>
      <c r="AW81" s="16"/>
      <c r="AX81" s="27"/>
      <c r="AY81" s="27"/>
      <c r="AZ81" s="16"/>
    </row>
    <row r="82" spans="1:52" s="15" customFormat="1" ht="15.75" customHeight="1" x14ac:dyDescent="0.25">
      <c r="A82" s="16"/>
      <c r="B82" s="16"/>
      <c r="C82" s="16"/>
      <c r="D82" s="16"/>
      <c r="E82" s="29"/>
      <c r="F82" s="16"/>
      <c r="G82" s="16"/>
      <c r="H82" s="16"/>
      <c r="I82" s="16"/>
      <c r="J82" s="16"/>
      <c r="K82" s="16"/>
      <c r="L82" s="17"/>
      <c r="M82" s="17"/>
      <c r="N82" s="16"/>
      <c r="O82" s="16"/>
      <c r="P82" s="16"/>
      <c r="Q82" s="26"/>
      <c r="R82" s="17"/>
      <c r="S82" s="26"/>
      <c r="T82" s="26"/>
      <c r="U82" s="26"/>
      <c r="V82" s="26"/>
      <c r="W82" s="26"/>
      <c r="X82" s="26"/>
      <c r="Y82" s="26"/>
      <c r="Z82" s="17"/>
      <c r="AA82" s="26"/>
      <c r="AB82" s="20"/>
      <c r="AC82" s="20"/>
      <c r="AD82" s="17"/>
      <c r="AE82" s="16"/>
      <c r="AF82" s="22"/>
      <c r="AG82" s="26"/>
      <c r="AH82" s="26"/>
      <c r="AI82" s="26"/>
      <c r="AJ82" s="24"/>
      <c r="AK82" s="25"/>
      <c r="AL82" s="25"/>
      <c r="AM82" s="25"/>
      <c r="AN82" s="25"/>
      <c r="AO82" s="26"/>
      <c r="AP82" s="16"/>
      <c r="AQ82" s="16"/>
      <c r="AR82" s="16"/>
      <c r="AS82" s="28"/>
      <c r="AT82" s="28"/>
      <c r="AU82" s="28"/>
      <c r="AV82" s="16"/>
      <c r="AW82" s="16"/>
      <c r="AX82" s="27"/>
      <c r="AY82" s="27"/>
      <c r="AZ82" s="16"/>
    </row>
    <row r="83" spans="1:52" s="15" customFormat="1" ht="15.75" customHeight="1" x14ac:dyDescent="0.25">
      <c r="A83" s="16"/>
      <c r="B83" s="16"/>
      <c r="C83" s="16"/>
      <c r="D83" s="16"/>
      <c r="E83" s="29"/>
      <c r="F83" s="16"/>
      <c r="G83" s="16"/>
      <c r="H83" s="16"/>
      <c r="I83" s="16"/>
      <c r="J83" s="16"/>
      <c r="K83" s="16"/>
      <c r="L83" s="17"/>
      <c r="M83" s="17"/>
      <c r="N83" s="16"/>
      <c r="O83" s="16"/>
      <c r="P83" s="16"/>
      <c r="Q83" s="26"/>
      <c r="R83" s="17"/>
      <c r="S83" s="26"/>
      <c r="T83" s="26"/>
      <c r="U83" s="26"/>
      <c r="V83" s="26"/>
      <c r="W83" s="26"/>
      <c r="X83" s="26"/>
      <c r="Y83" s="26"/>
      <c r="Z83" s="17"/>
      <c r="AA83" s="26"/>
      <c r="AB83" s="20"/>
      <c r="AC83" s="20"/>
      <c r="AD83" s="17"/>
      <c r="AE83" s="16"/>
      <c r="AF83" s="22"/>
      <c r="AG83" s="26"/>
      <c r="AH83" s="26"/>
      <c r="AI83" s="26"/>
      <c r="AJ83" s="24"/>
      <c r="AK83" s="25"/>
      <c r="AL83" s="25"/>
      <c r="AM83" s="25"/>
      <c r="AN83" s="25"/>
      <c r="AO83" s="26"/>
      <c r="AP83" s="16"/>
      <c r="AQ83" s="16"/>
      <c r="AR83" s="16"/>
      <c r="AS83" s="28"/>
      <c r="AT83" s="29"/>
      <c r="AU83" s="29"/>
      <c r="AV83" s="16"/>
      <c r="AW83" s="16"/>
      <c r="AX83" s="27"/>
      <c r="AY83" s="27"/>
      <c r="AZ83" s="16"/>
    </row>
    <row r="84" spans="1:52" s="15" customFormat="1" ht="15.75" customHeight="1" x14ac:dyDescent="0.25">
      <c r="A84" s="16"/>
      <c r="B84" s="16"/>
      <c r="C84" s="16"/>
      <c r="D84" s="16"/>
      <c r="E84" s="29"/>
      <c r="F84" s="16"/>
      <c r="G84" s="16"/>
      <c r="H84" s="16"/>
      <c r="I84" s="16"/>
      <c r="J84" s="16"/>
      <c r="K84" s="16"/>
      <c r="L84" s="17"/>
      <c r="M84" s="17"/>
      <c r="N84" s="16"/>
      <c r="O84" s="16"/>
      <c r="P84" s="16"/>
      <c r="Q84" s="26"/>
      <c r="R84" s="17"/>
      <c r="S84" s="26"/>
      <c r="T84" s="26"/>
      <c r="U84" s="26"/>
      <c r="V84" s="26"/>
      <c r="W84" s="26"/>
      <c r="X84" s="26"/>
      <c r="Y84" s="26"/>
      <c r="Z84" s="17"/>
      <c r="AA84" s="26"/>
      <c r="AB84" s="20"/>
      <c r="AC84" s="20"/>
      <c r="AD84" s="17"/>
      <c r="AE84" s="16"/>
      <c r="AF84" s="22"/>
      <c r="AG84" s="26"/>
      <c r="AH84" s="26"/>
      <c r="AI84" s="26"/>
      <c r="AJ84" s="24"/>
      <c r="AK84" s="25"/>
      <c r="AL84" s="25"/>
      <c r="AM84" s="25"/>
      <c r="AN84" s="25"/>
      <c r="AO84" s="26"/>
      <c r="AP84" s="16"/>
      <c r="AQ84" s="16"/>
      <c r="AR84" s="16"/>
      <c r="AS84" s="28"/>
      <c r="AT84" s="29"/>
      <c r="AU84" s="29"/>
      <c r="AV84" s="16"/>
      <c r="AW84" s="16"/>
      <c r="AX84" s="27"/>
      <c r="AY84" s="27"/>
      <c r="AZ84" s="16"/>
    </row>
    <row r="85" spans="1:52" s="15" customFormat="1" ht="15.75" customHeight="1" x14ac:dyDescent="0.25">
      <c r="A85" s="16"/>
      <c r="B85" s="16"/>
      <c r="C85" s="16"/>
      <c r="D85" s="16"/>
      <c r="E85" s="29"/>
      <c r="F85" s="16"/>
      <c r="G85" s="16"/>
      <c r="H85" s="16"/>
      <c r="I85" s="16"/>
      <c r="J85" s="16"/>
      <c r="K85" s="16"/>
      <c r="L85" s="17"/>
      <c r="M85" s="17"/>
      <c r="N85" s="16"/>
      <c r="O85" s="16"/>
      <c r="P85" s="16"/>
      <c r="Q85" s="26"/>
      <c r="R85" s="17"/>
      <c r="S85" s="26"/>
      <c r="T85" s="26"/>
      <c r="U85" s="26"/>
      <c r="V85" s="26"/>
      <c r="W85" s="26"/>
      <c r="X85" s="26"/>
      <c r="Y85" s="26"/>
      <c r="Z85" s="17"/>
      <c r="AA85" s="26"/>
      <c r="AB85" s="20"/>
      <c r="AC85" s="20"/>
      <c r="AD85" s="17"/>
      <c r="AE85" s="16"/>
      <c r="AF85" s="22"/>
      <c r="AG85" s="26"/>
      <c r="AH85" s="26"/>
      <c r="AI85" s="26"/>
      <c r="AJ85" s="24"/>
      <c r="AK85" s="25"/>
      <c r="AL85" s="25"/>
      <c r="AM85" s="25"/>
      <c r="AN85" s="25"/>
      <c r="AO85" s="26"/>
      <c r="AP85" s="16"/>
      <c r="AQ85" s="16"/>
      <c r="AR85" s="16"/>
      <c r="AS85" s="28"/>
      <c r="AT85" s="29"/>
      <c r="AU85" s="29"/>
      <c r="AV85" s="16"/>
      <c r="AW85" s="16"/>
      <c r="AX85" s="27"/>
      <c r="AY85" s="27"/>
      <c r="AZ85" s="16"/>
    </row>
    <row r="86" spans="1:52" s="15" customFormat="1" ht="15.75" customHeight="1" x14ac:dyDescent="0.25">
      <c r="A86" s="16"/>
      <c r="B86" s="16"/>
      <c r="C86" s="16"/>
      <c r="D86" s="16"/>
      <c r="E86" s="29"/>
      <c r="F86" s="16"/>
      <c r="G86" s="16"/>
      <c r="H86" s="16"/>
      <c r="I86" s="16"/>
      <c r="J86" s="16"/>
      <c r="K86" s="16"/>
      <c r="L86" s="17"/>
      <c r="M86" s="17"/>
      <c r="N86" s="16"/>
      <c r="O86" s="16"/>
      <c r="P86" s="16"/>
      <c r="Q86" s="26"/>
      <c r="R86" s="17"/>
      <c r="S86" s="26"/>
      <c r="T86" s="26"/>
      <c r="U86" s="26"/>
      <c r="V86" s="26"/>
      <c r="W86" s="26"/>
      <c r="X86" s="26"/>
      <c r="Y86" s="26"/>
      <c r="Z86" s="17"/>
      <c r="AA86" s="26"/>
      <c r="AB86" s="20"/>
      <c r="AC86" s="20"/>
      <c r="AD86" s="17"/>
      <c r="AE86" s="16"/>
      <c r="AF86" s="22"/>
      <c r="AG86" s="26"/>
      <c r="AH86" s="26"/>
      <c r="AI86" s="26"/>
      <c r="AJ86" s="24"/>
      <c r="AK86" s="25"/>
      <c r="AL86" s="25"/>
      <c r="AM86" s="25"/>
      <c r="AN86" s="25"/>
      <c r="AO86" s="26"/>
      <c r="AP86" s="16"/>
      <c r="AQ86" s="16"/>
      <c r="AR86" s="16"/>
      <c r="AS86" s="28"/>
      <c r="AT86" s="28"/>
      <c r="AU86" s="28"/>
      <c r="AV86" s="16"/>
      <c r="AW86" s="16"/>
      <c r="AX86" s="27"/>
      <c r="AY86" s="27"/>
      <c r="AZ86" s="16"/>
    </row>
    <row r="87" spans="1:52" s="15" customFormat="1" ht="15.75" customHeight="1" x14ac:dyDescent="0.25">
      <c r="A87" s="16"/>
      <c r="B87" s="16"/>
      <c r="C87" s="16"/>
      <c r="D87" s="16"/>
      <c r="E87" s="29"/>
      <c r="F87" s="16"/>
      <c r="G87" s="16"/>
      <c r="H87" s="16"/>
      <c r="I87" s="16"/>
      <c r="J87" s="16"/>
      <c r="K87" s="16"/>
      <c r="L87" s="17"/>
      <c r="M87" s="17"/>
      <c r="N87" s="16"/>
      <c r="O87" s="16"/>
      <c r="P87" s="16"/>
      <c r="Q87" s="26"/>
      <c r="R87" s="17"/>
      <c r="S87" s="26"/>
      <c r="T87" s="26"/>
      <c r="U87" s="26"/>
      <c r="V87" s="26"/>
      <c r="W87" s="26"/>
      <c r="X87" s="26"/>
      <c r="Y87" s="26"/>
      <c r="Z87" s="17"/>
      <c r="AA87" s="26"/>
      <c r="AB87" s="20"/>
      <c r="AC87" s="20"/>
      <c r="AD87" s="17"/>
      <c r="AE87" s="16"/>
      <c r="AF87" s="22"/>
      <c r="AG87" s="26"/>
      <c r="AH87" s="26"/>
      <c r="AI87" s="26"/>
      <c r="AJ87" s="24"/>
      <c r="AK87" s="25"/>
      <c r="AL87" s="25"/>
      <c r="AM87" s="25"/>
      <c r="AN87" s="25"/>
      <c r="AO87" s="26"/>
      <c r="AP87" s="16"/>
      <c r="AQ87" s="16"/>
      <c r="AR87" s="16"/>
      <c r="AS87" s="28"/>
      <c r="AT87" s="29"/>
      <c r="AU87" s="29"/>
      <c r="AV87" s="16"/>
      <c r="AW87" s="16"/>
      <c r="AX87" s="27"/>
      <c r="AY87" s="27"/>
      <c r="AZ87" s="16"/>
    </row>
    <row r="88" spans="1:52" s="15" customFormat="1" ht="15.75" customHeight="1" x14ac:dyDescent="0.25">
      <c r="A88" s="16"/>
      <c r="B88" s="16"/>
      <c r="C88" s="16"/>
      <c r="D88" s="16"/>
      <c r="E88" s="29"/>
      <c r="F88" s="16"/>
      <c r="G88" s="16"/>
      <c r="H88" s="16"/>
      <c r="I88" s="16"/>
      <c r="J88" s="16"/>
      <c r="K88" s="16"/>
      <c r="L88" s="17"/>
      <c r="M88" s="17"/>
      <c r="N88" s="16"/>
      <c r="O88" s="16"/>
      <c r="P88" s="16"/>
      <c r="Q88" s="26"/>
      <c r="R88" s="17"/>
      <c r="S88" s="26"/>
      <c r="T88" s="26"/>
      <c r="U88" s="26"/>
      <c r="V88" s="26"/>
      <c r="W88" s="26"/>
      <c r="X88" s="26"/>
      <c r="Y88" s="26"/>
      <c r="Z88" s="17"/>
      <c r="AA88" s="26"/>
      <c r="AB88" s="20"/>
      <c r="AC88" s="20"/>
      <c r="AD88" s="17"/>
      <c r="AE88" s="16"/>
      <c r="AF88" s="22"/>
      <c r="AG88" s="26"/>
      <c r="AH88" s="26"/>
      <c r="AI88" s="26"/>
      <c r="AJ88" s="24"/>
      <c r="AK88" s="25"/>
      <c r="AL88" s="25"/>
      <c r="AM88" s="25"/>
      <c r="AN88" s="25"/>
      <c r="AO88" s="26"/>
      <c r="AP88" s="16"/>
      <c r="AQ88" s="16"/>
      <c r="AR88" s="16"/>
      <c r="AS88" s="28"/>
      <c r="AT88" s="29"/>
      <c r="AU88" s="29"/>
      <c r="AV88" s="16"/>
      <c r="AW88" s="16"/>
      <c r="AX88" s="27"/>
      <c r="AY88" s="27"/>
      <c r="AZ88" s="16"/>
    </row>
    <row r="89" spans="1:52" s="15" customFormat="1" ht="15.75" customHeight="1" x14ac:dyDescent="0.25">
      <c r="A89" s="16"/>
      <c r="B89" s="16"/>
      <c r="C89" s="16"/>
      <c r="D89" s="16"/>
      <c r="E89" s="16"/>
      <c r="F89" s="16"/>
      <c r="G89" s="16"/>
      <c r="H89" s="16"/>
      <c r="I89" s="16"/>
      <c r="J89" s="16"/>
      <c r="K89" s="16"/>
      <c r="L89" s="17"/>
      <c r="M89" s="17"/>
      <c r="N89" s="16"/>
      <c r="O89" s="16"/>
      <c r="P89" s="16"/>
      <c r="Q89" s="26"/>
      <c r="R89" s="26"/>
      <c r="S89" s="26"/>
      <c r="T89" s="26"/>
      <c r="U89" s="26"/>
      <c r="V89" s="26"/>
      <c r="W89" s="26"/>
      <c r="X89" s="26"/>
      <c r="Y89" s="26"/>
      <c r="Z89" s="17"/>
      <c r="AA89" s="26"/>
      <c r="AB89" s="20"/>
      <c r="AC89" s="20"/>
      <c r="AD89" s="17"/>
      <c r="AE89" s="16"/>
      <c r="AF89" s="22"/>
      <c r="AG89" s="26"/>
      <c r="AH89" s="26"/>
      <c r="AI89" s="26"/>
      <c r="AJ89" s="24"/>
      <c r="AK89" s="25"/>
      <c r="AL89" s="25"/>
      <c r="AM89" s="25"/>
      <c r="AN89" s="25"/>
      <c r="AO89" s="26"/>
      <c r="AP89" s="16"/>
      <c r="AQ89" s="16"/>
      <c r="AR89" s="16"/>
      <c r="AS89" s="16"/>
      <c r="AT89" s="16"/>
      <c r="AU89" s="16"/>
      <c r="AV89" s="16"/>
      <c r="AW89" s="16"/>
      <c r="AX89" s="27"/>
      <c r="AY89" s="27"/>
      <c r="AZ89" s="16"/>
    </row>
    <row r="90" spans="1:52" s="15" customFormat="1" ht="15.75" customHeight="1" x14ac:dyDescent="0.25">
      <c r="A90" s="16"/>
      <c r="B90" s="16"/>
      <c r="C90" s="16"/>
      <c r="D90" s="16"/>
      <c r="E90" s="29"/>
      <c r="F90" s="16"/>
      <c r="G90" s="16"/>
      <c r="H90" s="16"/>
      <c r="I90" s="16"/>
      <c r="J90" s="16"/>
      <c r="K90" s="16"/>
      <c r="L90" s="17"/>
      <c r="M90" s="17"/>
      <c r="N90" s="16"/>
      <c r="O90" s="16"/>
      <c r="P90" s="16"/>
      <c r="Q90" s="26"/>
      <c r="R90" s="17"/>
      <c r="S90" s="26"/>
      <c r="T90" s="26"/>
      <c r="U90" s="26"/>
      <c r="V90" s="26"/>
      <c r="W90" s="26"/>
      <c r="X90" s="26"/>
      <c r="Y90" s="26"/>
      <c r="Z90" s="17"/>
      <c r="AA90" s="26"/>
      <c r="AB90" s="20"/>
      <c r="AC90" s="20"/>
      <c r="AD90" s="17"/>
      <c r="AE90" s="16"/>
      <c r="AF90" s="22"/>
      <c r="AG90" s="26"/>
      <c r="AH90" s="26"/>
      <c r="AI90" s="26"/>
      <c r="AJ90" s="24"/>
      <c r="AK90" s="25"/>
      <c r="AL90" s="25"/>
      <c r="AM90" s="25"/>
      <c r="AN90" s="25"/>
      <c r="AO90" s="26"/>
      <c r="AP90" s="16"/>
      <c r="AQ90" s="16"/>
      <c r="AR90" s="16"/>
      <c r="AS90" s="28"/>
      <c r="AT90" s="29"/>
      <c r="AU90" s="29"/>
      <c r="AV90" s="16"/>
      <c r="AW90" s="16"/>
      <c r="AX90" s="27"/>
      <c r="AY90" s="27"/>
      <c r="AZ90" s="16"/>
    </row>
    <row r="91" spans="1:52" s="15" customFormat="1" ht="15.75" customHeight="1" x14ac:dyDescent="0.25">
      <c r="A91" s="16"/>
      <c r="B91" s="16"/>
      <c r="C91" s="16"/>
      <c r="D91" s="16"/>
      <c r="E91" s="16"/>
      <c r="F91" s="16"/>
      <c r="G91" s="16"/>
      <c r="H91" s="16"/>
      <c r="I91" s="16"/>
      <c r="J91" s="16"/>
      <c r="K91" s="16"/>
      <c r="L91" s="17"/>
      <c r="M91" s="17"/>
      <c r="N91" s="16"/>
      <c r="O91" s="16"/>
      <c r="P91" s="16"/>
      <c r="Q91" s="26"/>
      <c r="R91" s="17"/>
      <c r="S91" s="26"/>
      <c r="T91" s="26"/>
      <c r="U91" s="26"/>
      <c r="V91" s="26"/>
      <c r="W91" s="26"/>
      <c r="X91" s="26"/>
      <c r="Y91" s="26"/>
      <c r="Z91" s="16"/>
      <c r="AA91" s="26"/>
      <c r="AB91" s="20"/>
      <c r="AC91" s="20"/>
      <c r="AD91" s="17"/>
      <c r="AE91" s="16"/>
      <c r="AF91" s="22"/>
      <c r="AG91" s="26"/>
      <c r="AH91" s="26"/>
      <c r="AI91" s="26"/>
      <c r="AJ91" s="24"/>
      <c r="AK91" s="25"/>
      <c r="AL91" s="25"/>
      <c r="AM91" s="25"/>
      <c r="AN91" s="25"/>
      <c r="AO91" s="26"/>
      <c r="AP91" s="16"/>
      <c r="AQ91" s="16"/>
      <c r="AR91" s="16"/>
      <c r="AS91" s="28"/>
      <c r="AT91" s="29"/>
      <c r="AU91" s="29"/>
      <c r="AV91" s="16"/>
      <c r="AW91" s="16"/>
      <c r="AX91" s="27"/>
      <c r="AY91" s="27"/>
      <c r="AZ91" s="16"/>
    </row>
    <row r="92" spans="1:52" s="15" customFormat="1" ht="15.75" customHeight="1" x14ac:dyDescent="0.25">
      <c r="A92" s="16"/>
      <c r="B92" s="16"/>
      <c r="C92" s="16"/>
      <c r="D92" s="16"/>
      <c r="E92" s="16"/>
      <c r="F92" s="16"/>
      <c r="G92" s="16"/>
      <c r="H92" s="16"/>
      <c r="I92" s="16"/>
      <c r="J92" s="16"/>
      <c r="K92" s="16"/>
      <c r="L92" s="17"/>
      <c r="M92" s="17"/>
      <c r="N92" s="16"/>
      <c r="O92" s="16"/>
      <c r="P92" s="16"/>
      <c r="Q92" s="26"/>
      <c r="R92" s="26"/>
      <c r="S92" s="26"/>
      <c r="T92" s="26"/>
      <c r="U92" s="26"/>
      <c r="V92" s="26"/>
      <c r="W92" s="26"/>
      <c r="X92" s="26"/>
      <c r="Y92" s="26"/>
      <c r="Z92" s="17"/>
      <c r="AA92" s="26"/>
      <c r="AB92" s="20"/>
      <c r="AC92" s="20"/>
      <c r="AD92" s="17"/>
      <c r="AE92" s="16"/>
      <c r="AF92" s="22"/>
      <c r="AG92" s="26"/>
      <c r="AH92" s="26"/>
      <c r="AI92" s="26"/>
      <c r="AJ92" s="24"/>
      <c r="AK92" s="25"/>
      <c r="AL92" s="25"/>
      <c r="AM92" s="25"/>
      <c r="AN92" s="25"/>
      <c r="AO92" s="26"/>
      <c r="AP92" s="16"/>
      <c r="AQ92" s="16"/>
      <c r="AR92" s="16"/>
      <c r="AS92" s="16"/>
      <c r="AT92" s="16"/>
      <c r="AU92" s="16"/>
      <c r="AV92" s="16"/>
      <c r="AW92" s="16"/>
      <c r="AX92" s="27"/>
      <c r="AY92" s="27"/>
      <c r="AZ92" s="16"/>
    </row>
    <row r="93" spans="1:52" s="15" customFormat="1" ht="15.75" customHeight="1" x14ac:dyDescent="0.25">
      <c r="A93" s="16"/>
      <c r="B93" s="16"/>
      <c r="C93" s="16"/>
      <c r="D93" s="16"/>
      <c r="E93" s="16"/>
      <c r="F93" s="16"/>
      <c r="G93" s="16"/>
      <c r="H93" s="16"/>
      <c r="I93" s="16"/>
      <c r="J93" s="16"/>
      <c r="K93" s="16"/>
      <c r="L93" s="17"/>
      <c r="M93" s="17"/>
      <c r="N93" s="16"/>
      <c r="O93" s="16"/>
      <c r="P93" s="16"/>
      <c r="Q93" s="26"/>
      <c r="R93" s="26"/>
      <c r="S93" s="26"/>
      <c r="T93" s="26"/>
      <c r="U93" s="26"/>
      <c r="V93" s="26"/>
      <c r="W93" s="26"/>
      <c r="X93" s="26"/>
      <c r="Y93" s="26"/>
      <c r="Z93" s="17"/>
      <c r="AA93" s="26"/>
      <c r="AB93" s="20"/>
      <c r="AC93" s="20"/>
      <c r="AD93" s="17"/>
      <c r="AE93" s="16"/>
      <c r="AF93" s="22"/>
      <c r="AG93" s="26"/>
      <c r="AH93" s="26"/>
      <c r="AI93" s="26"/>
      <c r="AJ93" s="24"/>
      <c r="AK93" s="25"/>
      <c r="AL93" s="25"/>
      <c r="AM93" s="25"/>
      <c r="AN93" s="25"/>
      <c r="AO93" s="26"/>
      <c r="AP93" s="16"/>
      <c r="AQ93" s="16"/>
      <c r="AR93" s="16"/>
      <c r="AS93" s="16"/>
      <c r="AT93" s="16"/>
      <c r="AU93" s="16"/>
      <c r="AV93" s="16"/>
      <c r="AW93" s="16"/>
      <c r="AX93" s="27"/>
      <c r="AY93" s="27"/>
      <c r="AZ93" s="16"/>
    </row>
    <row r="94" spans="1:52" s="15" customFormat="1" ht="15.75" customHeight="1" x14ac:dyDescent="0.25">
      <c r="A94" s="16"/>
      <c r="B94" s="16"/>
      <c r="C94" s="16"/>
      <c r="D94" s="16"/>
      <c r="E94" s="29"/>
      <c r="F94" s="16"/>
      <c r="G94" s="16"/>
      <c r="H94" s="16"/>
      <c r="I94" s="16"/>
      <c r="J94" s="16"/>
      <c r="K94" s="16"/>
      <c r="L94" s="17"/>
      <c r="M94" s="17"/>
      <c r="N94" s="16"/>
      <c r="O94" s="16"/>
      <c r="P94" s="16"/>
      <c r="Q94" s="26"/>
      <c r="R94" s="17"/>
      <c r="S94" s="26"/>
      <c r="T94" s="26"/>
      <c r="U94" s="26"/>
      <c r="V94" s="26"/>
      <c r="W94" s="26"/>
      <c r="X94" s="26"/>
      <c r="Y94" s="26"/>
      <c r="Z94" s="17"/>
      <c r="AA94" s="26"/>
      <c r="AB94" s="20"/>
      <c r="AC94" s="20"/>
      <c r="AD94" s="17"/>
      <c r="AE94" s="16"/>
      <c r="AF94" s="22"/>
      <c r="AG94" s="26"/>
      <c r="AH94" s="26"/>
      <c r="AI94" s="26"/>
      <c r="AJ94" s="24"/>
      <c r="AK94" s="25"/>
      <c r="AL94" s="25"/>
      <c r="AM94" s="25"/>
      <c r="AN94" s="25"/>
      <c r="AO94" s="26"/>
      <c r="AP94" s="16"/>
      <c r="AQ94" s="16"/>
      <c r="AR94" s="16"/>
      <c r="AS94" s="28"/>
      <c r="AT94" s="28"/>
      <c r="AU94" s="28"/>
      <c r="AV94" s="16"/>
      <c r="AW94" s="16"/>
      <c r="AX94" s="27"/>
      <c r="AY94" s="27"/>
      <c r="AZ94" s="16"/>
    </row>
    <row r="95" spans="1:52" s="15" customFormat="1" ht="15.75" customHeight="1" x14ac:dyDescent="0.25">
      <c r="A95" s="16"/>
      <c r="B95" s="16"/>
      <c r="C95" s="16"/>
      <c r="D95" s="16"/>
      <c r="E95" s="16"/>
      <c r="F95" s="16"/>
      <c r="G95" s="16"/>
      <c r="H95" s="16"/>
      <c r="I95" s="16"/>
      <c r="J95" s="16"/>
      <c r="K95" s="16"/>
      <c r="L95" s="17"/>
      <c r="M95" s="17"/>
      <c r="N95" s="16"/>
      <c r="O95" s="16"/>
      <c r="P95" s="16"/>
      <c r="Q95" s="26"/>
      <c r="R95" s="26"/>
      <c r="S95" s="26"/>
      <c r="T95" s="26"/>
      <c r="U95" s="26"/>
      <c r="V95" s="26"/>
      <c r="W95" s="26"/>
      <c r="X95" s="26"/>
      <c r="Y95" s="26"/>
      <c r="Z95" s="17"/>
      <c r="AA95" s="26"/>
      <c r="AB95" s="20"/>
      <c r="AC95" s="20"/>
      <c r="AD95" s="17"/>
      <c r="AE95" s="16"/>
      <c r="AF95" s="22"/>
      <c r="AG95" s="26"/>
      <c r="AH95" s="26"/>
      <c r="AI95" s="26"/>
      <c r="AJ95" s="24"/>
      <c r="AK95" s="25"/>
      <c r="AL95" s="25"/>
      <c r="AM95" s="25"/>
      <c r="AN95" s="25"/>
      <c r="AO95" s="26"/>
      <c r="AP95" s="16"/>
      <c r="AQ95" s="16"/>
      <c r="AR95" s="16"/>
      <c r="AS95" s="16"/>
      <c r="AT95" s="16"/>
      <c r="AU95" s="16"/>
      <c r="AV95" s="16"/>
      <c r="AW95" s="16"/>
      <c r="AX95" s="27"/>
      <c r="AY95" s="27"/>
      <c r="AZ95" s="16"/>
    </row>
    <row r="96" spans="1:52" s="15" customFormat="1" ht="15.75" customHeight="1" x14ac:dyDescent="0.25">
      <c r="A96" s="16"/>
      <c r="B96" s="16"/>
      <c r="C96" s="16"/>
      <c r="D96" s="16"/>
      <c r="E96" s="29"/>
      <c r="F96" s="16"/>
      <c r="G96" s="16"/>
      <c r="H96" s="16"/>
      <c r="I96" s="16"/>
      <c r="J96" s="16"/>
      <c r="K96" s="16"/>
      <c r="L96" s="17"/>
      <c r="M96" s="17"/>
      <c r="N96" s="16"/>
      <c r="O96" s="16"/>
      <c r="P96" s="16"/>
      <c r="Q96" s="26"/>
      <c r="R96" s="17"/>
      <c r="S96" s="26"/>
      <c r="T96" s="26"/>
      <c r="U96" s="26"/>
      <c r="V96" s="26"/>
      <c r="W96" s="26"/>
      <c r="X96" s="26"/>
      <c r="Y96" s="26"/>
      <c r="Z96" s="17"/>
      <c r="AA96" s="26"/>
      <c r="AB96" s="20"/>
      <c r="AC96" s="20"/>
      <c r="AD96" s="17"/>
      <c r="AE96" s="16"/>
      <c r="AF96" s="22"/>
      <c r="AG96" s="26"/>
      <c r="AH96" s="26"/>
      <c r="AI96" s="26"/>
      <c r="AJ96" s="24"/>
      <c r="AK96" s="25"/>
      <c r="AL96" s="25"/>
      <c r="AM96" s="25"/>
      <c r="AN96" s="25"/>
      <c r="AO96" s="26"/>
      <c r="AP96" s="16"/>
      <c r="AQ96" s="16"/>
      <c r="AR96" s="16"/>
      <c r="AS96" s="28"/>
      <c r="AT96" s="28"/>
      <c r="AU96" s="28"/>
      <c r="AV96" s="16"/>
      <c r="AW96" s="16"/>
      <c r="AX96" s="27"/>
      <c r="AY96" s="27"/>
      <c r="AZ96" s="16"/>
    </row>
    <row r="97" spans="1:52" s="15" customFormat="1" ht="15.75" customHeight="1" x14ac:dyDescent="0.25">
      <c r="A97" s="16"/>
      <c r="B97" s="16"/>
      <c r="C97" s="16"/>
      <c r="D97" s="16"/>
      <c r="E97" s="16"/>
      <c r="F97" s="16"/>
      <c r="G97" s="16"/>
      <c r="H97" s="16"/>
      <c r="I97" s="16"/>
      <c r="J97" s="16"/>
      <c r="K97" s="16"/>
      <c r="L97" s="17"/>
      <c r="M97" s="17"/>
      <c r="N97" s="16"/>
      <c r="O97" s="16"/>
      <c r="P97" s="16"/>
      <c r="Q97" s="26"/>
      <c r="R97" s="26"/>
      <c r="S97" s="26"/>
      <c r="T97" s="26"/>
      <c r="U97" s="26"/>
      <c r="V97" s="26"/>
      <c r="W97" s="26"/>
      <c r="X97" s="26"/>
      <c r="Y97" s="26"/>
      <c r="Z97" s="17"/>
      <c r="AA97" s="26"/>
      <c r="AB97" s="20"/>
      <c r="AC97" s="20"/>
      <c r="AD97" s="17"/>
      <c r="AE97" s="16"/>
      <c r="AF97" s="22"/>
      <c r="AG97" s="26"/>
      <c r="AH97" s="26"/>
      <c r="AI97" s="26"/>
      <c r="AJ97" s="24"/>
      <c r="AK97" s="25"/>
      <c r="AL97" s="25"/>
      <c r="AM97" s="25"/>
      <c r="AN97" s="25"/>
      <c r="AO97" s="26"/>
      <c r="AP97" s="16"/>
      <c r="AQ97" s="16"/>
      <c r="AR97" s="16"/>
      <c r="AS97" s="16"/>
      <c r="AT97" s="16"/>
      <c r="AU97" s="16"/>
      <c r="AV97" s="16"/>
      <c r="AW97" s="16"/>
      <c r="AX97" s="27"/>
      <c r="AY97" s="27"/>
      <c r="AZ97" s="16"/>
    </row>
    <row r="98" spans="1:52" s="15" customFormat="1" ht="15.75" customHeight="1" x14ac:dyDescent="0.25">
      <c r="A98" s="16"/>
      <c r="B98" s="16"/>
      <c r="C98" s="16"/>
      <c r="D98" s="16"/>
      <c r="E98" s="16"/>
      <c r="F98" s="16"/>
      <c r="G98" s="16"/>
      <c r="H98" s="16"/>
      <c r="I98" s="16"/>
      <c r="J98" s="16"/>
      <c r="K98" s="16"/>
      <c r="L98" s="17"/>
      <c r="M98" s="17"/>
      <c r="N98" s="16"/>
      <c r="O98" s="16"/>
      <c r="P98" s="16"/>
      <c r="Q98" s="26"/>
      <c r="R98" s="26"/>
      <c r="S98" s="26"/>
      <c r="T98" s="26"/>
      <c r="U98" s="26"/>
      <c r="V98" s="26"/>
      <c r="W98" s="26"/>
      <c r="X98" s="26"/>
      <c r="Y98" s="26"/>
      <c r="Z98" s="17"/>
      <c r="AA98" s="26"/>
      <c r="AB98" s="20"/>
      <c r="AC98" s="20"/>
      <c r="AD98" s="17"/>
      <c r="AE98" s="16"/>
      <c r="AF98" s="26"/>
      <c r="AG98" s="26"/>
      <c r="AH98" s="26"/>
      <c r="AI98" s="26"/>
      <c r="AJ98" s="24"/>
      <c r="AK98" s="25"/>
      <c r="AL98" s="25"/>
      <c r="AM98" s="25"/>
      <c r="AN98" s="25"/>
      <c r="AO98" s="26"/>
      <c r="AP98" s="16"/>
      <c r="AQ98" s="16"/>
      <c r="AR98" s="16"/>
      <c r="AS98" s="16"/>
      <c r="AT98" s="16"/>
      <c r="AU98" s="16"/>
      <c r="AV98" s="16"/>
      <c r="AW98" s="16"/>
      <c r="AX98" s="27"/>
      <c r="AY98" s="27"/>
      <c r="AZ98" s="16"/>
    </row>
    <row r="99" spans="1:52" s="15" customFormat="1" ht="15.75" customHeight="1" x14ac:dyDescent="0.25">
      <c r="A99" s="16"/>
      <c r="B99" s="16"/>
      <c r="C99" s="16"/>
      <c r="D99" s="16"/>
      <c r="E99" s="16"/>
      <c r="F99" s="16"/>
      <c r="G99" s="16"/>
      <c r="H99" s="16"/>
      <c r="I99" s="16"/>
      <c r="J99" s="16"/>
      <c r="K99" s="16"/>
      <c r="L99" s="17"/>
      <c r="M99" s="17"/>
      <c r="N99" s="16"/>
      <c r="O99" s="16"/>
      <c r="P99" s="16"/>
      <c r="Q99" s="26"/>
      <c r="R99" s="26"/>
      <c r="S99" s="26"/>
      <c r="T99" s="26"/>
      <c r="U99" s="26"/>
      <c r="V99" s="26"/>
      <c r="W99" s="26"/>
      <c r="X99" s="26"/>
      <c r="Y99" s="26"/>
      <c r="Z99" s="17"/>
      <c r="AA99" s="26"/>
      <c r="AB99" s="20"/>
      <c r="AC99" s="20"/>
      <c r="AD99" s="17"/>
      <c r="AE99" s="16"/>
      <c r="AF99" s="26"/>
      <c r="AG99" s="26"/>
      <c r="AH99" s="26"/>
      <c r="AI99" s="26"/>
      <c r="AJ99" s="24"/>
      <c r="AK99" s="25"/>
      <c r="AL99" s="25"/>
      <c r="AM99" s="25"/>
      <c r="AN99" s="25"/>
      <c r="AO99" s="26"/>
      <c r="AP99" s="16"/>
      <c r="AQ99" s="16"/>
      <c r="AR99" s="16"/>
      <c r="AS99" s="16"/>
      <c r="AT99" s="16"/>
      <c r="AU99" s="16"/>
      <c r="AV99" s="16"/>
      <c r="AW99" s="16"/>
      <c r="AX99" s="27"/>
      <c r="AY99" s="27"/>
      <c r="AZ99" s="16"/>
    </row>
    <row r="100" spans="1:52" s="15" customFormat="1" ht="15.75" customHeight="1" x14ac:dyDescent="0.25">
      <c r="A100" s="16"/>
      <c r="B100" s="16"/>
      <c r="C100" s="16"/>
      <c r="D100" s="16"/>
      <c r="E100" s="16"/>
      <c r="F100" s="16"/>
      <c r="G100" s="16"/>
      <c r="H100" s="16"/>
      <c r="I100" s="16"/>
      <c r="J100" s="16"/>
      <c r="K100" s="16"/>
      <c r="L100" s="17"/>
      <c r="M100" s="17"/>
      <c r="N100" s="16"/>
      <c r="O100" s="16"/>
      <c r="P100" s="16"/>
      <c r="Q100" s="26"/>
      <c r="R100" s="17"/>
      <c r="S100" s="26"/>
      <c r="T100" s="26"/>
      <c r="U100" s="26"/>
      <c r="V100" s="26"/>
      <c r="W100" s="26"/>
      <c r="X100" s="26"/>
      <c r="Y100" s="26"/>
      <c r="Z100" s="18"/>
      <c r="AA100" s="26"/>
      <c r="AB100" s="20"/>
      <c r="AC100" s="20"/>
      <c r="AD100" s="17"/>
      <c r="AE100" s="16"/>
      <c r="AF100" s="26"/>
      <c r="AG100" s="26"/>
      <c r="AH100" s="26"/>
      <c r="AI100" s="26"/>
      <c r="AJ100" s="24"/>
      <c r="AK100" s="25"/>
      <c r="AL100" s="25"/>
      <c r="AM100" s="25"/>
      <c r="AN100" s="25"/>
      <c r="AO100" s="26"/>
      <c r="AP100" s="16"/>
      <c r="AQ100" s="16"/>
      <c r="AR100" s="16"/>
      <c r="AS100" s="28"/>
      <c r="AT100" s="28"/>
      <c r="AU100" s="29"/>
      <c r="AV100" s="16"/>
      <c r="AW100" s="16"/>
      <c r="AX100" s="27"/>
      <c r="AY100" s="27"/>
      <c r="AZ100" s="16"/>
    </row>
    <row r="101" spans="1:52" s="15" customFormat="1" ht="15.75" customHeight="1" x14ac:dyDescent="0.25">
      <c r="A101" s="16"/>
      <c r="B101" s="16"/>
      <c r="C101" s="16"/>
      <c r="D101" s="16"/>
      <c r="E101" s="16"/>
      <c r="F101" s="16"/>
      <c r="G101" s="16"/>
      <c r="H101" s="16"/>
      <c r="I101" s="16"/>
      <c r="J101" s="16"/>
      <c r="K101" s="16"/>
      <c r="L101" s="17"/>
      <c r="M101" s="17"/>
      <c r="N101" s="16"/>
      <c r="O101" s="16"/>
      <c r="P101" s="16"/>
      <c r="Q101" s="26"/>
      <c r="R101" s="26"/>
      <c r="S101" s="26"/>
      <c r="T101" s="26"/>
      <c r="U101" s="26"/>
      <c r="V101" s="26"/>
      <c r="W101" s="26"/>
      <c r="X101" s="26"/>
      <c r="Y101" s="26"/>
      <c r="Z101" s="17"/>
      <c r="AA101" s="26"/>
      <c r="AB101" s="20"/>
      <c r="AC101" s="20"/>
      <c r="AD101" s="17"/>
      <c r="AE101" s="16"/>
      <c r="AF101" s="22"/>
      <c r="AG101" s="26"/>
      <c r="AH101" s="26"/>
      <c r="AI101" s="26"/>
      <c r="AJ101" s="24"/>
      <c r="AK101" s="25"/>
      <c r="AL101" s="25"/>
      <c r="AM101" s="25"/>
      <c r="AN101" s="25"/>
      <c r="AO101" s="26"/>
      <c r="AP101" s="16"/>
      <c r="AQ101" s="16"/>
      <c r="AR101" s="16"/>
      <c r="AS101" s="16"/>
      <c r="AT101" s="16"/>
      <c r="AU101" s="16"/>
      <c r="AV101" s="16"/>
      <c r="AW101" s="16"/>
      <c r="AX101" s="27"/>
      <c r="AY101" s="27"/>
      <c r="AZ101" s="16"/>
    </row>
    <row r="102" spans="1:52" s="15" customFormat="1" ht="15.75" customHeight="1" x14ac:dyDescent="0.25">
      <c r="A102" s="16"/>
      <c r="B102" s="16"/>
      <c r="C102" s="16"/>
      <c r="D102" s="16"/>
      <c r="E102" s="16"/>
      <c r="F102" s="16"/>
      <c r="G102" s="16"/>
      <c r="H102" s="16"/>
      <c r="I102" s="16"/>
      <c r="J102" s="16"/>
      <c r="K102" s="16"/>
      <c r="L102" s="17"/>
      <c r="M102" s="17"/>
      <c r="N102" s="16"/>
      <c r="O102" s="16"/>
      <c r="P102" s="16"/>
      <c r="Q102" s="26"/>
      <c r="R102" s="26"/>
      <c r="S102" s="26"/>
      <c r="T102" s="26"/>
      <c r="U102" s="26"/>
      <c r="V102" s="26"/>
      <c r="W102" s="26"/>
      <c r="X102" s="26"/>
      <c r="Y102" s="26"/>
      <c r="Z102" s="17"/>
      <c r="AA102" s="26"/>
      <c r="AB102" s="20"/>
      <c r="AC102" s="20"/>
      <c r="AD102" s="17"/>
      <c r="AE102" s="16"/>
      <c r="AF102" s="22"/>
      <c r="AG102" s="26"/>
      <c r="AH102" s="26"/>
      <c r="AI102" s="26"/>
      <c r="AJ102" s="24"/>
      <c r="AK102" s="25"/>
      <c r="AL102" s="25"/>
      <c r="AM102" s="25"/>
      <c r="AN102" s="25"/>
      <c r="AO102" s="26"/>
      <c r="AP102" s="16"/>
      <c r="AQ102" s="16"/>
      <c r="AR102" s="16"/>
      <c r="AS102" s="16"/>
      <c r="AT102" s="16"/>
      <c r="AU102" s="16"/>
      <c r="AV102" s="16"/>
      <c r="AW102" s="16"/>
      <c r="AX102" s="27"/>
      <c r="AY102" s="27"/>
      <c r="AZ102" s="16"/>
    </row>
    <row r="103" spans="1:52" s="15" customFormat="1" ht="15.75" customHeight="1" x14ac:dyDescent="0.25">
      <c r="A103" s="16"/>
      <c r="B103" s="16"/>
      <c r="C103" s="16"/>
      <c r="D103" s="16"/>
      <c r="E103" s="16"/>
      <c r="F103" s="16"/>
      <c r="G103" s="16"/>
      <c r="H103" s="16"/>
      <c r="I103" s="16"/>
      <c r="J103" s="16"/>
      <c r="K103" s="16"/>
      <c r="L103" s="17"/>
      <c r="M103" s="17"/>
      <c r="N103" s="16"/>
      <c r="O103" s="16"/>
      <c r="P103" s="16"/>
      <c r="Q103" s="26"/>
      <c r="R103" s="26"/>
      <c r="S103" s="26"/>
      <c r="T103" s="26"/>
      <c r="U103" s="26"/>
      <c r="V103" s="26"/>
      <c r="W103" s="26"/>
      <c r="X103" s="26"/>
      <c r="Y103" s="26"/>
      <c r="Z103" s="17"/>
      <c r="AA103" s="26"/>
      <c r="AB103" s="20"/>
      <c r="AC103" s="20"/>
      <c r="AD103" s="17"/>
      <c r="AE103" s="16"/>
      <c r="AF103" s="22"/>
      <c r="AG103" s="26"/>
      <c r="AH103" s="26"/>
      <c r="AI103" s="26"/>
      <c r="AJ103" s="24"/>
      <c r="AK103" s="25"/>
      <c r="AL103" s="25"/>
      <c r="AM103" s="25"/>
      <c r="AN103" s="25"/>
      <c r="AO103" s="26"/>
      <c r="AP103" s="16"/>
      <c r="AQ103" s="16"/>
      <c r="AR103" s="16"/>
      <c r="AS103" s="16"/>
      <c r="AT103" s="16"/>
      <c r="AU103" s="16"/>
      <c r="AV103" s="16"/>
      <c r="AW103" s="16"/>
      <c r="AX103" s="27"/>
      <c r="AY103" s="27"/>
      <c r="AZ103" s="16"/>
    </row>
    <row r="104" spans="1:52" s="15" customFormat="1" ht="15.75" customHeight="1" x14ac:dyDescent="0.25">
      <c r="A104" s="16"/>
      <c r="B104" s="16"/>
      <c r="C104" s="16"/>
      <c r="D104" s="16"/>
      <c r="E104" s="16"/>
      <c r="F104" s="16"/>
      <c r="G104" s="16"/>
      <c r="H104" s="16"/>
      <c r="I104" s="16"/>
      <c r="J104" s="16"/>
      <c r="K104" s="16"/>
      <c r="L104" s="17"/>
      <c r="M104" s="17"/>
      <c r="N104" s="16"/>
      <c r="O104" s="16"/>
      <c r="P104" s="16"/>
      <c r="Q104" s="26"/>
      <c r="R104" s="26"/>
      <c r="S104" s="26"/>
      <c r="T104" s="26"/>
      <c r="U104" s="26"/>
      <c r="V104" s="26"/>
      <c r="W104" s="26"/>
      <c r="X104" s="26"/>
      <c r="Y104" s="26"/>
      <c r="Z104" s="17"/>
      <c r="AA104" s="26"/>
      <c r="AB104" s="20"/>
      <c r="AC104" s="20"/>
      <c r="AD104" s="17"/>
      <c r="AE104" s="16"/>
      <c r="AF104" s="26"/>
      <c r="AG104" s="26"/>
      <c r="AH104" s="26"/>
      <c r="AI104" s="26"/>
      <c r="AJ104" s="24"/>
      <c r="AK104" s="25"/>
      <c r="AL104" s="25"/>
      <c r="AM104" s="25"/>
      <c r="AN104" s="25"/>
      <c r="AO104" s="26"/>
      <c r="AP104" s="16"/>
      <c r="AQ104" s="16"/>
      <c r="AR104" s="16"/>
      <c r="AS104" s="16"/>
      <c r="AT104" s="16"/>
      <c r="AU104" s="16"/>
      <c r="AV104" s="16"/>
      <c r="AW104" s="16"/>
      <c r="AX104" s="27"/>
      <c r="AY104" s="27"/>
      <c r="AZ104" s="16"/>
    </row>
    <row r="105" spans="1:52" s="15" customFormat="1" ht="15.75" customHeight="1" x14ac:dyDescent="0.25">
      <c r="A105" s="16"/>
      <c r="B105" s="16"/>
      <c r="C105" s="16"/>
      <c r="D105" s="16"/>
      <c r="E105" s="16"/>
      <c r="F105" s="16"/>
      <c r="G105" s="16"/>
      <c r="H105" s="16"/>
      <c r="I105" s="16"/>
      <c r="J105" s="16"/>
      <c r="K105" s="16"/>
      <c r="L105" s="17"/>
      <c r="M105" s="17"/>
      <c r="N105" s="16"/>
      <c r="O105" s="16"/>
      <c r="P105" s="16"/>
      <c r="Q105" s="26"/>
      <c r="R105" s="26"/>
      <c r="S105" s="26"/>
      <c r="T105" s="26"/>
      <c r="U105" s="26"/>
      <c r="V105" s="26"/>
      <c r="W105" s="26"/>
      <c r="X105" s="26"/>
      <c r="Y105" s="26"/>
      <c r="Z105" s="17"/>
      <c r="AA105" s="26"/>
      <c r="AB105" s="20"/>
      <c r="AC105" s="20"/>
      <c r="AD105" s="17"/>
      <c r="AE105" s="16"/>
      <c r="AF105" s="22"/>
      <c r="AG105" s="26"/>
      <c r="AH105" s="26"/>
      <c r="AI105" s="26"/>
      <c r="AJ105" s="24"/>
      <c r="AK105" s="25"/>
      <c r="AL105" s="25"/>
      <c r="AM105" s="25"/>
      <c r="AN105" s="25"/>
      <c r="AO105" s="26"/>
      <c r="AP105" s="16"/>
      <c r="AQ105" s="16"/>
      <c r="AR105" s="16"/>
      <c r="AS105" s="16"/>
      <c r="AT105" s="16"/>
      <c r="AU105" s="16"/>
      <c r="AV105" s="16"/>
      <c r="AW105" s="16"/>
      <c r="AX105" s="27"/>
      <c r="AY105" s="27"/>
      <c r="AZ105" s="16"/>
    </row>
    <row r="106" spans="1:52" s="15" customFormat="1" ht="15.75" customHeight="1" x14ac:dyDescent="0.25">
      <c r="A106" s="16"/>
      <c r="B106" s="16"/>
      <c r="C106" s="16"/>
      <c r="D106" s="16"/>
      <c r="E106" s="16"/>
      <c r="F106" s="16"/>
      <c r="G106" s="16"/>
      <c r="H106" s="16"/>
      <c r="I106" s="16"/>
      <c r="J106" s="16"/>
      <c r="K106" s="16"/>
      <c r="L106" s="17"/>
      <c r="M106" s="17"/>
      <c r="N106" s="16"/>
      <c r="O106" s="16"/>
      <c r="P106" s="16"/>
      <c r="Q106" s="26"/>
      <c r="R106" s="26"/>
      <c r="S106" s="26"/>
      <c r="T106" s="26"/>
      <c r="U106" s="26"/>
      <c r="V106" s="26"/>
      <c r="W106" s="26"/>
      <c r="X106" s="26"/>
      <c r="Y106" s="26"/>
      <c r="Z106" s="18"/>
      <c r="AA106" s="26"/>
      <c r="AB106" s="20"/>
      <c r="AC106" s="20"/>
      <c r="AD106" s="17"/>
      <c r="AE106" s="16"/>
      <c r="AF106" s="22"/>
      <c r="AG106" s="26"/>
      <c r="AH106" s="26"/>
      <c r="AI106" s="26"/>
      <c r="AJ106" s="24"/>
      <c r="AK106" s="25"/>
      <c r="AL106" s="25"/>
      <c r="AM106" s="25"/>
      <c r="AN106" s="25"/>
      <c r="AO106" s="26"/>
      <c r="AP106" s="16"/>
      <c r="AQ106" s="16"/>
      <c r="AR106" s="16"/>
      <c r="AS106" s="16"/>
      <c r="AT106" s="16"/>
      <c r="AU106" s="16"/>
      <c r="AV106" s="16"/>
      <c r="AW106" s="16"/>
      <c r="AX106" s="27"/>
      <c r="AY106" s="27"/>
      <c r="AZ106" s="16"/>
    </row>
    <row r="107" spans="1:52" s="15" customFormat="1" ht="15.75" customHeight="1" x14ac:dyDescent="0.25">
      <c r="A107" s="16"/>
      <c r="B107" s="16"/>
      <c r="C107" s="16"/>
      <c r="D107" s="16"/>
      <c r="E107" s="16"/>
      <c r="F107" s="16"/>
      <c r="G107" s="16"/>
      <c r="H107" s="16"/>
      <c r="I107" s="16"/>
      <c r="J107" s="16"/>
      <c r="K107" s="16"/>
      <c r="L107" s="17"/>
      <c r="M107" s="17"/>
      <c r="N107" s="16"/>
      <c r="O107" s="16"/>
      <c r="P107" s="16"/>
      <c r="Q107" s="26"/>
      <c r="R107" s="26"/>
      <c r="S107" s="26"/>
      <c r="T107" s="26"/>
      <c r="U107" s="26"/>
      <c r="V107" s="26"/>
      <c r="W107" s="26"/>
      <c r="X107" s="26"/>
      <c r="Y107" s="26"/>
      <c r="Z107" s="17"/>
      <c r="AA107" s="26"/>
      <c r="AB107" s="20"/>
      <c r="AC107" s="20"/>
      <c r="AD107" s="17"/>
      <c r="AE107" s="16"/>
      <c r="AF107" s="22"/>
      <c r="AG107" s="26"/>
      <c r="AH107" s="26"/>
      <c r="AI107" s="26"/>
      <c r="AJ107" s="24"/>
      <c r="AK107" s="25"/>
      <c r="AL107" s="25"/>
      <c r="AM107" s="25"/>
      <c r="AN107" s="25"/>
      <c r="AO107" s="26"/>
      <c r="AP107" s="16"/>
      <c r="AQ107" s="16"/>
      <c r="AR107" s="16"/>
      <c r="AS107" s="16"/>
      <c r="AT107" s="16"/>
      <c r="AU107" s="16"/>
      <c r="AV107" s="16"/>
      <c r="AW107" s="16"/>
      <c r="AX107" s="27"/>
      <c r="AY107" s="27"/>
      <c r="AZ107" s="16"/>
    </row>
    <row r="108" spans="1:52" s="15" customFormat="1" ht="15.75" customHeight="1" x14ac:dyDescent="0.25">
      <c r="A108" s="16"/>
      <c r="B108" s="16"/>
      <c r="C108" s="16"/>
      <c r="D108" s="16"/>
      <c r="E108" s="16"/>
      <c r="F108" s="16"/>
      <c r="G108" s="16"/>
      <c r="H108" s="16"/>
      <c r="I108" s="16"/>
      <c r="J108" s="16"/>
      <c r="K108" s="16"/>
      <c r="L108" s="17"/>
      <c r="M108" s="17"/>
      <c r="N108" s="16"/>
      <c r="O108" s="16"/>
      <c r="P108" s="16"/>
      <c r="Q108" s="26"/>
      <c r="R108" s="26"/>
      <c r="S108" s="26"/>
      <c r="T108" s="26"/>
      <c r="U108" s="26"/>
      <c r="V108" s="26"/>
      <c r="W108" s="26"/>
      <c r="X108" s="26"/>
      <c r="Y108" s="26"/>
      <c r="Z108" s="17"/>
      <c r="AA108" s="26"/>
      <c r="AB108" s="20"/>
      <c r="AC108" s="20"/>
      <c r="AD108" s="17"/>
      <c r="AE108" s="16"/>
      <c r="AF108" s="22"/>
      <c r="AG108" s="26"/>
      <c r="AH108" s="26"/>
      <c r="AI108" s="26"/>
      <c r="AJ108" s="24"/>
      <c r="AK108" s="25"/>
      <c r="AL108" s="25"/>
      <c r="AM108" s="25"/>
      <c r="AN108" s="25"/>
      <c r="AO108" s="26"/>
      <c r="AP108" s="16"/>
      <c r="AQ108" s="16"/>
      <c r="AR108" s="16"/>
      <c r="AS108" s="16"/>
      <c r="AT108" s="16"/>
      <c r="AU108" s="16"/>
      <c r="AV108" s="16"/>
      <c r="AW108" s="16"/>
      <c r="AX108" s="27"/>
      <c r="AY108" s="27"/>
      <c r="AZ108" s="16"/>
    </row>
    <row r="109" spans="1:52" s="15" customFormat="1" ht="15.75" customHeight="1" x14ac:dyDescent="0.25">
      <c r="A109" s="16"/>
      <c r="B109" s="16"/>
      <c r="C109" s="16"/>
      <c r="D109" s="16"/>
      <c r="E109" s="16"/>
      <c r="F109" s="16"/>
      <c r="G109" s="16"/>
      <c r="H109" s="16"/>
      <c r="I109" s="16"/>
      <c r="J109" s="16"/>
      <c r="K109" s="16"/>
      <c r="L109" s="17"/>
      <c r="M109" s="17"/>
      <c r="N109" s="16"/>
      <c r="O109" s="16"/>
      <c r="P109" s="16"/>
      <c r="Q109" s="26"/>
      <c r="R109" s="17"/>
      <c r="S109" s="26"/>
      <c r="T109" s="26"/>
      <c r="U109" s="26"/>
      <c r="V109" s="26"/>
      <c r="W109" s="26"/>
      <c r="X109" s="26"/>
      <c r="Y109" s="26"/>
      <c r="Z109" s="16"/>
      <c r="AA109" s="26"/>
      <c r="AB109" s="20"/>
      <c r="AC109" s="20"/>
      <c r="AD109" s="17"/>
      <c r="AE109" s="16"/>
      <c r="AF109" s="22"/>
      <c r="AG109" s="26"/>
      <c r="AH109" s="26"/>
      <c r="AI109" s="26"/>
      <c r="AJ109" s="24"/>
      <c r="AK109" s="25"/>
      <c r="AL109" s="25"/>
      <c r="AM109" s="25"/>
      <c r="AN109" s="25"/>
      <c r="AO109" s="26"/>
      <c r="AP109" s="16"/>
      <c r="AQ109" s="16"/>
      <c r="AR109" s="16"/>
      <c r="AS109" s="28"/>
      <c r="AT109" s="29"/>
      <c r="AU109" s="29"/>
      <c r="AV109" s="16"/>
      <c r="AW109" s="16"/>
      <c r="AX109" s="27"/>
      <c r="AY109" s="27"/>
      <c r="AZ109" s="16"/>
    </row>
    <row r="110" spans="1:52" s="15" customFormat="1" ht="15.75" customHeight="1" x14ac:dyDescent="0.25">
      <c r="A110" s="16"/>
      <c r="B110" s="16"/>
      <c r="C110" s="16"/>
      <c r="D110" s="16"/>
      <c r="E110" s="16"/>
      <c r="F110" s="16"/>
      <c r="G110" s="16"/>
      <c r="H110" s="16"/>
      <c r="I110" s="16"/>
      <c r="J110" s="16"/>
      <c r="K110" s="16"/>
      <c r="L110" s="17"/>
      <c r="M110" s="17"/>
      <c r="N110" s="16"/>
      <c r="O110" s="16"/>
      <c r="P110" s="16"/>
      <c r="Q110" s="26"/>
      <c r="R110" s="26"/>
      <c r="S110" s="26"/>
      <c r="T110" s="26"/>
      <c r="U110" s="26"/>
      <c r="V110" s="26"/>
      <c r="W110" s="26"/>
      <c r="X110" s="26"/>
      <c r="Y110" s="26"/>
      <c r="Z110" s="16"/>
      <c r="AA110" s="26"/>
      <c r="AB110" s="20"/>
      <c r="AC110" s="20"/>
      <c r="AD110" s="17"/>
      <c r="AE110" s="16"/>
      <c r="AF110" s="22"/>
      <c r="AG110" s="26"/>
      <c r="AH110" s="26"/>
      <c r="AI110" s="26"/>
      <c r="AJ110" s="24"/>
      <c r="AK110" s="25"/>
      <c r="AL110" s="25"/>
      <c r="AM110" s="25"/>
      <c r="AN110" s="25"/>
      <c r="AO110" s="26"/>
      <c r="AP110" s="16"/>
      <c r="AQ110" s="16"/>
      <c r="AR110" s="16"/>
      <c r="AS110" s="16"/>
      <c r="AT110" s="16"/>
      <c r="AU110" s="16"/>
      <c r="AV110" s="16"/>
      <c r="AW110" s="16"/>
      <c r="AX110" s="27"/>
      <c r="AY110" s="27"/>
      <c r="AZ110" s="16"/>
    </row>
    <row r="111" spans="1:52" s="15" customFormat="1" ht="15.75" customHeight="1" x14ac:dyDescent="0.25">
      <c r="A111" s="16"/>
      <c r="B111" s="16"/>
      <c r="C111" s="16"/>
      <c r="D111" s="16"/>
      <c r="E111" s="16"/>
      <c r="F111" s="16"/>
      <c r="G111" s="16"/>
      <c r="H111" s="16"/>
      <c r="I111" s="16"/>
      <c r="J111" s="16"/>
      <c r="K111" s="16"/>
      <c r="L111" s="17"/>
      <c r="M111" s="17"/>
      <c r="N111" s="16"/>
      <c r="O111" s="16"/>
      <c r="P111" s="16"/>
      <c r="Q111" s="26"/>
      <c r="R111" s="26"/>
      <c r="S111" s="26"/>
      <c r="T111" s="26"/>
      <c r="U111" s="26"/>
      <c r="V111" s="26"/>
      <c r="W111" s="26"/>
      <c r="X111" s="26"/>
      <c r="Y111" s="26"/>
      <c r="Z111" s="17"/>
      <c r="AA111" s="26"/>
      <c r="AB111" s="20"/>
      <c r="AC111" s="20"/>
      <c r="AD111" s="17"/>
      <c r="AE111" s="16"/>
      <c r="AF111" s="22"/>
      <c r="AG111" s="26"/>
      <c r="AH111" s="26"/>
      <c r="AI111" s="26"/>
      <c r="AJ111" s="24"/>
      <c r="AK111" s="25"/>
      <c r="AL111" s="25"/>
      <c r="AM111" s="25"/>
      <c r="AN111" s="25"/>
      <c r="AO111" s="26"/>
      <c r="AP111" s="16"/>
      <c r="AQ111" s="16"/>
      <c r="AR111" s="16"/>
      <c r="AS111" s="16"/>
      <c r="AT111" s="16"/>
      <c r="AU111" s="16"/>
      <c r="AV111" s="16"/>
      <c r="AW111" s="16"/>
      <c r="AX111" s="27"/>
      <c r="AY111" s="27"/>
      <c r="AZ111" s="16"/>
    </row>
    <row r="112" spans="1:52" s="15" customFormat="1" ht="15.75" customHeight="1" x14ac:dyDescent="0.25">
      <c r="A112" s="16"/>
      <c r="B112" s="16"/>
      <c r="C112" s="16"/>
      <c r="D112" s="16"/>
      <c r="E112" s="16"/>
      <c r="F112" s="16"/>
      <c r="G112" s="16"/>
      <c r="H112" s="16"/>
      <c r="I112" s="16"/>
      <c r="J112" s="16"/>
      <c r="K112" s="16"/>
      <c r="L112" s="17"/>
      <c r="M112" s="17"/>
      <c r="N112" s="16"/>
      <c r="O112" s="16"/>
      <c r="P112" s="16"/>
      <c r="Q112" s="26"/>
      <c r="R112" s="26"/>
      <c r="S112" s="26"/>
      <c r="T112" s="26"/>
      <c r="U112" s="26"/>
      <c r="V112" s="26"/>
      <c r="W112" s="26"/>
      <c r="X112" s="26"/>
      <c r="Y112" s="26"/>
      <c r="Z112" s="17"/>
      <c r="AA112" s="26"/>
      <c r="AB112" s="20"/>
      <c r="AC112" s="20"/>
      <c r="AD112" s="17"/>
      <c r="AE112" s="16"/>
      <c r="AF112" s="22"/>
      <c r="AG112" s="26"/>
      <c r="AH112" s="26"/>
      <c r="AI112" s="26"/>
      <c r="AJ112" s="24"/>
      <c r="AK112" s="25"/>
      <c r="AL112" s="25"/>
      <c r="AM112" s="25"/>
      <c r="AN112" s="25"/>
      <c r="AO112" s="26"/>
      <c r="AP112" s="16"/>
      <c r="AQ112" s="16"/>
      <c r="AR112" s="16"/>
      <c r="AS112" s="16"/>
      <c r="AT112" s="16"/>
      <c r="AU112" s="16"/>
      <c r="AV112" s="16"/>
      <c r="AW112" s="16"/>
      <c r="AX112" s="27"/>
      <c r="AY112" s="27"/>
      <c r="AZ112" s="16"/>
    </row>
    <row r="113" spans="1:52" s="15" customFormat="1" ht="15.75" customHeight="1" x14ac:dyDescent="0.25">
      <c r="A113" s="16"/>
      <c r="B113" s="16"/>
      <c r="C113" s="16"/>
      <c r="D113" s="16"/>
      <c r="E113" s="16"/>
      <c r="F113" s="16"/>
      <c r="G113" s="16"/>
      <c r="H113" s="16"/>
      <c r="I113" s="16"/>
      <c r="J113" s="16"/>
      <c r="K113" s="16"/>
      <c r="L113" s="17"/>
      <c r="M113" s="17"/>
      <c r="N113" s="16"/>
      <c r="O113" s="16"/>
      <c r="P113" s="16"/>
      <c r="Q113" s="26"/>
      <c r="R113" s="26"/>
      <c r="S113" s="26"/>
      <c r="T113" s="26"/>
      <c r="U113" s="26"/>
      <c r="V113" s="26"/>
      <c r="W113" s="26"/>
      <c r="X113" s="26"/>
      <c r="Y113" s="26"/>
      <c r="Z113" s="17"/>
      <c r="AA113" s="26"/>
      <c r="AB113" s="20"/>
      <c r="AC113" s="20"/>
      <c r="AD113" s="17"/>
      <c r="AE113" s="16"/>
      <c r="AF113" s="22"/>
      <c r="AG113" s="26"/>
      <c r="AH113" s="26"/>
      <c r="AI113" s="26"/>
      <c r="AJ113" s="24"/>
      <c r="AK113" s="25"/>
      <c r="AL113" s="25"/>
      <c r="AM113" s="25"/>
      <c r="AN113" s="25"/>
      <c r="AO113" s="26"/>
      <c r="AP113" s="16"/>
      <c r="AQ113" s="16"/>
      <c r="AR113" s="16"/>
      <c r="AS113" s="16"/>
      <c r="AT113" s="16"/>
      <c r="AU113" s="16"/>
      <c r="AV113" s="16"/>
      <c r="AW113" s="16"/>
      <c r="AX113" s="27"/>
      <c r="AY113" s="27"/>
      <c r="AZ113" s="16"/>
    </row>
    <row r="114" spans="1:52" s="15" customFormat="1" ht="15.75" customHeight="1" x14ac:dyDescent="0.25">
      <c r="A114" s="16"/>
      <c r="B114" s="16"/>
      <c r="C114" s="16"/>
      <c r="D114" s="16"/>
      <c r="E114" s="16"/>
      <c r="F114" s="16"/>
      <c r="G114" s="16"/>
      <c r="H114" s="16"/>
      <c r="I114" s="16"/>
      <c r="J114" s="16"/>
      <c r="K114" s="16"/>
      <c r="L114" s="17"/>
      <c r="M114" s="17"/>
      <c r="N114" s="16"/>
      <c r="O114" s="16"/>
      <c r="P114" s="16"/>
      <c r="Q114" s="26"/>
      <c r="R114" s="26"/>
      <c r="S114" s="26"/>
      <c r="T114" s="26"/>
      <c r="U114" s="26"/>
      <c r="V114" s="26"/>
      <c r="W114" s="26"/>
      <c r="X114" s="26"/>
      <c r="Y114" s="26"/>
      <c r="Z114" s="17"/>
      <c r="AA114" s="26"/>
      <c r="AB114" s="20"/>
      <c r="AC114" s="20"/>
      <c r="AD114" s="17"/>
      <c r="AE114" s="16"/>
      <c r="AF114" s="22"/>
      <c r="AG114" s="26"/>
      <c r="AH114" s="26"/>
      <c r="AI114" s="26"/>
      <c r="AJ114" s="24"/>
      <c r="AK114" s="25"/>
      <c r="AL114" s="25"/>
      <c r="AM114" s="25"/>
      <c r="AN114" s="25"/>
      <c r="AO114" s="26"/>
      <c r="AP114" s="16"/>
      <c r="AQ114" s="16"/>
      <c r="AR114" s="16"/>
      <c r="AS114" s="16"/>
      <c r="AT114" s="16"/>
      <c r="AU114" s="16"/>
      <c r="AV114" s="16"/>
      <c r="AW114" s="16"/>
      <c r="AX114" s="27"/>
      <c r="AY114" s="27"/>
      <c r="AZ114" s="16"/>
    </row>
    <row r="115" spans="1:52" s="15" customFormat="1" ht="15.75" customHeight="1" x14ac:dyDescent="0.25">
      <c r="A115" s="16"/>
      <c r="B115" s="16"/>
      <c r="C115" s="16"/>
      <c r="D115" s="16"/>
      <c r="E115" s="29"/>
      <c r="F115" s="16"/>
      <c r="G115" s="16"/>
      <c r="H115" s="16"/>
      <c r="I115" s="16"/>
      <c r="J115" s="16"/>
      <c r="K115" s="16"/>
      <c r="L115" s="17"/>
      <c r="M115" s="17"/>
      <c r="N115" s="16"/>
      <c r="O115" s="16"/>
      <c r="P115" s="16"/>
      <c r="Q115" s="26"/>
      <c r="R115" s="17"/>
      <c r="S115" s="26"/>
      <c r="T115" s="26"/>
      <c r="U115" s="26"/>
      <c r="V115" s="26"/>
      <c r="W115" s="26"/>
      <c r="X115" s="26"/>
      <c r="Y115" s="26"/>
      <c r="Z115" s="17"/>
      <c r="AA115" s="26"/>
      <c r="AB115" s="20"/>
      <c r="AC115" s="20"/>
      <c r="AD115" s="17"/>
      <c r="AE115" s="16"/>
      <c r="AF115" s="22"/>
      <c r="AG115" s="26"/>
      <c r="AH115" s="26"/>
      <c r="AI115" s="26"/>
      <c r="AJ115" s="24"/>
      <c r="AK115" s="25"/>
      <c r="AL115" s="25"/>
      <c r="AM115" s="25"/>
      <c r="AN115" s="25"/>
      <c r="AO115" s="26"/>
      <c r="AP115" s="16"/>
      <c r="AQ115" s="16"/>
      <c r="AR115" s="16"/>
      <c r="AS115" s="28"/>
      <c r="AT115" s="29"/>
      <c r="AU115" s="29"/>
      <c r="AV115" s="16"/>
      <c r="AW115" s="16"/>
      <c r="AX115" s="27"/>
      <c r="AY115" s="27"/>
      <c r="AZ115" s="16"/>
    </row>
    <row r="116" spans="1:52" s="15" customFormat="1" ht="15.75" customHeight="1" x14ac:dyDescent="0.25">
      <c r="A116" s="16"/>
      <c r="B116" s="16"/>
      <c r="C116" s="16"/>
      <c r="D116" s="16"/>
      <c r="E116" s="29"/>
      <c r="F116" s="16"/>
      <c r="G116" s="16"/>
      <c r="H116" s="16"/>
      <c r="I116" s="16"/>
      <c r="J116" s="16"/>
      <c r="K116" s="16"/>
      <c r="L116" s="17"/>
      <c r="M116" s="17"/>
      <c r="N116" s="16"/>
      <c r="O116" s="16"/>
      <c r="P116" s="16"/>
      <c r="Q116" s="26"/>
      <c r="R116" s="17"/>
      <c r="S116" s="26"/>
      <c r="T116" s="26"/>
      <c r="U116" s="26"/>
      <c r="V116" s="26"/>
      <c r="W116" s="26"/>
      <c r="X116" s="26"/>
      <c r="Y116" s="26"/>
      <c r="Z116" s="17"/>
      <c r="AA116" s="26"/>
      <c r="AB116" s="20"/>
      <c r="AC116" s="20"/>
      <c r="AD116" s="17"/>
      <c r="AE116" s="16"/>
      <c r="AF116" s="22"/>
      <c r="AG116" s="26"/>
      <c r="AH116" s="26"/>
      <c r="AI116" s="26"/>
      <c r="AJ116" s="24"/>
      <c r="AK116" s="25"/>
      <c r="AL116" s="25"/>
      <c r="AM116" s="25"/>
      <c r="AN116" s="25"/>
      <c r="AO116" s="26"/>
      <c r="AP116" s="16"/>
      <c r="AQ116" s="16"/>
      <c r="AR116" s="16"/>
      <c r="AS116" s="28"/>
      <c r="AT116" s="29"/>
      <c r="AU116" s="29"/>
      <c r="AV116" s="16"/>
      <c r="AW116" s="16"/>
      <c r="AX116" s="27"/>
      <c r="AY116" s="27"/>
      <c r="AZ116" s="16"/>
    </row>
    <row r="117" spans="1:52" s="15" customFormat="1" ht="15.75" customHeight="1" x14ac:dyDescent="0.25">
      <c r="A117" s="16"/>
      <c r="B117" s="16"/>
      <c r="C117" s="16"/>
      <c r="D117" s="16"/>
      <c r="E117" s="16"/>
      <c r="F117" s="16"/>
      <c r="G117" s="16"/>
      <c r="H117" s="16"/>
      <c r="I117" s="16"/>
      <c r="J117" s="16"/>
      <c r="K117" s="16"/>
      <c r="L117" s="17"/>
      <c r="M117" s="17"/>
      <c r="N117" s="16"/>
      <c r="O117" s="16"/>
      <c r="P117" s="16"/>
      <c r="Q117" s="26"/>
      <c r="R117" s="26"/>
      <c r="S117" s="26"/>
      <c r="T117" s="26"/>
      <c r="U117" s="26"/>
      <c r="V117" s="26"/>
      <c r="W117" s="26"/>
      <c r="X117" s="26"/>
      <c r="Y117" s="26"/>
      <c r="Z117" s="17"/>
      <c r="AA117" s="26"/>
      <c r="AB117" s="20"/>
      <c r="AC117" s="20"/>
      <c r="AD117" s="17"/>
      <c r="AE117" s="16"/>
      <c r="AF117" s="22"/>
      <c r="AG117" s="26"/>
      <c r="AH117" s="26"/>
      <c r="AI117" s="26"/>
      <c r="AJ117" s="24"/>
      <c r="AK117" s="25"/>
      <c r="AL117" s="25"/>
      <c r="AM117" s="25"/>
      <c r="AN117" s="25"/>
      <c r="AO117" s="26"/>
      <c r="AP117" s="16"/>
      <c r="AQ117" s="16"/>
      <c r="AR117" s="16"/>
      <c r="AS117" s="16"/>
      <c r="AT117" s="16"/>
      <c r="AU117" s="16"/>
      <c r="AV117" s="16"/>
      <c r="AW117" s="16"/>
      <c r="AX117" s="27"/>
      <c r="AY117" s="27"/>
      <c r="AZ117" s="16"/>
    </row>
    <row r="118" spans="1:52" s="15" customFormat="1" ht="15.75" customHeight="1" x14ac:dyDescent="0.25">
      <c r="A118" s="16"/>
      <c r="B118" s="16"/>
      <c r="C118" s="16"/>
      <c r="D118" s="16"/>
      <c r="E118" s="16"/>
      <c r="F118" s="16"/>
      <c r="G118" s="16"/>
      <c r="H118" s="16"/>
      <c r="I118" s="16"/>
      <c r="J118" s="16"/>
      <c r="K118" s="16"/>
      <c r="L118" s="17"/>
      <c r="M118" s="17"/>
      <c r="N118" s="16"/>
      <c r="O118" s="16"/>
      <c r="P118" s="16"/>
      <c r="Q118" s="26"/>
      <c r="R118" s="26"/>
      <c r="S118" s="26"/>
      <c r="T118" s="26"/>
      <c r="U118" s="26"/>
      <c r="V118" s="26"/>
      <c r="W118" s="26"/>
      <c r="X118" s="26"/>
      <c r="Y118" s="26"/>
      <c r="Z118" s="17"/>
      <c r="AA118" s="26"/>
      <c r="AB118" s="20"/>
      <c r="AC118" s="20"/>
      <c r="AD118" s="17"/>
      <c r="AE118" s="16"/>
      <c r="AF118" s="22"/>
      <c r="AG118" s="26"/>
      <c r="AH118" s="26"/>
      <c r="AI118" s="26"/>
      <c r="AJ118" s="24"/>
      <c r="AK118" s="25"/>
      <c r="AL118" s="25"/>
      <c r="AM118" s="25"/>
      <c r="AN118" s="25"/>
      <c r="AO118" s="26"/>
      <c r="AP118" s="16"/>
      <c r="AQ118" s="16"/>
      <c r="AR118" s="16"/>
      <c r="AS118" s="16"/>
      <c r="AT118" s="16"/>
      <c r="AU118" s="16"/>
      <c r="AV118" s="16"/>
      <c r="AW118" s="16"/>
      <c r="AX118" s="27"/>
      <c r="AY118" s="27"/>
      <c r="AZ118" s="16"/>
    </row>
    <row r="119" spans="1:52" s="15" customFormat="1" ht="15.75" customHeight="1" x14ac:dyDescent="0.25">
      <c r="A119" s="16"/>
      <c r="B119" s="16"/>
      <c r="C119" s="16"/>
      <c r="D119" s="16"/>
      <c r="E119" s="16"/>
      <c r="F119" s="16"/>
      <c r="G119" s="16"/>
      <c r="H119" s="16"/>
      <c r="I119" s="16"/>
      <c r="J119" s="16"/>
      <c r="K119" s="16"/>
      <c r="L119" s="17"/>
      <c r="M119" s="17"/>
      <c r="N119" s="16"/>
      <c r="O119" s="16"/>
      <c r="P119" s="16"/>
      <c r="Q119" s="26"/>
      <c r="R119" s="17"/>
      <c r="S119" s="26"/>
      <c r="T119" s="26"/>
      <c r="U119" s="26"/>
      <c r="V119" s="26"/>
      <c r="W119" s="26"/>
      <c r="X119" s="26"/>
      <c r="Y119" s="26"/>
      <c r="Z119" s="17"/>
      <c r="AA119" s="26"/>
      <c r="AB119" s="20"/>
      <c r="AC119" s="20"/>
      <c r="AD119" s="17"/>
      <c r="AE119" s="16"/>
      <c r="AF119" s="22"/>
      <c r="AG119" s="26"/>
      <c r="AH119" s="26"/>
      <c r="AI119" s="26"/>
      <c r="AJ119" s="24"/>
      <c r="AK119" s="25"/>
      <c r="AL119" s="25"/>
      <c r="AM119" s="25"/>
      <c r="AN119" s="25"/>
      <c r="AO119" s="26"/>
      <c r="AP119" s="16"/>
      <c r="AQ119" s="16"/>
      <c r="AR119" s="16"/>
      <c r="AS119" s="28"/>
      <c r="AT119" s="29"/>
      <c r="AU119" s="29"/>
      <c r="AV119" s="16"/>
      <c r="AW119" s="16"/>
      <c r="AX119" s="27"/>
      <c r="AY119" s="27"/>
      <c r="AZ119" s="16"/>
    </row>
    <row r="120" spans="1:52" s="15" customFormat="1" ht="15.75" customHeight="1" x14ac:dyDescent="0.25">
      <c r="A120" s="16"/>
      <c r="B120" s="16"/>
      <c r="C120" s="16"/>
      <c r="D120" s="16"/>
      <c r="E120" s="16"/>
      <c r="F120" s="16"/>
      <c r="G120" s="16"/>
      <c r="H120" s="16"/>
      <c r="I120" s="16"/>
      <c r="J120" s="16"/>
      <c r="K120" s="16"/>
      <c r="L120" s="17"/>
      <c r="M120" s="17"/>
      <c r="N120" s="16"/>
      <c r="O120" s="16"/>
      <c r="P120" s="16"/>
      <c r="Q120" s="26"/>
      <c r="R120" s="17"/>
      <c r="S120" s="26"/>
      <c r="T120" s="26"/>
      <c r="U120" s="26"/>
      <c r="V120" s="26"/>
      <c r="W120" s="26"/>
      <c r="X120" s="26"/>
      <c r="Y120" s="26"/>
      <c r="Z120" s="17"/>
      <c r="AA120" s="26"/>
      <c r="AB120" s="20"/>
      <c r="AC120" s="20"/>
      <c r="AD120" s="17"/>
      <c r="AE120" s="16"/>
      <c r="AF120" s="22"/>
      <c r="AG120" s="26"/>
      <c r="AH120" s="26"/>
      <c r="AI120" s="26"/>
      <c r="AJ120" s="24"/>
      <c r="AK120" s="25"/>
      <c r="AL120" s="25"/>
      <c r="AM120" s="25"/>
      <c r="AN120" s="25"/>
      <c r="AO120" s="26"/>
      <c r="AP120" s="16"/>
      <c r="AQ120" s="16"/>
      <c r="AR120" s="16"/>
      <c r="AS120" s="28"/>
      <c r="AT120" s="29"/>
      <c r="AU120" s="29"/>
      <c r="AV120" s="16"/>
      <c r="AW120" s="16"/>
      <c r="AX120" s="27"/>
      <c r="AY120" s="27"/>
      <c r="AZ120" s="16"/>
    </row>
    <row r="121" spans="1:52" s="15" customFormat="1" ht="15.75" customHeight="1" x14ac:dyDescent="0.25">
      <c r="A121" s="16"/>
      <c r="B121" s="16"/>
      <c r="C121" s="16"/>
      <c r="D121" s="16"/>
      <c r="E121" s="29"/>
      <c r="F121" s="16"/>
      <c r="G121" s="16"/>
      <c r="H121" s="16"/>
      <c r="I121" s="16"/>
      <c r="J121" s="16"/>
      <c r="K121" s="16"/>
      <c r="L121" s="17"/>
      <c r="M121" s="17"/>
      <c r="N121" s="16"/>
      <c r="O121" s="16"/>
      <c r="P121" s="16"/>
      <c r="Q121" s="26"/>
      <c r="R121" s="26"/>
      <c r="S121" s="26"/>
      <c r="T121" s="26"/>
      <c r="U121" s="26"/>
      <c r="V121" s="26"/>
      <c r="W121" s="26"/>
      <c r="X121" s="26"/>
      <c r="Y121" s="26"/>
      <c r="Z121" s="17"/>
      <c r="AA121" s="26"/>
      <c r="AB121" s="20"/>
      <c r="AC121" s="20"/>
      <c r="AD121" s="17"/>
      <c r="AE121" s="16"/>
      <c r="AF121" s="22"/>
      <c r="AG121" s="26"/>
      <c r="AH121" s="26"/>
      <c r="AI121" s="26"/>
      <c r="AJ121" s="24"/>
      <c r="AK121" s="25"/>
      <c r="AL121" s="25"/>
      <c r="AM121" s="25"/>
      <c r="AN121" s="25"/>
      <c r="AO121" s="26"/>
      <c r="AP121" s="16"/>
      <c r="AQ121" s="16"/>
      <c r="AR121" s="16"/>
      <c r="AS121" s="16"/>
      <c r="AT121" s="16"/>
      <c r="AU121" s="16"/>
      <c r="AV121" s="16"/>
      <c r="AW121" s="16"/>
      <c r="AX121" s="27"/>
      <c r="AY121" s="27"/>
      <c r="AZ121" s="16"/>
    </row>
    <row r="122" spans="1:52" s="15" customFormat="1" ht="15.75" customHeight="1" x14ac:dyDescent="0.25">
      <c r="A122" s="16"/>
      <c r="B122" s="16"/>
      <c r="C122" s="16"/>
      <c r="D122" s="16"/>
      <c r="E122" s="16"/>
      <c r="F122" s="16"/>
      <c r="G122" s="16"/>
      <c r="H122" s="16"/>
      <c r="I122" s="16"/>
      <c r="J122" s="16"/>
      <c r="K122" s="16"/>
      <c r="L122" s="17"/>
      <c r="M122" s="17"/>
      <c r="N122" s="16"/>
      <c r="O122" s="16"/>
      <c r="P122" s="16"/>
      <c r="Q122" s="26"/>
      <c r="R122" s="26"/>
      <c r="S122" s="26"/>
      <c r="T122" s="26"/>
      <c r="U122" s="26"/>
      <c r="V122" s="26"/>
      <c r="W122" s="26"/>
      <c r="X122" s="26"/>
      <c r="Y122" s="26"/>
      <c r="Z122" s="17"/>
      <c r="AA122" s="26"/>
      <c r="AB122" s="20"/>
      <c r="AC122" s="20"/>
      <c r="AD122" s="17"/>
      <c r="AE122" s="16"/>
      <c r="AF122" s="26"/>
      <c r="AG122" s="26"/>
      <c r="AH122" s="26"/>
      <c r="AI122" s="26"/>
      <c r="AJ122" s="24"/>
      <c r="AK122" s="25"/>
      <c r="AL122" s="25"/>
      <c r="AM122" s="25"/>
      <c r="AN122" s="25"/>
      <c r="AO122" s="26"/>
      <c r="AP122" s="16"/>
      <c r="AQ122" s="16"/>
      <c r="AR122" s="16"/>
      <c r="AS122" s="16"/>
      <c r="AT122" s="16"/>
      <c r="AU122" s="16"/>
      <c r="AV122" s="16"/>
      <c r="AW122" s="16"/>
      <c r="AX122" s="27"/>
      <c r="AY122" s="27"/>
      <c r="AZ122" s="16"/>
    </row>
    <row r="123" spans="1:52" s="15" customFormat="1" ht="15.75" customHeight="1" x14ac:dyDescent="0.25">
      <c r="A123" s="16"/>
      <c r="B123" s="16"/>
      <c r="C123" s="16"/>
      <c r="D123" s="16"/>
      <c r="E123" s="16"/>
      <c r="F123" s="16"/>
      <c r="G123" s="16"/>
      <c r="H123" s="16"/>
      <c r="I123" s="16"/>
      <c r="J123" s="16"/>
      <c r="K123" s="16"/>
      <c r="L123" s="17"/>
      <c r="M123" s="17"/>
      <c r="N123" s="16"/>
      <c r="O123" s="16"/>
      <c r="P123" s="16"/>
      <c r="Q123" s="26"/>
      <c r="R123" s="26"/>
      <c r="S123" s="26"/>
      <c r="T123" s="26"/>
      <c r="U123" s="26"/>
      <c r="V123" s="26"/>
      <c r="W123" s="26"/>
      <c r="X123" s="26"/>
      <c r="Y123" s="26"/>
      <c r="Z123" s="17"/>
      <c r="AA123" s="26"/>
      <c r="AB123" s="20"/>
      <c r="AC123" s="20"/>
      <c r="AD123" s="17"/>
      <c r="AE123" s="16"/>
      <c r="AF123" s="22"/>
      <c r="AG123" s="26"/>
      <c r="AH123" s="26"/>
      <c r="AI123" s="26"/>
      <c r="AJ123" s="24"/>
      <c r="AK123" s="25"/>
      <c r="AL123" s="25"/>
      <c r="AM123" s="25"/>
      <c r="AN123" s="25"/>
      <c r="AO123" s="26"/>
      <c r="AP123" s="16"/>
      <c r="AQ123" s="16"/>
      <c r="AR123" s="16"/>
      <c r="AS123" s="16"/>
      <c r="AT123" s="16"/>
      <c r="AU123" s="16"/>
      <c r="AV123" s="16"/>
      <c r="AW123" s="16"/>
      <c r="AX123" s="27"/>
      <c r="AY123" s="27"/>
      <c r="AZ123" s="16"/>
    </row>
    <row r="124" spans="1:52" s="15" customFormat="1" ht="15.75" customHeight="1" x14ac:dyDescent="0.25">
      <c r="A124" s="16"/>
      <c r="B124" s="16"/>
      <c r="C124" s="16"/>
      <c r="D124" s="16"/>
      <c r="E124" s="16"/>
      <c r="F124" s="16"/>
      <c r="G124" s="16"/>
      <c r="H124" s="16"/>
      <c r="I124" s="16"/>
      <c r="J124" s="16"/>
      <c r="K124" s="16"/>
      <c r="L124" s="17"/>
      <c r="M124" s="17"/>
      <c r="N124" s="16"/>
      <c r="O124" s="16"/>
      <c r="P124" s="16"/>
      <c r="Q124" s="26"/>
      <c r="R124" s="26"/>
      <c r="S124" s="26"/>
      <c r="T124" s="26"/>
      <c r="U124" s="26"/>
      <c r="V124" s="26"/>
      <c r="W124" s="26"/>
      <c r="X124" s="26"/>
      <c r="Y124" s="26"/>
      <c r="Z124" s="17"/>
      <c r="AA124" s="26"/>
      <c r="AB124" s="20"/>
      <c r="AC124" s="20"/>
      <c r="AD124" s="17"/>
      <c r="AE124" s="16"/>
      <c r="AF124" s="22"/>
      <c r="AG124" s="26"/>
      <c r="AH124" s="26"/>
      <c r="AI124" s="26"/>
      <c r="AJ124" s="24"/>
      <c r="AK124" s="25"/>
      <c r="AL124" s="25"/>
      <c r="AM124" s="25"/>
      <c r="AN124" s="25"/>
      <c r="AO124" s="26"/>
      <c r="AP124" s="16"/>
      <c r="AQ124" s="16"/>
      <c r="AR124" s="16"/>
      <c r="AS124" s="16"/>
      <c r="AT124" s="16"/>
      <c r="AU124" s="16"/>
      <c r="AV124" s="16"/>
      <c r="AW124" s="16"/>
      <c r="AX124" s="27"/>
      <c r="AY124" s="27"/>
      <c r="AZ124" s="16"/>
    </row>
    <row r="125" spans="1:52" s="15" customFormat="1" ht="15.75" customHeight="1" x14ac:dyDescent="0.25">
      <c r="A125" s="16"/>
      <c r="B125" s="16"/>
      <c r="C125" s="16"/>
      <c r="D125" s="16"/>
      <c r="E125" s="16"/>
      <c r="F125" s="16"/>
      <c r="G125" s="16"/>
      <c r="H125" s="16"/>
      <c r="I125" s="16"/>
      <c r="J125" s="16"/>
      <c r="K125" s="16"/>
      <c r="L125" s="17"/>
      <c r="M125" s="17"/>
      <c r="N125" s="16"/>
      <c r="O125" s="16"/>
      <c r="P125" s="16"/>
      <c r="Q125" s="26"/>
      <c r="R125" s="26"/>
      <c r="S125" s="26"/>
      <c r="T125" s="26"/>
      <c r="U125" s="26"/>
      <c r="V125" s="26"/>
      <c r="W125" s="26"/>
      <c r="X125" s="26"/>
      <c r="Y125" s="26"/>
      <c r="Z125" s="17"/>
      <c r="AA125" s="26"/>
      <c r="AB125" s="20"/>
      <c r="AC125" s="20"/>
      <c r="AD125" s="17"/>
      <c r="AE125" s="16"/>
      <c r="AF125" s="26"/>
      <c r="AG125" s="26"/>
      <c r="AH125" s="26"/>
      <c r="AI125" s="26"/>
      <c r="AJ125" s="24"/>
      <c r="AK125" s="25"/>
      <c r="AL125" s="25"/>
      <c r="AM125" s="25"/>
      <c r="AN125" s="25"/>
      <c r="AO125" s="26"/>
      <c r="AP125" s="16"/>
      <c r="AQ125" s="16"/>
      <c r="AR125" s="16"/>
      <c r="AS125" s="16"/>
      <c r="AT125" s="16"/>
      <c r="AU125" s="16"/>
      <c r="AV125" s="16"/>
      <c r="AW125" s="16"/>
      <c r="AX125" s="27"/>
      <c r="AY125" s="27"/>
      <c r="AZ125" s="16"/>
    </row>
    <row r="126" spans="1:52" s="15" customFormat="1" ht="15.75" customHeight="1" x14ac:dyDescent="0.25">
      <c r="A126" s="16"/>
      <c r="B126" s="16"/>
      <c r="C126" s="16"/>
      <c r="D126" s="16"/>
      <c r="E126" s="16"/>
      <c r="F126" s="16"/>
      <c r="G126" s="16"/>
      <c r="H126" s="16"/>
      <c r="I126" s="16"/>
      <c r="J126" s="16"/>
      <c r="K126" s="16"/>
      <c r="L126" s="17"/>
      <c r="M126" s="17"/>
      <c r="N126" s="16"/>
      <c r="O126" s="16"/>
      <c r="P126" s="16"/>
      <c r="Q126" s="26"/>
      <c r="R126" s="26"/>
      <c r="S126" s="26"/>
      <c r="T126" s="26"/>
      <c r="U126" s="26"/>
      <c r="V126" s="26"/>
      <c r="W126" s="26"/>
      <c r="X126" s="26"/>
      <c r="Y126" s="26"/>
      <c r="Z126" s="17"/>
      <c r="AA126" s="26"/>
      <c r="AB126" s="20"/>
      <c r="AC126" s="20"/>
      <c r="AD126" s="17"/>
      <c r="AE126" s="16"/>
      <c r="AF126" s="22"/>
      <c r="AG126" s="26"/>
      <c r="AH126" s="26"/>
      <c r="AI126" s="26"/>
      <c r="AJ126" s="24"/>
      <c r="AK126" s="25"/>
      <c r="AL126" s="25"/>
      <c r="AM126" s="25"/>
      <c r="AN126" s="25"/>
      <c r="AO126" s="26"/>
      <c r="AP126" s="16"/>
      <c r="AQ126" s="16"/>
      <c r="AR126" s="16"/>
      <c r="AS126" s="16"/>
      <c r="AT126" s="16"/>
      <c r="AU126" s="16"/>
      <c r="AV126" s="16"/>
      <c r="AW126" s="16"/>
      <c r="AX126" s="27"/>
      <c r="AY126" s="27"/>
      <c r="AZ126" s="16"/>
    </row>
    <row r="127" spans="1:52" s="15" customFormat="1" ht="15.75" customHeight="1" x14ac:dyDescent="0.25">
      <c r="A127" s="16"/>
      <c r="B127" s="16"/>
      <c r="C127" s="16"/>
      <c r="D127" s="16"/>
      <c r="E127" s="16"/>
      <c r="F127" s="16"/>
      <c r="G127" s="16"/>
      <c r="H127" s="16"/>
      <c r="I127" s="16"/>
      <c r="J127" s="16"/>
      <c r="K127" s="16"/>
      <c r="L127" s="17"/>
      <c r="M127" s="17"/>
      <c r="N127" s="16"/>
      <c r="O127" s="16"/>
      <c r="P127" s="16"/>
      <c r="Q127" s="26"/>
      <c r="R127" s="26"/>
      <c r="S127" s="26"/>
      <c r="T127" s="26"/>
      <c r="U127" s="26"/>
      <c r="V127" s="26"/>
      <c r="W127" s="26"/>
      <c r="X127" s="26"/>
      <c r="Y127" s="26"/>
      <c r="Z127" s="17"/>
      <c r="AA127" s="26"/>
      <c r="AB127" s="20"/>
      <c r="AC127" s="20"/>
      <c r="AD127" s="17"/>
      <c r="AE127" s="16"/>
      <c r="AF127" s="22"/>
      <c r="AG127" s="26"/>
      <c r="AH127" s="26"/>
      <c r="AI127" s="26"/>
      <c r="AJ127" s="24"/>
      <c r="AK127" s="25"/>
      <c r="AL127" s="25"/>
      <c r="AM127" s="25"/>
      <c r="AN127" s="25"/>
      <c r="AO127" s="26"/>
      <c r="AP127" s="16"/>
      <c r="AQ127" s="16"/>
      <c r="AR127" s="16"/>
      <c r="AS127" s="16"/>
      <c r="AT127" s="16"/>
      <c r="AU127" s="16"/>
      <c r="AV127" s="16"/>
      <c r="AW127" s="16"/>
      <c r="AX127" s="27"/>
      <c r="AY127" s="27"/>
      <c r="AZ127" s="16"/>
    </row>
    <row r="128" spans="1:52" s="15" customFormat="1" ht="15.75" customHeight="1" x14ac:dyDescent="0.25">
      <c r="A128" s="16"/>
      <c r="B128" s="16"/>
      <c r="C128" s="16"/>
      <c r="D128" s="16"/>
      <c r="E128" s="16"/>
      <c r="F128" s="16"/>
      <c r="G128" s="16"/>
      <c r="H128" s="16"/>
      <c r="I128" s="16"/>
      <c r="J128" s="16"/>
      <c r="K128" s="16"/>
      <c r="L128" s="17"/>
      <c r="M128" s="17"/>
      <c r="N128" s="16"/>
      <c r="O128" s="16"/>
      <c r="P128" s="16"/>
      <c r="Q128" s="26"/>
      <c r="R128" s="26"/>
      <c r="S128" s="26"/>
      <c r="T128" s="26"/>
      <c r="U128" s="26"/>
      <c r="V128" s="26"/>
      <c r="W128" s="26"/>
      <c r="X128" s="26"/>
      <c r="Y128" s="26"/>
      <c r="Z128" s="17"/>
      <c r="AA128" s="26"/>
      <c r="AB128" s="20"/>
      <c r="AC128" s="20"/>
      <c r="AD128" s="17"/>
      <c r="AE128" s="16"/>
      <c r="AF128" s="22"/>
      <c r="AG128" s="26"/>
      <c r="AH128" s="26"/>
      <c r="AI128" s="26"/>
      <c r="AJ128" s="24"/>
      <c r="AK128" s="25"/>
      <c r="AL128" s="25"/>
      <c r="AM128" s="25"/>
      <c r="AN128" s="25"/>
      <c r="AO128" s="26"/>
      <c r="AP128" s="16"/>
      <c r="AQ128" s="16"/>
      <c r="AR128" s="16"/>
      <c r="AS128" s="16"/>
      <c r="AT128" s="16"/>
      <c r="AU128" s="16"/>
      <c r="AV128" s="16"/>
      <c r="AW128" s="16"/>
      <c r="AX128" s="27"/>
      <c r="AY128" s="27"/>
      <c r="AZ128" s="16"/>
    </row>
    <row r="129" spans="1:52" s="15" customFormat="1" ht="15.75" customHeight="1" x14ac:dyDescent="0.25">
      <c r="A129" s="16"/>
      <c r="B129" s="16"/>
      <c r="C129" s="16"/>
      <c r="D129" s="16"/>
      <c r="E129" s="16"/>
      <c r="F129" s="16"/>
      <c r="G129" s="16"/>
      <c r="H129" s="16"/>
      <c r="I129" s="16"/>
      <c r="J129" s="16"/>
      <c r="K129" s="16"/>
      <c r="L129" s="17"/>
      <c r="M129" s="17"/>
      <c r="N129" s="16"/>
      <c r="O129" s="16"/>
      <c r="P129" s="16"/>
      <c r="Q129" s="26"/>
      <c r="R129" s="26"/>
      <c r="S129" s="26"/>
      <c r="T129" s="26"/>
      <c r="U129" s="26"/>
      <c r="V129" s="26"/>
      <c r="W129" s="26"/>
      <c r="X129" s="26"/>
      <c r="Y129" s="26"/>
      <c r="Z129" s="17"/>
      <c r="AA129" s="26"/>
      <c r="AB129" s="20"/>
      <c r="AC129" s="20"/>
      <c r="AD129" s="17"/>
      <c r="AE129" s="16"/>
      <c r="AF129" s="22"/>
      <c r="AG129" s="26"/>
      <c r="AH129" s="26"/>
      <c r="AI129" s="26"/>
      <c r="AJ129" s="24"/>
      <c r="AK129" s="25"/>
      <c r="AL129" s="25"/>
      <c r="AM129" s="25"/>
      <c r="AN129" s="25"/>
      <c r="AO129" s="26"/>
      <c r="AP129" s="16"/>
      <c r="AQ129" s="16"/>
      <c r="AR129" s="16"/>
      <c r="AS129" s="16"/>
      <c r="AT129" s="16"/>
      <c r="AU129" s="16"/>
      <c r="AV129" s="16"/>
      <c r="AW129" s="16"/>
      <c r="AX129" s="27"/>
      <c r="AY129" s="27"/>
      <c r="AZ129" s="16"/>
    </row>
    <row r="130" spans="1:52" s="15" customFormat="1" ht="15.75" customHeight="1" x14ac:dyDescent="0.25">
      <c r="A130" s="16"/>
      <c r="B130" s="16"/>
      <c r="C130" s="16"/>
      <c r="D130" s="16"/>
      <c r="E130" s="16"/>
      <c r="F130" s="16"/>
      <c r="G130" s="16"/>
      <c r="H130" s="16"/>
      <c r="I130" s="16"/>
      <c r="J130" s="16"/>
      <c r="K130" s="16"/>
      <c r="L130" s="17"/>
      <c r="M130" s="17"/>
      <c r="N130" s="16"/>
      <c r="O130" s="16"/>
      <c r="P130" s="16"/>
      <c r="Q130" s="26"/>
      <c r="R130" s="26"/>
      <c r="S130" s="26"/>
      <c r="T130" s="26"/>
      <c r="U130" s="26"/>
      <c r="V130" s="26"/>
      <c r="W130" s="26"/>
      <c r="X130" s="26"/>
      <c r="Y130" s="26"/>
      <c r="Z130" s="17"/>
      <c r="AA130" s="26"/>
      <c r="AB130" s="20"/>
      <c r="AC130" s="20"/>
      <c r="AD130" s="17"/>
      <c r="AE130" s="16"/>
      <c r="AF130" s="22"/>
      <c r="AG130" s="26"/>
      <c r="AH130" s="26"/>
      <c r="AI130" s="26"/>
      <c r="AJ130" s="24"/>
      <c r="AK130" s="25"/>
      <c r="AL130" s="25"/>
      <c r="AM130" s="25"/>
      <c r="AN130" s="25"/>
      <c r="AO130" s="26"/>
      <c r="AP130" s="16"/>
      <c r="AQ130" s="16"/>
      <c r="AR130" s="16"/>
      <c r="AS130" s="16"/>
      <c r="AT130" s="16"/>
      <c r="AU130" s="16"/>
      <c r="AV130" s="16"/>
      <c r="AW130" s="16"/>
      <c r="AX130" s="27"/>
      <c r="AY130" s="27"/>
      <c r="AZ130" s="16"/>
    </row>
    <row r="131" spans="1:52" s="15" customFormat="1" ht="15.75" customHeight="1" x14ac:dyDescent="0.25">
      <c r="A131" s="16"/>
      <c r="B131" s="16"/>
      <c r="C131" s="16"/>
      <c r="D131" s="16"/>
      <c r="E131" s="16"/>
      <c r="F131" s="16"/>
      <c r="G131" s="16"/>
      <c r="H131" s="16"/>
      <c r="I131" s="16"/>
      <c r="J131" s="16"/>
      <c r="K131" s="16"/>
      <c r="L131" s="17"/>
      <c r="M131" s="17"/>
      <c r="N131" s="16"/>
      <c r="O131" s="16"/>
      <c r="P131" s="16"/>
      <c r="Q131" s="26"/>
      <c r="R131" s="26"/>
      <c r="S131" s="26"/>
      <c r="T131" s="26"/>
      <c r="U131" s="26"/>
      <c r="V131" s="26"/>
      <c r="W131" s="26"/>
      <c r="X131" s="26"/>
      <c r="Y131" s="26"/>
      <c r="Z131" s="17"/>
      <c r="AA131" s="26"/>
      <c r="AB131" s="20"/>
      <c r="AC131" s="20"/>
      <c r="AD131" s="17"/>
      <c r="AE131" s="16"/>
      <c r="AF131" s="22"/>
      <c r="AG131" s="26"/>
      <c r="AH131" s="26"/>
      <c r="AI131" s="26"/>
      <c r="AJ131" s="24"/>
      <c r="AK131" s="25"/>
      <c r="AL131" s="25"/>
      <c r="AM131" s="25"/>
      <c r="AN131" s="25"/>
      <c r="AO131" s="26"/>
      <c r="AP131" s="16"/>
      <c r="AQ131" s="16"/>
      <c r="AR131" s="16"/>
      <c r="AS131" s="16"/>
      <c r="AT131" s="16"/>
      <c r="AU131" s="16"/>
      <c r="AV131" s="16"/>
      <c r="AW131" s="16"/>
      <c r="AX131" s="27"/>
      <c r="AY131" s="27"/>
      <c r="AZ131" s="16"/>
    </row>
    <row r="132" spans="1:52" s="15" customFormat="1" ht="15.75" customHeight="1" x14ac:dyDescent="0.25">
      <c r="A132" s="16"/>
      <c r="B132" s="16"/>
      <c r="C132" s="16"/>
      <c r="D132" s="16"/>
      <c r="E132" s="16"/>
      <c r="F132" s="16"/>
      <c r="G132" s="16"/>
      <c r="H132" s="16"/>
      <c r="I132" s="16"/>
      <c r="J132" s="16"/>
      <c r="K132" s="16"/>
      <c r="L132" s="17"/>
      <c r="M132" s="17"/>
      <c r="N132" s="16"/>
      <c r="O132" s="16"/>
      <c r="P132" s="16"/>
      <c r="Q132" s="26"/>
      <c r="R132" s="26"/>
      <c r="S132" s="26"/>
      <c r="T132" s="26"/>
      <c r="U132" s="26"/>
      <c r="V132" s="26"/>
      <c r="W132" s="26"/>
      <c r="X132" s="26"/>
      <c r="Y132" s="26"/>
      <c r="Z132" s="16"/>
      <c r="AA132" s="26"/>
      <c r="AB132" s="20"/>
      <c r="AC132" s="20"/>
      <c r="AD132" s="17"/>
      <c r="AE132" s="16"/>
      <c r="AF132" s="26"/>
      <c r="AG132" s="26"/>
      <c r="AH132" s="26"/>
      <c r="AI132" s="26"/>
      <c r="AJ132" s="24"/>
      <c r="AK132" s="25"/>
      <c r="AL132" s="25"/>
      <c r="AM132" s="25"/>
      <c r="AN132" s="25"/>
      <c r="AO132" s="26"/>
      <c r="AP132" s="16"/>
      <c r="AQ132" s="16"/>
      <c r="AR132" s="16"/>
      <c r="AS132" s="16"/>
      <c r="AT132" s="16"/>
      <c r="AU132" s="16"/>
      <c r="AV132" s="16"/>
      <c r="AW132" s="16"/>
      <c r="AX132" s="27"/>
      <c r="AY132" s="27"/>
      <c r="AZ132" s="16"/>
    </row>
    <row r="133" spans="1:52" s="15" customFormat="1" ht="15.75" customHeight="1" x14ac:dyDescent="0.25">
      <c r="A133" s="16"/>
      <c r="B133" s="16"/>
      <c r="C133" s="16"/>
      <c r="D133" s="16"/>
      <c r="E133" s="16"/>
      <c r="F133" s="16"/>
      <c r="G133" s="16"/>
      <c r="H133" s="16"/>
      <c r="I133" s="16"/>
      <c r="J133" s="16"/>
      <c r="K133" s="16"/>
      <c r="L133" s="17"/>
      <c r="M133" s="17"/>
      <c r="N133" s="16"/>
      <c r="O133" s="16"/>
      <c r="P133" s="16"/>
      <c r="Q133" s="26"/>
      <c r="R133" s="26"/>
      <c r="S133" s="26"/>
      <c r="T133" s="26"/>
      <c r="U133" s="26"/>
      <c r="V133" s="26"/>
      <c r="W133" s="26"/>
      <c r="X133" s="26"/>
      <c r="Y133" s="26"/>
      <c r="Z133" s="17"/>
      <c r="AA133" s="26"/>
      <c r="AB133" s="20"/>
      <c r="AC133" s="20"/>
      <c r="AD133" s="17"/>
      <c r="AE133" s="16"/>
      <c r="AF133" s="26"/>
      <c r="AG133" s="26"/>
      <c r="AH133" s="26"/>
      <c r="AI133" s="26"/>
      <c r="AJ133" s="24"/>
      <c r="AK133" s="25"/>
      <c r="AL133" s="25"/>
      <c r="AM133" s="25"/>
      <c r="AN133" s="25"/>
      <c r="AO133" s="26"/>
      <c r="AP133" s="16"/>
      <c r="AQ133" s="16"/>
      <c r="AR133" s="16"/>
      <c r="AS133" s="16"/>
      <c r="AT133" s="16"/>
      <c r="AU133" s="16"/>
      <c r="AV133" s="16"/>
      <c r="AW133" s="16"/>
      <c r="AX133" s="27"/>
      <c r="AY133" s="27"/>
      <c r="AZ133" s="16"/>
    </row>
    <row r="134" spans="1:52" s="15" customFormat="1" ht="15.75" customHeight="1" x14ac:dyDescent="0.25">
      <c r="A134" s="16"/>
      <c r="B134" s="16"/>
      <c r="C134" s="16"/>
      <c r="D134" s="16"/>
      <c r="E134" s="16"/>
      <c r="F134" s="16"/>
      <c r="G134" s="16"/>
      <c r="H134" s="16"/>
      <c r="I134" s="16"/>
      <c r="J134" s="16"/>
      <c r="K134" s="16"/>
      <c r="L134" s="17"/>
      <c r="M134" s="17"/>
      <c r="N134" s="16"/>
      <c r="O134" s="16"/>
      <c r="P134" s="16"/>
      <c r="Q134" s="26"/>
      <c r="R134" s="26"/>
      <c r="S134" s="26"/>
      <c r="T134" s="26"/>
      <c r="U134" s="26"/>
      <c r="V134" s="26"/>
      <c r="W134" s="26"/>
      <c r="X134" s="26"/>
      <c r="Y134" s="26"/>
      <c r="Z134" s="17"/>
      <c r="AA134" s="26"/>
      <c r="AB134" s="20"/>
      <c r="AC134" s="20"/>
      <c r="AD134" s="17"/>
      <c r="AE134" s="16"/>
      <c r="AF134" s="26"/>
      <c r="AG134" s="26"/>
      <c r="AH134" s="26"/>
      <c r="AI134" s="26"/>
      <c r="AJ134" s="24"/>
      <c r="AK134" s="25"/>
      <c r="AL134" s="25"/>
      <c r="AM134" s="25"/>
      <c r="AN134" s="25"/>
      <c r="AO134" s="26"/>
      <c r="AP134" s="16"/>
      <c r="AQ134" s="16"/>
      <c r="AR134" s="16"/>
      <c r="AS134" s="16"/>
      <c r="AT134" s="16"/>
      <c r="AU134" s="16"/>
      <c r="AV134" s="16"/>
      <c r="AW134" s="16"/>
      <c r="AX134" s="27"/>
      <c r="AY134" s="27"/>
      <c r="AZ134" s="16"/>
    </row>
    <row r="135" spans="1:52" s="15" customFormat="1" ht="15.75" customHeight="1" x14ac:dyDescent="0.25">
      <c r="A135" s="16"/>
      <c r="B135" s="16"/>
      <c r="C135" s="16"/>
      <c r="D135" s="16"/>
      <c r="E135" s="16"/>
      <c r="F135" s="16"/>
      <c r="G135" s="16"/>
      <c r="H135" s="16"/>
      <c r="I135" s="16"/>
      <c r="J135" s="16"/>
      <c r="K135" s="16"/>
      <c r="L135" s="17"/>
      <c r="M135" s="17"/>
      <c r="N135" s="16"/>
      <c r="O135" s="16"/>
      <c r="P135" s="16"/>
      <c r="Q135" s="26"/>
      <c r="R135" s="17"/>
      <c r="S135" s="26"/>
      <c r="T135" s="26"/>
      <c r="U135" s="26"/>
      <c r="V135" s="26"/>
      <c r="W135" s="26"/>
      <c r="X135" s="26"/>
      <c r="Y135" s="26"/>
      <c r="Z135" s="16"/>
      <c r="AA135" s="26"/>
      <c r="AB135" s="20"/>
      <c r="AC135" s="20"/>
      <c r="AD135" s="17"/>
      <c r="AE135" s="16"/>
      <c r="AF135" s="26"/>
      <c r="AG135" s="26"/>
      <c r="AH135" s="26"/>
      <c r="AI135" s="26"/>
      <c r="AJ135" s="24"/>
      <c r="AK135" s="25"/>
      <c r="AL135" s="25"/>
      <c r="AM135" s="25"/>
      <c r="AN135" s="25"/>
      <c r="AO135" s="26"/>
      <c r="AP135" s="16"/>
      <c r="AQ135" s="16"/>
      <c r="AR135" s="16"/>
      <c r="AS135" s="28"/>
      <c r="AT135" s="28"/>
      <c r="AU135" s="28"/>
      <c r="AV135" s="16"/>
      <c r="AW135" s="16"/>
      <c r="AX135" s="27"/>
      <c r="AY135" s="27"/>
      <c r="AZ135" s="16"/>
    </row>
    <row r="136" spans="1:52" s="15" customFormat="1" ht="15.75" customHeight="1" x14ac:dyDescent="0.25">
      <c r="A136" s="16"/>
      <c r="B136" s="16"/>
      <c r="C136" s="16"/>
      <c r="D136" s="16"/>
      <c r="E136" s="16"/>
      <c r="F136" s="16"/>
      <c r="G136" s="16"/>
      <c r="H136" s="16"/>
      <c r="I136" s="16"/>
      <c r="J136" s="16"/>
      <c r="K136" s="16"/>
      <c r="L136" s="17"/>
      <c r="M136" s="17"/>
      <c r="N136" s="16"/>
      <c r="O136" s="16"/>
      <c r="P136" s="16"/>
      <c r="Q136" s="26"/>
      <c r="R136" s="26"/>
      <c r="S136" s="26"/>
      <c r="T136" s="26"/>
      <c r="U136" s="26"/>
      <c r="V136" s="26"/>
      <c r="W136" s="26"/>
      <c r="X136" s="26"/>
      <c r="Y136" s="26"/>
      <c r="Z136" s="17"/>
      <c r="AA136" s="26"/>
      <c r="AB136" s="20"/>
      <c r="AC136" s="20"/>
      <c r="AD136" s="17"/>
      <c r="AE136" s="16"/>
      <c r="AF136" s="26"/>
      <c r="AG136" s="26"/>
      <c r="AH136" s="26"/>
      <c r="AI136" s="26"/>
      <c r="AJ136" s="24"/>
      <c r="AK136" s="25"/>
      <c r="AL136" s="25"/>
      <c r="AM136" s="25"/>
      <c r="AN136" s="25"/>
      <c r="AO136" s="26"/>
      <c r="AP136" s="16"/>
      <c r="AQ136" s="16"/>
      <c r="AR136" s="16"/>
      <c r="AS136" s="16"/>
      <c r="AT136" s="16"/>
      <c r="AU136" s="16"/>
      <c r="AV136" s="16"/>
      <c r="AW136" s="16"/>
      <c r="AX136" s="27"/>
      <c r="AY136" s="27"/>
      <c r="AZ136" s="16"/>
    </row>
    <row r="137" spans="1:52" s="15" customFormat="1" ht="15.75" customHeight="1" x14ac:dyDescent="0.25">
      <c r="A137" s="16"/>
      <c r="B137" s="16"/>
      <c r="C137" s="16"/>
      <c r="D137" s="16"/>
      <c r="E137" s="16"/>
      <c r="F137" s="16"/>
      <c r="G137" s="16"/>
      <c r="H137" s="16"/>
      <c r="I137" s="16"/>
      <c r="J137" s="16"/>
      <c r="K137" s="16"/>
      <c r="L137" s="17"/>
      <c r="M137" s="17"/>
      <c r="N137" s="16"/>
      <c r="O137" s="16"/>
      <c r="P137" s="16"/>
      <c r="Q137" s="26"/>
      <c r="R137" s="17"/>
      <c r="S137" s="26"/>
      <c r="T137" s="26"/>
      <c r="U137" s="26"/>
      <c r="V137" s="26"/>
      <c r="W137" s="26"/>
      <c r="X137" s="26"/>
      <c r="Y137" s="26"/>
      <c r="Z137" s="18"/>
      <c r="AA137" s="26"/>
      <c r="AB137" s="20"/>
      <c r="AC137" s="20"/>
      <c r="AD137" s="17"/>
      <c r="AE137" s="16"/>
      <c r="AF137" s="22"/>
      <c r="AG137" s="26"/>
      <c r="AH137" s="26"/>
      <c r="AI137" s="26"/>
      <c r="AJ137" s="24"/>
      <c r="AK137" s="25"/>
      <c r="AL137" s="25"/>
      <c r="AM137" s="25"/>
      <c r="AN137" s="25"/>
      <c r="AO137" s="26"/>
      <c r="AP137" s="16"/>
      <c r="AQ137" s="16"/>
      <c r="AR137" s="16"/>
      <c r="AS137" s="28"/>
      <c r="AT137" s="29"/>
      <c r="AU137" s="29"/>
      <c r="AV137" s="16"/>
      <c r="AW137" s="16"/>
      <c r="AX137" s="27"/>
      <c r="AY137" s="27"/>
      <c r="AZ137" s="16"/>
    </row>
    <row r="138" spans="1:52" s="15" customFormat="1" ht="15.75" customHeight="1" x14ac:dyDescent="0.25">
      <c r="A138" s="16"/>
      <c r="B138" s="16"/>
      <c r="C138" s="16"/>
      <c r="D138" s="16"/>
      <c r="E138" s="16"/>
      <c r="F138" s="16"/>
      <c r="G138" s="16"/>
      <c r="H138" s="16"/>
      <c r="I138" s="16"/>
      <c r="J138" s="16"/>
      <c r="K138" s="16"/>
      <c r="L138" s="17"/>
      <c r="M138" s="17"/>
      <c r="N138" s="16"/>
      <c r="O138" s="16"/>
      <c r="P138" s="16"/>
      <c r="Q138" s="26"/>
      <c r="R138" s="26"/>
      <c r="S138" s="26"/>
      <c r="T138" s="26"/>
      <c r="U138" s="26"/>
      <c r="V138" s="26"/>
      <c r="W138" s="26"/>
      <c r="X138" s="26"/>
      <c r="Y138" s="26"/>
      <c r="Z138" s="17"/>
      <c r="AA138" s="26"/>
      <c r="AB138" s="20"/>
      <c r="AC138" s="20"/>
      <c r="AD138" s="17"/>
      <c r="AE138" s="16"/>
      <c r="AF138" s="22"/>
      <c r="AG138" s="26"/>
      <c r="AH138" s="26"/>
      <c r="AI138" s="26"/>
      <c r="AJ138" s="24"/>
      <c r="AK138" s="25"/>
      <c r="AL138" s="25"/>
      <c r="AM138" s="25"/>
      <c r="AN138" s="25"/>
      <c r="AO138" s="26"/>
      <c r="AP138" s="16"/>
      <c r="AQ138" s="16"/>
      <c r="AR138" s="16"/>
      <c r="AS138" s="16"/>
      <c r="AT138" s="16"/>
      <c r="AU138" s="16"/>
      <c r="AV138" s="16"/>
      <c r="AW138" s="16"/>
      <c r="AX138" s="27"/>
      <c r="AY138" s="27"/>
      <c r="AZ138" s="16"/>
    </row>
    <row r="139" spans="1:52" s="15" customFormat="1" ht="15.75" customHeight="1" x14ac:dyDescent="0.25">
      <c r="A139" s="16"/>
      <c r="B139" s="16"/>
      <c r="C139" s="16"/>
      <c r="D139" s="16"/>
      <c r="E139" s="16"/>
      <c r="F139" s="16"/>
      <c r="G139" s="16"/>
      <c r="H139" s="16"/>
      <c r="I139" s="16"/>
      <c r="J139" s="16"/>
      <c r="K139" s="16"/>
      <c r="L139" s="17"/>
      <c r="M139" s="17"/>
      <c r="N139" s="16"/>
      <c r="O139" s="16"/>
      <c r="P139" s="16"/>
      <c r="Q139" s="26"/>
      <c r="R139" s="26"/>
      <c r="S139" s="26"/>
      <c r="T139" s="26"/>
      <c r="U139" s="26"/>
      <c r="V139" s="26"/>
      <c r="W139" s="26"/>
      <c r="X139" s="26"/>
      <c r="Y139" s="26"/>
      <c r="Z139" s="17"/>
      <c r="AA139" s="26"/>
      <c r="AB139" s="20"/>
      <c r="AC139" s="20"/>
      <c r="AD139" s="17"/>
      <c r="AE139" s="16"/>
      <c r="AF139" s="26"/>
      <c r="AG139" s="26"/>
      <c r="AH139" s="26"/>
      <c r="AI139" s="26"/>
      <c r="AJ139" s="24"/>
      <c r="AK139" s="25"/>
      <c r="AL139" s="25"/>
      <c r="AM139" s="25"/>
      <c r="AN139" s="25"/>
      <c r="AO139" s="26"/>
      <c r="AP139" s="16"/>
      <c r="AQ139" s="16"/>
      <c r="AR139" s="16"/>
      <c r="AS139" s="16"/>
      <c r="AT139" s="16"/>
      <c r="AU139" s="16"/>
      <c r="AV139" s="16"/>
      <c r="AW139" s="16"/>
      <c r="AX139" s="27"/>
      <c r="AY139" s="27"/>
      <c r="AZ139" s="16"/>
    </row>
    <row r="140" spans="1:52" s="15" customFormat="1" ht="15.75" customHeight="1" x14ac:dyDescent="0.25">
      <c r="A140" s="16"/>
      <c r="B140" s="16"/>
      <c r="C140" s="16"/>
      <c r="D140" s="16"/>
      <c r="E140" s="16"/>
      <c r="F140" s="16"/>
      <c r="G140" s="16"/>
      <c r="H140" s="16"/>
      <c r="I140" s="16"/>
      <c r="J140" s="16"/>
      <c r="K140" s="16"/>
      <c r="L140" s="17"/>
      <c r="M140" s="17"/>
      <c r="N140" s="16"/>
      <c r="O140" s="16"/>
      <c r="P140" s="16"/>
      <c r="Q140" s="26"/>
      <c r="R140" s="26"/>
      <c r="S140" s="26"/>
      <c r="T140" s="26"/>
      <c r="U140" s="26"/>
      <c r="V140" s="26"/>
      <c r="W140" s="26"/>
      <c r="X140" s="26"/>
      <c r="Y140" s="26"/>
      <c r="Z140" s="17"/>
      <c r="AA140" s="26"/>
      <c r="AB140" s="20"/>
      <c r="AC140" s="20"/>
      <c r="AD140" s="17"/>
      <c r="AE140" s="16"/>
      <c r="AF140" s="22"/>
      <c r="AG140" s="26"/>
      <c r="AH140" s="26"/>
      <c r="AI140" s="26"/>
      <c r="AJ140" s="24"/>
      <c r="AK140" s="25"/>
      <c r="AL140" s="25"/>
      <c r="AM140" s="25"/>
      <c r="AN140" s="25"/>
      <c r="AO140" s="26"/>
      <c r="AP140" s="16"/>
      <c r="AQ140" s="16"/>
      <c r="AR140" s="16"/>
      <c r="AS140" s="16"/>
      <c r="AT140" s="16"/>
      <c r="AU140" s="16"/>
      <c r="AV140" s="16"/>
      <c r="AW140" s="16"/>
      <c r="AX140" s="27"/>
      <c r="AY140" s="27"/>
      <c r="AZ140" s="16"/>
    </row>
    <row r="141" spans="1:52" s="15" customFormat="1" ht="15.75" customHeight="1" x14ac:dyDescent="0.25">
      <c r="A141" s="16"/>
      <c r="B141" s="16"/>
      <c r="C141" s="16"/>
      <c r="D141" s="16"/>
      <c r="E141" s="16"/>
      <c r="F141" s="16"/>
      <c r="G141" s="16"/>
      <c r="H141" s="16"/>
      <c r="I141" s="16"/>
      <c r="J141" s="16"/>
      <c r="K141" s="16"/>
      <c r="L141" s="17"/>
      <c r="M141" s="17"/>
      <c r="N141" s="16"/>
      <c r="O141" s="16"/>
      <c r="P141" s="16"/>
      <c r="Q141" s="26"/>
      <c r="R141" s="26"/>
      <c r="S141" s="26"/>
      <c r="T141" s="26"/>
      <c r="U141" s="26"/>
      <c r="V141" s="26"/>
      <c r="W141" s="26"/>
      <c r="X141" s="26"/>
      <c r="Y141" s="26"/>
      <c r="Z141" s="17"/>
      <c r="AA141" s="26"/>
      <c r="AB141" s="20"/>
      <c r="AC141" s="20"/>
      <c r="AD141" s="17"/>
      <c r="AE141" s="16"/>
      <c r="AF141" s="26"/>
      <c r="AG141" s="26"/>
      <c r="AH141" s="26"/>
      <c r="AI141" s="26"/>
      <c r="AJ141" s="24"/>
      <c r="AK141" s="25"/>
      <c r="AL141" s="25"/>
      <c r="AM141" s="25"/>
      <c r="AN141" s="25"/>
      <c r="AO141" s="26"/>
      <c r="AP141" s="16"/>
      <c r="AQ141" s="16"/>
      <c r="AR141" s="16"/>
      <c r="AS141" s="16"/>
      <c r="AT141" s="16"/>
      <c r="AU141" s="16"/>
      <c r="AV141" s="16"/>
      <c r="AW141" s="16"/>
      <c r="AX141" s="27"/>
      <c r="AY141" s="27"/>
      <c r="AZ141" s="16"/>
    </row>
    <row r="142" spans="1:52" s="15" customFormat="1" ht="15.75" customHeight="1" x14ac:dyDescent="0.25">
      <c r="A142" s="16"/>
      <c r="B142" s="16"/>
      <c r="C142" s="16"/>
      <c r="D142" s="16"/>
      <c r="E142" s="16"/>
      <c r="F142" s="16"/>
      <c r="G142" s="16"/>
      <c r="H142" s="16"/>
      <c r="I142" s="16"/>
      <c r="J142" s="16"/>
      <c r="K142" s="16"/>
      <c r="L142" s="17"/>
      <c r="M142" s="17"/>
      <c r="N142" s="16"/>
      <c r="O142" s="16"/>
      <c r="P142" s="16"/>
      <c r="Q142" s="26"/>
      <c r="R142" s="26"/>
      <c r="S142" s="26"/>
      <c r="T142" s="26"/>
      <c r="U142" s="26"/>
      <c r="V142" s="26"/>
      <c r="W142" s="26"/>
      <c r="X142" s="26"/>
      <c r="Y142" s="26"/>
      <c r="Z142" s="17"/>
      <c r="AA142" s="26"/>
      <c r="AB142" s="20"/>
      <c r="AC142" s="20"/>
      <c r="AD142" s="17"/>
      <c r="AE142" s="16"/>
      <c r="AF142" s="22"/>
      <c r="AG142" s="26"/>
      <c r="AH142" s="26"/>
      <c r="AI142" s="26"/>
      <c r="AJ142" s="24"/>
      <c r="AK142" s="25"/>
      <c r="AL142" s="25"/>
      <c r="AM142" s="25"/>
      <c r="AN142" s="25"/>
      <c r="AO142" s="26"/>
      <c r="AP142" s="16"/>
      <c r="AQ142" s="16"/>
      <c r="AR142" s="16"/>
      <c r="AS142" s="16"/>
      <c r="AT142" s="16"/>
      <c r="AU142" s="16"/>
      <c r="AV142" s="16"/>
      <c r="AW142" s="16"/>
      <c r="AX142" s="27"/>
      <c r="AY142" s="27"/>
      <c r="AZ142" s="16"/>
    </row>
    <row r="143" spans="1:52" s="15" customFormat="1" ht="15.75" customHeight="1" x14ac:dyDescent="0.25">
      <c r="A143" s="16"/>
      <c r="B143" s="16"/>
      <c r="C143" s="16"/>
      <c r="D143" s="16"/>
      <c r="E143" s="29"/>
      <c r="F143" s="16"/>
      <c r="G143" s="16"/>
      <c r="H143" s="16"/>
      <c r="I143" s="16"/>
      <c r="J143" s="16"/>
      <c r="K143" s="16"/>
      <c r="L143" s="17"/>
      <c r="M143" s="17"/>
      <c r="N143" s="16"/>
      <c r="O143" s="16"/>
      <c r="P143" s="16"/>
      <c r="Q143" s="26"/>
      <c r="R143" s="26"/>
      <c r="S143" s="26"/>
      <c r="T143" s="26"/>
      <c r="U143" s="26"/>
      <c r="V143" s="26"/>
      <c r="W143" s="26"/>
      <c r="X143" s="26"/>
      <c r="Y143" s="26"/>
      <c r="Z143" s="17"/>
      <c r="AA143" s="26"/>
      <c r="AB143" s="20"/>
      <c r="AC143" s="20"/>
      <c r="AD143" s="17"/>
      <c r="AE143" s="16"/>
      <c r="AF143" s="22"/>
      <c r="AG143" s="26"/>
      <c r="AH143" s="26"/>
      <c r="AI143" s="26"/>
      <c r="AJ143" s="24"/>
      <c r="AK143" s="25"/>
      <c r="AL143" s="25"/>
      <c r="AM143" s="25"/>
      <c r="AN143" s="25"/>
      <c r="AO143" s="26"/>
      <c r="AP143" s="16"/>
      <c r="AQ143" s="16"/>
      <c r="AR143" s="16"/>
      <c r="AS143" s="16"/>
      <c r="AT143" s="16"/>
      <c r="AU143" s="16"/>
      <c r="AV143" s="16"/>
      <c r="AW143" s="16"/>
      <c r="AX143" s="27"/>
      <c r="AY143" s="27"/>
      <c r="AZ143" s="16"/>
    </row>
    <row r="144" spans="1:52" s="15" customFormat="1" ht="15.75" customHeight="1" x14ac:dyDescent="0.25">
      <c r="A144" s="16"/>
      <c r="B144" s="16"/>
      <c r="C144" s="16"/>
      <c r="D144" s="16"/>
      <c r="E144" s="16"/>
      <c r="F144" s="16"/>
      <c r="G144" s="16"/>
      <c r="H144" s="16"/>
      <c r="I144" s="16"/>
      <c r="J144" s="16"/>
      <c r="K144" s="16"/>
      <c r="L144" s="17"/>
      <c r="M144" s="17"/>
      <c r="N144" s="16"/>
      <c r="O144" s="16"/>
      <c r="P144" s="16"/>
      <c r="Q144" s="26"/>
      <c r="R144" s="17"/>
      <c r="S144" s="26"/>
      <c r="T144" s="26"/>
      <c r="U144" s="26"/>
      <c r="V144" s="26"/>
      <c r="W144" s="26"/>
      <c r="X144" s="26"/>
      <c r="Y144" s="26"/>
      <c r="Z144" s="17"/>
      <c r="AA144" s="26"/>
      <c r="AB144" s="20"/>
      <c r="AC144" s="20"/>
      <c r="AD144" s="17"/>
      <c r="AE144" s="16"/>
      <c r="AF144" s="26"/>
      <c r="AG144" s="26"/>
      <c r="AH144" s="26"/>
      <c r="AI144" s="26"/>
      <c r="AJ144" s="24"/>
      <c r="AK144" s="25"/>
      <c r="AL144" s="25"/>
      <c r="AM144" s="25"/>
      <c r="AN144" s="25"/>
      <c r="AO144" s="26"/>
      <c r="AP144" s="16"/>
      <c r="AQ144" s="16"/>
      <c r="AR144" s="16"/>
      <c r="AS144" s="28"/>
      <c r="AT144" s="29"/>
      <c r="AU144" s="29"/>
      <c r="AV144" s="16"/>
      <c r="AW144" s="16"/>
      <c r="AX144" s="27"/>
      <c r="AY144" s="27"/>
      <c r="AZ144" s="16"/>
    </row>
    <row r="145" spans="1:52" s="15" customFormat="1" ht="15.75" customHeight="1" x14ac:dyDescent="0.25">
      <c r="A145" s="16"/>
      <c r="B145" s="16"/>
      <c r="C145" s="16"/>
      <c r="D145" s="16"/>
      <c r="E145" s="16"/>
      <c r="F145" s="16"/>
      <c r="G145" s="16"/>
      <c r="H145" s="16"/>
      <c r="I145" s="16"/>
      <c r="J145" s="16"/>
      <c r="K145" s="16"/>
      <c r="L145" s="17"/>
      <c r="M145" s="17"/>
      <c r="N145" s="16"/>
      <c r="O145" s="16"/>
      <c r="P145" s="16"/>
      <c r="Q145" s="26"/>
      <c r="R145" s="26"/>
      <c r="S145" s="26"/>
      <c r="T145" s="26"/>
      <c r="U145" s="26"/>
      <c r="V145" s="26"/>
      <c r="W145" s="26"/>
      <c r="X145" s="26"/>
      <c r="Y145" s="26"/>
      <c r="Z145" s="17"/>
      <c r="AA145" s="26"/>
      <c r="AB145" s="20"/>
      <c r="AC145" s="20"/>
      <c r="AD145" s="17"/>
      <c r="AE145" s="16"/>
      <c r="AF145" s="22"/>
      <c r="AG145" s="26"/>
      <c r="AH145" s="26"/>
      <c r="AI145" s="26"/>
      <c r="AJ145" s="24"/>
      <c r="AK145" s="25"/>
      <c r="AL145" s="25"/>
      <c r="AM145" s="25"/>
      <c r="AN145" s="25"/>
      <c r="AO145" s="26"/>
      <c r="AP145" s="16"/>
      <c r="AQ145" s="16"/>
      <c r="AR145" s="16"/>
      <c r="AS145" s="16"/>
      <c r="AT145" s="16"/>
      <c r="AU145" s="16"/>
      <c r="AV145" s="16"/>
      <c r="AW145" s="16"/>
      <c r="AX145" s="27"/>
      <c r="AY145" s="27"/>
      <c r="AZ145" s="16"/>
    </row>
    <row r="146" spans="1:52" s="15" customFormat="1" ht="15.75" customHeight="1" x14ac:dyDescent="0.25">
      <c r="A146" s="16"/>
      <c r="B146" s="16"/>
      <c r="C146" s="16"/>
      <c r="D146" s="16"/>
      <c r="E146" s="16"/>
      <c r="F146" s="16"/>
      <c r="G146" s="16"/>
      <c r="H146" s="16"/>
      <c r="I146" s="16"/>
      <c r="J146" s="16"/>
      <c r="K146" s="16"/>
      <c r="L146" s="17"/>
      <c r="M146" s="17"/>
      <c r="N146" s="16"/>
      <c r="O146" s="16"/>
      <c r="P146" s="16"/>
      <c r="Q146" s="26"/>
      <c r="R146" s="26"/>
      <c r="S146" s="26"/>
      <c r="T146" s="26"/>
      <c r="U146" s="26"/>
      <c r="V146" s="26"/>
      <c r="W146" s="26"/>
      <c r="X146" s="26"/>
      <c r="Y146" s="26"/>
      <c r="Z146" s="17"/>
      <c r="AA146" s="26"/>
      <c r="AB146" s="20"/>
      <c r="AC146" s="20"/>
      <c r="AD146" s="17"/>
      <c r="AE146" s="16"/>
      <c r="AF146" s="22"/>
      <c r="AG146" s="26"/>
      <c r="AH146" s="26"/>
      <c r="AI146" s="26"/>
      <c r="AJ146" s="24"/>
      <c r="AK146" s="25"/>
      <c r="AL146" s="25"/>
      <c r="AM146" s="25"/>
      <c r="AN146" s="25"/>
      <c r="AO146" s="26"/>
      <c r="AP146" s="16"/>
      <c r="AQ146" s="16"/>
      <c r="AR146" s="16"/>
      <c r="AS146" s="16"/>
      <c r="AT146" s="16"/>
      <c r="AU146" s="16"/>
      <c r="AV146" s="16"/>
      <c r="AW146" s="16"/>
      <c r="AX146" s="27"/>
      <c r="AY146" s="27"/>
      <c r="AZ146" s="16"/>
    </row>
    <row r="147" spans="1:52" s="15" customFormat="1" ht="15.75" customHeight="1" x14ac:dyDescent="0.25">
      <c r="A147" s="16"/>
      <c r="B147" s="16"/>
      <c r="C147" s="16"/>
      <c r="D147" s="16"/>
      <c r="E147" s="16"/>
      <c r="F147" s="16"/>
      <c r="G147" s="16"/>
      <c r="H147" s="16"/>
      <c r="I147" s="16"/>
      <c r="J147" s="16"/>
      <c r="K147" s="16"/>
      <c r="L147" s="17"/>
      <c r="M147" s="17"/>
      <c r="N147" s="16"/>
      <c r="O147" s="16"/>
      <c r="P147" s="16"/>
      <c r="Q147" s="26"/>
      <c r="R147" s="26"/>
      <c r="S147" s="26"/>
      <c r="T147" s="26"/>
      <c r="U147" s="26"/>
      <c r="V147" s="26"/>
      <c r="W147" s="26"/>
      <c r="X147" s="26"/>
      <c r="Y147" s="26"/>
      <c r="Z147" s="17"/>
      <c r="AA147" s="26"/>
      <c r="AB147" s="20"/>
      <c r="AC147" s="20"/>
      <c r="AD147" s="17"/>
      <c r="AE147" s="16"/>
      <c r="AF147" s="22"/>
      <c r="AG147" s="26"/>
      <c r="AH147" s="26"/>
      <c r="AI147" s="26"/>
      <c r="AJ147" s="24"/>
      <c r="AK147" s="25"/>
      <c r="AL147" s="25"/>
      <c r="AM147" s="25"/>
      <c r="AN147" s="25"/>
      <c r="AO147" s="26"/>
      <c r="AP147" s="16"/>
      <c r="AQ147" s="16"/>
      <c r="AR147" s="16"/>
      <c r="AS147" s="16"/>
      <c r="AT147" s="16"/>
      <c r="AU147" s="16"/>
      <c r="AV147" s="16"/>
      <c r="AW147" s="16"/>
      <c r="AX147" s="27"/>
      <c r="AY147" s="27"/>
      <c r="AZ147" s="16"/>
    </row>
    <row r="148" spans="1:52" s="15" customFormat="1" ht="15.75" customHeight="1" x14ac:dyDescent="0.25">
      <c r="A148" s="16"/>
      <c r="B148" s="16"/>
      <c r="C148" s="16"/>
      <c r="D148" s="16"/>
      <c r="E148" s="16"/>
      <c r="F148" s="16"/>
      <c r="G148" s="16"/>
      <c r="H148" s="16"/>
      <c r="I148" s="16"/>
      <c r="J148" s="16"/>
      <c r="K148" s="16"/>
      <c r="L148" s="17"/>
      <c r="M148" s="17"/>
      <c r="N148" s="16"/>
      <c r="O148" s="16"/>
      <c r="P148" s="16"/>
      <c r="Q148" s="26"/>
      <c r="R148" s="26"/>
      <c r="S148" s="26"/>
      <c r="T148" s="26"/>
      <c r="U148" s="26"/>
      <c r="V148" s="26"/>
      <c r="W148" s="26"/>
      <c r="X148" s="26"/>
      <c r="Y148" s="26"/>
      <c r="Z148" s="17"/>
      <c r="AA148" s="26"/>
      <c r="AB148" s="20"/>
      <c r="AC148" s="20"/>
      <c r="AD148" s="17"/>
      <c r="AE148" s="16"/>
      <c r="AF148" s="22"/>
      <c r="AG148" s="26"/>
      <c r="AH148" s="26"/>
      <c r="AI148" s="26"/>
      <c r="AJ148" s="24"/>
      <c r="AK148" s="25"/>
      <c r="AL148" s="25"/>
      <c r="AM148" s="25"/>
      <c r="AN148" s="25"/>
      <c r="AO148" s="26"/>
      <c r="AP148" s="16"/>
      <c r="AQ148" s="16"/>
      <c r="AR148" s="16"/>
      <c r="AS148" s="16"/>
      <c r="AT148" s="16"/>
      <c r="AU148" s="16"/>
      <c r="AV148" s="16"/>
      <c r="AW148" s="16"/>
      <c r="AX148" s="27"/>
      <c r="AY148" s="27"/>
      <c r="AZ148" s="16"/>
    </row>
    <row r="149" spans="1:52" s="15" customFormat="1" ht="15.75" customHeight="1" x14ac:dyDescent="0.25">
      <c r="A149" s="16"/>
      <c r="B149" s="16"/>
      <c r="C149" s="16"/>
      <c r="D149" s="16"/>
      <c r="E149" s="16"/>
      <c r="F149" s="16"/>
      <c r="G149" s="16"/>
      <c r="H149" s="16"/>
      <c r="I149" s="16"/>
      <c r="J149" s="16"/>
      <c r="K149" s="16"/>
      <c r="L149" s="17"/>
      <c r="M149" s="17"/>
      <c r="N149" s="16"/>
      <c r="O149" s="16"/>
      <c r="P149" s="16"/>
      <c r="Q149" s="26"/>
      <c r="R149" s="26"/>
      <c r="S149" s="26"/>
      <c r="T149" s="26"/>
      <c r="U149" s="26"/>
      <c r="V149" s="26"/>
      <c r="W149" s="26"/>
      <c r="X149" s="26"/>
      <c r="Y149" s="26"/>
      <c r="Z149" s="17"/>
      <c r="AA149" s="26"/>
      <c r="AB149" s="20"/>
      <c r="AC149" s="20"/>
      <c r="AD149" s="17"/>
      <c r="AE149" s="16"/>
      <c r="AF149" s="22"/>
      <c r="AG149" s="26"/>
      <c r="AH149" s="26"/>
      <c r="AI149" s="26"/>
      <c r="AJ149" s="24"/>
      <c r="AK149" s="25"/>
      <c r="AL149" s="25"/>
      <c r="AM149" s="25"/>
      <c r="AN149" s="25"/>
      <c r="AO149" s="26"/>
      <c r="AP149" s="16"/>
      <c r="AQ149" s="16"/>
      <c r="AR149" s="16"/>
      <c r="AS149" s="16"/>
      <c r="AT149" s="16"/>
      <c r="AU149" s="16"/>
      <c r="AV149" s="16"/>
      <c r="AW149" s="16"/>
      <c r="AX149" s="27"/>
      <c r="AY149" s="27"/>
      <c r="AZ149" s="16"/>
    </row>
    <row r="150" spans="1:52" s="15" customFormat="1" ht="15.75" customHeight="1" x14ac:dyDescent="0.25">
      <c r="A150" s="16"/>
      <c r="B150" s="16"/>
      <c r="C150" s="16"/>
      <c r="D150" s="16"/>
      <c r="E150" s="29"/>
      <c r="F150" s="16"/>
      <c r="G150" s="16"/>
      <c r="H150" s="16"/>
      <c r="I150" s="16"/>
      <c r="J150" s="16"/>
      <c r="K150" s="16"/>
      <c r="L150" s="17"/>
      <c r="M150" s="17"/>
      <c r="N150" s="16"/>
      <c r="O150" s="16"/>
      <c r="P150" s="16"/>
      <c r="Q150" s="26"/>
      <c r="R150" s="26"/>
      <c r="S150" s="26"/>
      <c r="T150" s="26"/>
      <c r="U150" s="26"/>
      <c r="V150" s="26"/>
      <c r="W150" s="26"/>
      <c r="X150" s="26"/>
      <c r="Y150" s="26"/>
      <c r="Z150" s="17"/>
      <c r="AA150" s="26"/>
      <c r="AB150" s="20"/>
      <c r="AC150" s="20"/>
      <c r="AD150" s="17"/>
      <c r="AE150" s="16"/>
      <c r="AF150" s="22"/>
      <c r="AG150" s="26"/>
      <c r="AH150" s="26"/>
      <c r="AI150" s="26"/>
      <c r="AJ150" s="24"/>
      <c r="AK150" s="25"/>
      <c r="AL150" s="25"/>
      <c r="AM150" s="25"/>
      <c r="AN150" s="25"/>
      <c r="AO150" s="26"/>
      <c r="AP150" s="16"/>
      <c r="AQ150" s="16"/>
      <c r="AR150" s="16"/>
      <c r="AS150" s="16"/>
      <c r="AT150" s="16"/>
      <c r="AU150" s="16"/>
      <c r="AV150" s="16"/>
      <c r="AW150" s="16"/>
      <c r="AX150" s="27"/>
      <c r="AY150" s="27"/>
      <c r="AZ150" s="16"/>
    </row>
    <row r="151" spans="1:52" s="15" customFormat="1" ht="15.75" customHeight="1" x14ac:dyDescent="0.25">
      <c r="A151" s="16"/>
      <c r="B151" s="16"/>
      <c r="C151" s="16"/>
      <c r="D151" s="16"/>
      <c r="E151" s="16"/>
      <c r="F151" s="16"/>
      <c r="G151" s="16"/>
      <c r="H151" s="16"/>
      <c r="I151" s="16"/>
      <c r="J151" s="16"/>
      <c r="K151" s="16"/>
      <c r="L151" s="17"/>
      <c r="M151" s="17"/>
      <c r="N151" s="16"/>
      <c r="O151" s="16"/>
      <c r="P151" s="16"/>
      <c r="Q151" s="26"/>
      <c r="R151" s="26"/>
      <c r="S151" s="26"/>
      <c r="T151" s="26"/>
      <c r="U151" s="26"/>
      <c r="V151" s="26"/>
      <c r="W151" s="26"/>
      <c r="X151" s="26"/>
      <c r="Y151" s="26"/>
      <c r="Z151" s="17"/>
      <c r="AA151" s="26"/>
      <c r="AB151" s="20"/>
      <c r="AC151" s="20"/>
      <c r="AD151" s="17"/>
      <c r="AE151" s="16"/>
      <c r="AF151" s="22"/>
      <c r="AG151" s="26"/>
      <c r="AH151" s="26"/>
      <c r="AI151" s="26"/>
      <c r="AJ151" s="24"/>
      <c r="AK151" s="25"/>
      <c r="AL151" s="25"/>
      <c r="AM151" s="25"/>
      <c r="AN151" s="25"/>
      <c r="AO151" s="26"/>
      <c r="AP151" s="16"/>
      <c r="AQ151" s="16"/>
      <c r="AR151" s="16"/>
      <c r="AS151" s="16"/>
      <c r="AT151" s="16"/>
      <c r="AU151" s="16"/>
      <c r="AV151" s="16"/>
      <c r="AW151" s="16"/>
      <c r="AX151" s="27"/>
      <c r="AY151" s="27"/>
      <c r="AZ151" s="16"/>
    </row>
    <row r="152" spans="1:52" s="15" customFormat="1" ht="15.75" customHeight="1" x14ac:dyDescent="0.25">
      <c r="A152" s="16"/>
      <c r="B152" s="16"/>
      <c r="C152" s="16"/>
      <c r="D152" s="16"/>
      <c r="E152" s="16"/>
      <c r="F152" s="16"/>
      <c r="G152" s="16"/>
      <c r="H152" s="16"/>
      <c r="I152" s="16"/>
      <c r="J152" s="16"/>
      <c r="K152" s="16"/>
      <c r="L152" s="17"/>
      <c r="M152" s="17"/>
      <c r="N152" s="16"/>
      <c r="O152" s="16"/>
      <c r="P152" s="16"/>
      <c r="Q152" s="26"/>
      <c r="R152" s="26"/>
      <c r="S152" s="26"/>
      <c r="T152" s="26"/>
      <c r="U152" s="26"/>
      <c r="V152" s="26"/>
      <c r="W152" s="26"/>
      <c r="X152" s="26"/>
      <c r="Y152" s="26"/>
      <c r="Z152" s="17"/>
      <c r="AA152" s="26"/>
      <c r="AB152" s="20"/>
      <c r="AC152" s="20"/>
      <c r="AD152" s="17"/>
      <c r="AE152" s="16"/>
      <c r="AF152" s="22"/>
      <c r="AG152" s="26"/>
      <c r="AH152" s="26"/>
      <c r="AI152" s="26"/>
      <c r="AJ152" s="24"/>
      <c r="AK152" s="25"/>
      <c r="AL152" s="25"/>
      <c r="AM152" s="25"/>
      <c r="AN152" s="25"/>
      <c r="AO152" s="26"/>
      <c r="AP152" s="16"/>
      <c r="AQ152" s="16"/>
      <c r="AR152" s="16"/>
      <c r="AS152" s="16"/>
      <c r="AT152" s="16"/>
      <c r="AU152" s="16"/>
      <c r="AV152" s="16"/>
      <c r="AW152" s="16"/>
      <c r="AX152" s="27"/>
      <c r="AY152" s="27"/>
      <c r="AZ152" s="16"/>
    </row>
    <row r="153" spans="1:52" s="15" customFormat="1" ht="15.75" customHeight="1" x14ac:dyDescent="0.25">
      <c r="A153" s="16"/>
      <c r="B153" s="16"/>
      <c r="C153" s="16"/>
      <c r="D153" s="16"/>
      <c r="E153" s="16"/>
      <c r="F153" s="16"/>
      <c r="G153" s="16"/>
      <c r="H153" s="16"/>
      <c r="I153" s="16"/>
      <c r="J153" s="16"/>
      <c r="K153" s="16"/>
      <c r="L153" s="17"/>
      <c r="M153" s="17"/>
      <c r="N153" s="16"/>
      <c r="O153" s="16"/>
      <c r="P153" s="16"/>
      <c r="Q153" s="26"/>
      <c r="R153" s="26"/>
      <c r="S153" s="26"/>
      <c r="T153" s="26"/>
      <c r="U153" s="26"/>
      <c r="V153" s="26"/>
      <c r="W153" s="26"/>
      <c r="X153" s="26"/>
      <c r="Y153" s="26"/>
      <c r="Z153" s="17"/>
      <c r="AA153" s="26"/>
      <c r="AB153" s="20"/>
      <c r="AC153" s="20"/>
      <c r="AD153" s="17"/>
      <c r="AE153" s="16"/>
      <c r="AF153" s="22"/>
      <c r="AG153" s="26"/>
      <c r="AH153" s="26"/>
      <c r="AI153" s="26"/>
      <c r="AJ153" s="24"/>
      <c r="AK153" s="25"/>
      <c r="AL153" s="25"/>
      <c r="AM153" s="25"/>
      <c r="AN153" s="25"/>
      <c r="AO153" s="26"/>
      <c r="AP153" s="16"/>
      <c r="AQ153" s="16"/>
      <c r="AR153" s="16"/>
      <c r="AS153" s="16"/>
      <c r="AT153" s="16"/>
      <c r="AU153" s="16"/>
      <c r="AV153" s="16"/>
      <c r="AW153" s="16"/>
      <c r="AX153" s="27"/>
      <c r="AY153" s="27"/>
      <c r="AZ153" s="16"/>
    </row>
    <row r="154" spans="1:52" s="15" customFormat="1" ht="15.75" customHeight="1" x14ac:dyDescent="0.25">
      <c r="A154" s="16"/>
      <c r="B154" s="16"/>
      <c r="C154" s="16"/>
      <c r="D154" s="16"/>
      <c r="E154" s="16"/>
      <c r="F154" s="16"/>
      <c r="G154" s="16"/>
      <c r="H154" s="16"/>
      <c r="I154" s="16"/>
      <c r="J154" s="16"/>
      <c r="K154" s="16"/>
      <c r="L154" s="17"/>
      <c r="M154" s="17"/>
      <c r="N154" s="16"/>
      <c r="O154" s="16"/>
      <c r="P154" s="16"/>
      <c r="Q154" s="26"/>
      <c r="R154" s="26"/>
      <c r="S154" s="26"/>
      <c r="T154" s="26"/>
      <c r="U154" s="26"/>
      <c r="V154" s="26"/>
      <c r="W154" s="26"/>
      <c r="X154" s="26"/>
      <c r="Y154" s="26"/>
      <c r="Z154" s="17"/>
      <c r="AA154" s="26"/>
      <c r="AB154" s="20"/>
      <c r="AC154" s="20"/>
      <c r="AD154" s="17"/>
      <c r="AE154" s="16"/>
      <c r="AF154" s="22"/>
      <c r="AG154" s="26"/>
      <c r="AH154" s="26"/>
      <c r="AI154" s="26"/>
      <c r="AJ154" s="24"/>
      <c r="AK154" s="25"/>
      <c r="AL154" s="25"/>
      <c r="AM154" s="25"/>
      <c r="AN154" s="25"/>
      <c r="AO154" s="26"/>
      <c r="AP154" s="16"/>
      <c r="AQ154" s="16"/>
      <c r="AR154" s="16"/>
      <c r="AS154" s="16"/>
      <c r="AT154" s="16"/>
      <c r="AU154" s="16"/>
      <c r="AV154" s="16"/>
      <c r="AW154" s="16"/>
      <c r="AX154" s="27"/>
      <c r="AY154" s="27"/>
      <c r="AZ154" s="16"/>
    </row>
    <row r="155" spans="1:52" s="15" customFormat="1" ht="15.75" customHeight="1" x14ac:dyDescent="0.25">
      <c r="A155" s="16"/>
      <c r="B155" s="16"/>
      <c r="C155" s="16"/>
      <c r="D155" s="16"/>
      <c r="E155" s="16"/>
      <c r="F155" s="16"/>
      <c r="G155" s="16"/>
      <c r="H155" s="16"/>
      <c r="I155" s="16"/>
      <c r="J155" s="16"/>
      <c r="K155" s="16"/>
      <c r="L155" s="17"/>
      <c r="M155" s="17"/>
      <c r="N155" s="16"/>
      <c r="O155" s="16"/>
      <c r="P155" s="16"/>
      <c r="Q155" s="26"/>
      <c r="R155" s="26"/>
      <c r="S155" s="26"/>
      <c r="T155" s="26"/>
      <c r="U155" s="26"/>
      <c r="V155" s="26"/>
      <c r="W155" s="26"/>
      <c r="X155" s="26"/>
      <c r="Y155" s="26"/>
      <c r="Z155" s="17"/>
      <c r="AA155" s="26"/>
      <c r="AB155" s="20"/>
      <c r="AC155" s="20"/>
      <c r="AD155" s="17"/>
      <c r="AE155" s="16"/>
      <c r="AF155" s="22"/>
      <c r="AG155" s="26"/>
      <c r="AH155" s="26"/>
      <c r="AI155" s="26"/>
      <c r="AJ155" s="24"/>
      <c r="AK155" s="25"/>
      <c r="AL155" s="25"/>
      <c r="AM155" s="25"/>
      <c r="AN155" s="25"/>
      <c r="AO155" s="26"/>
      <c r="AP155" s="16"/>
      <c r="AQ155" s="16"/>
      <c r="AR155" s="16"/>
      <c r="AS155" s="16"/>
      <c r="AT155" s="16"/>
      <c r="AU155" s="16"/>
      <c r="AV155" s="16"/>
      <c r="AW155" s="16"/>
      <c r="AX155" s="27"/>
      <c r="AY155" s="27"/>
      <c r="AZ155" s="16"/>
    </row>
    <row r="156" spans="1:52" s="15" customFormat="1" ht="15.75" customHeight="1" x14ac:dyDescent="0.25">
      <c r="A156" s="16"/>
      <c r="B156" s="16"/>
      <c r="C156" s="16"/>
      <c r="D156" s="16"/>
      <c r="E156" s="16"/>
      <c r="F156" s="16"/>
      <c r="G156" s="16"/>
      <c r="H156" s="16"/>
      <c r="I156" s="16"/>
      <c r="J156" s="16"/>
      <c r="K156" s="16"/>
      <c r="L156" s="17"/>
      <c r="M156" s="17"/>
      <c r="N156" s="16"/>
      <c r="O156" s="16"/>
      <c r="P156" s="16"/>
      <c r="Q156" s="26"/>
      <c r="R156" s="26"/>
      <c r="S156" s="26"/>
      <c r="T156" s="26"/>
      <c r="U156" s="26"/>
      <c r="V156" s="26"/>
      <c r="W156" s="26"/>
      <c r="X156" s="26"/>
      <c r="Y156" s="26"/>
      <c r="Z156" s="17"/>
      <c r="AA156" s="26"/>
      <c r="AB156" s="20"/>
      <c r="AC156" s="20"/>
      <c r="AD156" s="17"/>
      <c r="AE156" s="16"/>
      <c r="AF156" s="22"/>
      <c r="AG156" s="26"/>
      <c r="AH156" s="26"/>
      <c r="AI156" s="26"/>
      <c r="AJ156" s="24"/>
      <c r="AK156" s="25"/>
      <c r="AL156" s="25"/>
      <c r="AM156" s="25"/>
      <c r="AN156" s="25"/>
      <c r="AO156" s="26"/>
      <c r="AP156" s="16"/>
      <c r="AQ156" s="16"/>
      <c r="AR156" s="16"/>
      <c r="AS156" s="16"/>
      <c r="AT156" s="16"/>
      <c r="AU156" s="16"/>
      <c r="AV156" s="16"/>
      <c r="AW156" s="16"/>
      <c r="AX156" s="27"/>
      <c r="AY156" s="27"/>
      <c r="AZ156" s="16"/>
    </row>
    <row r="157" spans="1:52" s="15" customFormat="1" ht="15.75" customHeight="1" x14ac:dyDescent="0.25">
      <c r="A157" s="16"/>
      <c r="B157" s="16"/>
      <c r="C157" s="16"/>
      <c r="D157" s="16"/>
      <c r="E157" s="16"/>
      <c r="F157" s="16"/>
      <c r="G157" s="16"/>
      <c r="H157" s="16"/>
      <c r="I157" s="16"/>
      <c r="J157" s="16"/>
      <c r="K157" s="16"/>
      <c r="L157" s="17"/>
      <c r="M157" s="17"/>
      <c r="N157" s="16"/>
      <c r="O157" s="16"/>
      <c r="P157" s="16"/>
      <c r="Q157" s="26"/>
      <c r="R157" s="26"/>
      <c r="S157" s="26"/>
      <c r="T157" s="26"/>
      <c r="U157" s="26"/>
      <c r="V157" s="26"/>
      <c r="W157" s="26"/>
      <c r="X157" s="26"/>
      <c r="Y157" s="26"/>
      <c r="Z157" s="17"/>
      <c r="AA157" s="26"/>
      <c r="AB157" s="20"/>
      <c r="AC157" s="20"/>
      <c r="AD157" s="17"/>
      <c r="AE157" s="16"/>
      <c r="AF157" s="22"/>
      <c r="AG157" s="26"/>
      <c r="AH157" s="26"/>
      <c r="AI157" s="26"/>
      <c r="AJ157" s="24"/>
      <c r="AK157" s="25"/>
      <c r="AL157" s="25"/>
      <c r="AM157" s="25"/>
      <c r="AN157" s="25"/>
      <c r="AO157" s="26"/>
      <c r="AP157" s="16"/>
      <c r="AQ157" s="16"/>
      <c r="AR157" s="16"/>
      <c r="AS157" s="16"/>
      <c r="AT157" s="16"/>
      <c r="AU157" s="16"/>
      <c r="AV157" s="16"/>
      <c r="AW157" s="16"/>
      <c r="AX157" s="27"/>
      <c r="AY157" s="27"/>
      <c r="AZ157" s="16"/>
    </row>
    <row r="158" spans="1:52" s="15" customFormat="1" ht="15.75" customHeight="1" x14ac:dyDescent="0.25">
      <c r="A158" s="16"/>
      <c r="B158" s="16"/>
      <c r="C158" s="16"/>
      <c r="D158" s="16"/>
      <c r="E158" s="16"/>
      <c r="F158" s="16"/>
      <c r="G158" s="16"/>
      <c r="H158" s="16"/>
      <c r="I158" s="16"/>
      <c r="J158" s="16"/>
      <c r="K158" s="16"/>
      <c r="L158" s="17"/>
      <c r="M158" s="17"/>
      <c r="N158" s="16"/>
      <c r="O158" s="16"/>
      <c r="P158" s="16"/>
      <c r="Q158" s="26"/>
      <c r="R158" s="26"/>
      <c r="S158" s="26"/>
      <c r="T158" s="26"/>
      <c r="U158" s="26"/>
      <c r="V158" s="26"/>
      <c r="W158" s="26"/>
      <c r="X158" s="26"/>
      <c r="Y158" s="26"/>
      <c r="Z158" s="17"/>
      <c r="AA158" s="26"/>
      <c r="AB158" s="20"/>
      <c r="AC158" s="20"/>
      <c r="AD158" s="17"/>
      <c r="AE158" s="16"/>
      <c r="AF158" s="22"/>
      <c r="AG158" s="26"/>
      <c r="AH158" s="26"/>
      <c r="AI158" s="26"/>
      <c r="AJ158" s="24"/>
      <c r="AK158" s="25"/>
      <c r="AL158" s="25"/>
      <c r="AM158" s="25"/>
      <c r="AN158" s="25"/>
      <c r="AO158" s="26"/>
      <c r="AP158" s="16"/>
      <c r="AQ158" s="16"/>
      <c r="AR158" s="16"/>
      <c r="AS158" s="16"/>
      <c r="AT158" s="16"/>
      <c r="AU158" s="16"/>
      <c r="AV158" s="16"/>
      <c r="AW158" s="16"/>
      <c r="AX158" s="27"/>
      <c r="AY158" s="27"/>
      <c r="AZ158" s="16"/>
    </row>
    <row r="159" spans="1:52" s="15" customFormat="1" ht="15.75" customHeight="1" x14ac:dyDescent="0.25">
      <c r="A159" s="16"/>
      <c r="B159" s="16"/>
      <c r="C159" s="16"/>
      <c r="D159" s="16"/>
      <c r="E159" s="16"/>
      <c r="F159" s="16"/>
      <c r="G159" s="16"/>
      <c r="H159" s="16"/>
      <c r="I159" s="16"/>
      <c r="J159" s="16"/>
      <c r="K159" s="16"/>
      <c r="L159" s="17"/>
      <c r="M159" s="17"/>
      <c r="N159" s="16"/>
      <c r="O159" s="16"/>
      <c r="P159" s="16"/>
      <c r="Q159" s="26"/>
      <c r="R159" s="26"/>
      <c r="S159" s="26"/>
      <c r="T159" s="26"/>
      <c r="U159" s="26"/>
      <c r="V159" s="26"/>
      <c r="W159" s="26"/>
      <c r="X159" s="26"/>
      <c r="Y159" s="26"/>
      <c r="Z159" s="17"/>
      <c r="AA159" s="26"/>
      <c r="AB159" s="20"/>
      <c r="AC159" s="20"/>
      <c r="AD159" s="17"/>
      <c r="AE159" s="16"/>
      <c r="AF159" s="22"/>
      <c r="AG159" s="26"/>
      <c r="AH159" s="26"/>
      <c r="AI159" s="26"/>
      <c r="AJ159" s="24"/>
      <c r="AK159" s="25"/>
      <c r="AL159" s="25"/>
      <c r="AM159" s="25"/>
      <c r="AN159" s="25"/>
      <c r="AO159" s="26"/>
      <c r="AP159" s="16"/>
      <c r="AQ159" s="16"/>
      <c r="AR159" s="16"/>
      <c r="AS159" s="16"/>
      <c r="AT159" s="16"/>
      <c r="AU159" s="16"/>
      <c r="AV159" s="16"/>
      <c r="AW159" s="16"/>
      <c r="AX159" s="27"/>
      <c r="AY159" s="27"/>
      <c r="AZ159" s="16"/>
    </row>
    <row r="160" spans="1:52" s="15" customFormat="1" ht="15.75" customHeight="1" x14ac:dyDescent="0.25">
      <c r="A160" s="16"/>
      <c r="B160" s="16"/>
      <c r="C160" s="16"/>
      <c r="D160" s="16"/>
      <c r="E160" s="29"/>
      <c r="F160" s="16"/>
      <c r="G160" s="16"/>
      <c r="H160" s="16"/>
      <c r="I160" s="16"/>
      <c r="J160" s="16"/>
      <c r="K160" s="16"/>
      <c r="L160" s="17"/>
      <c r="M160" s="17"/>
      <c r="N160" s="16"/>
      <c r="O160" s="16"/>
      <c r="P160" s="16"/>
      <c r="Q160" s="26"/>
      <c r="R160" s="17"/>
      <c r="S160" s="26"/>
      <c r="T160" s="26"/>
      <c r="U160" s="26"/>
      <c r="V160" s="26"/>
      <c r="W160" s="26"/>
      <c r="X160" s="26"/>
      <c r="Y160" s="26"/>
      <c r="Z160" s="17"/>
      <c r="AA160" s="26"/>
      <c r="AB160" s="20"/>
      <c r="AC160" s="20"/>
      <c r="AD160" s="17"/>
      <c r="AE160" s="16"/>
      <c r="AF160" s="22"/>
      <c r="AG160" s="26"/>
      <c r="AH160" s="26"/>
      <c r="AI160" s="26"/>
      <c r="AJ160" s="24"/>
      <c r="AK160" s="25"/>
      <c r="AL160" s="25"/>
      <c r="AM160" s="25"/>
      <c r="AN160" s="25"/>
      <c r="AO160" s="26"/>
      <c r="AP160" s="16"/>
      <c r="AQ160" s="16"/>
      <c r="AR160" s="16"/>
      <c r="AS160" s="28"/>
      <c r="AT160" s="28"/>
      <c r="AU160" s="28"/>
      <c r="AV160" s="16"/>
      <c r="AW160" s="16"/>
      <c r="AX160" s="27"/>
      <c r="AY160" s="27"/>
      <c r="AZ160" s="16"/>
    </row>
    <row r="161" spans="1:52" s="15" customFormat="1" ht="15.75" customHeight="1" x14ac:dyDescent="0.25">
      <c r="A161" s="16"/>
      <c r="B161" s="16"/>
      <c r="C161" s="16"/>
      <c r="D161" s="16"/>
      <c r="E161" s="29"/>
      <c r="F161" s="16"/>
      <c r="G161" s="16"/>
      <c r="H161" s="16"/>
      <c r="I161" s="16"/>
      <c r="J161" s="16"/>
      <c r="K161" s="16"/>
      <c r="L161" s="17"/>
      <c r="M161" s="17"/>
      <c r="N161" s="16"/>
      <c r="O161" s="16"/>
      <c r="P161" s="16"/>
      <c r="Q161" s="26"/>
      <c r="R161" s="17"/>
      <c r="S161" s="26"/>
      <c r="T161" s="26"/>
      <c r="U161" s="26"/>
      <c r="V161" s="26"/>
      <c r="W161" s="26"/>
      <c r="X161" s="26"/>
      <c r="Y161" s="26"/>
      <c r="Z161" s="17"/>
      <c r="AA161" s="26"/>
      <c r="AB161" s="20"/>
      <c r="AC161" s="20"/>
      <c r="AD161" s="17"/>
      <c r="AE161" s="16"/>
      <c r="AF161" s="22"/>
      <c r="AG161" s="26"/>
      <c r="AH161" s="26"/>
      <c r="AI161" s="26"/>
      <c r="AJ161" s="24"/>
      <c r="AK161" s="25"/>
      <c r="AL161" s="25"/>
      <c r="AM161" s="25"/>
      <c r="AN161" s="25"/>
      <c r="AO161" s="26"/>
      <c r="AP161" s="16"/>
      <c r="AQ161" s="16"/>
      <c r="AR161" s="16"/>
      <c r="AS161" s="28"/>
      <c r="AT161" s="28"/>
      <c r="AU161" s="28"/>
      <c r="AV161" s="16"/>
      <c r="AW161" s="16"/>
      <c r="AX161" s="27"/>
      <c r="AY161" s="27"/>
      <c r="AZ161" s="16"/>
    </row>
    <row r="162" spans="1:52" s="15" customFormat="1" ht="15.75" customHeight="1" x14ac:dyDescent="0.25">
      <c r="A162" s="16"/>
      <c r="B162" s="16"/>
      <c r="C162" s="16"/>
      <c r="D162" s="16"/>
      <c r="E162" s="16"/>
      <c r="F162" s="16"/>
      <c r="G162" s="16"/>
      <c r="H162" s="16"/>
      <c r="I162" s="16"/>
      <c r="J162" s="16"/>
      <c r="K162" s="16"/>
      <c r="L162" s="17"/>
      <c r="M162" s="17"/>
      <c r="N162" s="16"/>
      <c r="O162" s="16"/>
      <c r="P162" s="16"/>
      <c r="Q162" s="26"/>
      <c r="R162" s="26"/>
      <c r="S162" s="26"/>
      <c r="T162" s="26"/>
      <c r="U162" s="26"/>
      <c r="V162" s="26"/>
      <c r="W162" s="26"/>
      <c r="X162" s="26"/>
      <c r="Y162" s="26"/>
      <c r="Z162" s="17"/>
      <c r="AA162" s="26"/>
      <c r="AB162" s="20"/>
      <c r="AC162" s="20"/>
      <c r="AD162" s="17"/>
      <c r="AE162" s="16"/>
      <c r="AF162" s="22"/>
      <c r="AG162" s="26"/>
      <c r="AH162" s="26"/>
      <c r="AI162" s="26"/>
      <c r="AJ162" s="24"/>
      <c r="AK162" s="25"/>
      <c r="AL162" s="25"/>
      <c r="AM162" s="25"/>
      <c r="AN162" s="25"/>
      <c r="AO162" s="26"/>
      <c r="AP162" s="16"/>
      <c r="AQ162" s="16"/>
      <c r="AR162" s="16"/>
      <c r="AS162" s="16"/>
      <c r="AT162" s="16"/>
      <c r="AU162" s="16"/>
      <c r="AV162" s="16"/>
      <c r="AW162" s="16"/>
      <c r="AX162" s="27"/>
      <c r="AY162" s="27"/>
      <c r="AZ162" s="16"/>
    </row>
    <row r="163" spans="1:52" s="15" customFormat="1" ht="15.75" customHeight="1" x14ac:dyDescent="0.25">
      <c r="A163" s="16"/>
      <c r="B163" s="16"/>
      <c r="C163" s="16"/>
      <c r="D163" s="16"/>
      <c r="E163" s="16"/>
      <c r="F163" s="16"/>
      <c r="G163" s="16"/>
      <c r="H163" s="16"/>
      <c r="I163" s="16"/>
      <c r="J163" s="16"/>
      <c r="K163" s="16"/>
      <c r="L163" s="17"/>
      <c r="M163" s="17"/>
      <c r="N163" s="16"/>
      <c r="O163" s="16"/>
      <c r="P163" s="16"/>
      <c r="Q163" s="26"/>
      <c r="R163" s="26"/>
      <c r="S163" s="26"/>
      <c r="T163" s="26"/>
      <c r="U163" s="26"/>
      <c r="V163" s="26"/>
      <c r="W163" s="26"/>
      <c r="X163" s="26"/>
      <c r="Y163" s="26"/>
      <c r="Z163" s="17"/>
      <c r="AA163" s="26"/>
      <c r="AB163" s="20"/>
      <c r="AC163" s="20"/>
      <c r="AD163" s="17"/>
      <c r="AE163" s="16"/>
      <c r="AF163" s="22"/>
      <c r="AG163" s="26"/>
      <c r="AH163" s="26"/>
      <c r="AI163" s="26"/>
      <c r="AJ163" s="24"/>
      <c r="AK163" s="25"/>
      <c r="AL163" s="25"/>
      <c r="AM163" s="25"/>
      <c r="AN163" s="25"/>
      <c r="AO163" s="26"/>
      <c r="AP163" s="16"/>
      <c r="AQ163" s="16"/>
      <c r="AR163" s="16"/>
      <c r="AS163" s="16"/>
      <c r="AT163" s="16"/>
      <c r="AU163" s="16"/>
      <c r="AV163" s="16"/>
      <c r="AW163" s="16"/>
      <c r="AX163" s="27"/>
      <c r="AY163" s="27"/>
      <c r="AZ163" s="16"/>
    </row>
    <row r="164" spans="1:52" s="15" customFormat="1" ht="15.75" customHeight="1" x14ac:dyDescent="0.25">
      <c r="A164" s="16"/>
      <c r="B164" s="16"/>
      <c r="C164" s="16"/>
      <c r="D164" s="16"/>
      <c r="E164" s="16"/>
      <c r="F164" s="16"/>
      <c r="G164" s="16"/>
      <c r="H164" s="16"/>
      <c r="I164" s="16"/>
      <c r="J164" s="16"/>
      <c r="K164" s="16"/>
      <c r="L164" s="17"/>
      <c r="M164" s="17"/>
      <c r="N164" s="16"/>
      <c r="O164" s="16"/>
      <c r="P164" s="16"/>
      <c r="Q164" s="26"/>
      <c r="R164" s="17"/>
      <c r="S164" s="26"/>
      <c r="T164" s="26"/>
      <c r="U164" s="26"/>
      <c r="V164" s="26"/>
      <c r="W164" s="26"/>
      <c r="X164" s="26"/>
      <c r="Y164" s="26"/>
      <c r="Z164" s="16"/>
      <c r="AA164" s="26"/>
      <c r="AB164" s="20"/>
      <c r="AC164" s="20"/>
      <c r="AD164" s="17"/>
      <c r="AE164" s="16"/>
      <c r="AF164" s="22"/>
      <c r="AG164" s="26"/>
      <c r="AH164" s="26"/>
      <c r="AI164" s="26"/>
      <c r="AJ164" s="24"/>
      <c r="AK164" s="25"/>
      <c r="AL164" s="25"/>
      <c r="AM164" s="25"/>
      <c r="AN164" s="25"/>
      <c r="AO164" s="26"/>
      <c r="AP164" s="16"/>
      <c r="AQ164" s="16"/>
      <c r="AR164" s="16"/>
      <c r="AS164" s="28"/>
      <c r="AT164" s="28"/>
      <c r="AU164" s="29"/>
      <c r="AV164" s="16"/>
      <c r="AW164" s="16"/>
      <c r="AX164" s="27"/>
      <c r="AY164" s="27"/>
      <c r="AZ164" s="16"/>
    </row>
    <row r="165" spans="1:52" s="15" customFormat="1" ht="15.75" customHeight="1" x14ac:dyDescent="0.25">
      <c r="A165" s="16"/>
      <c r="B165" s="16"/>
      <c r="C165" s="16"/>
      <c r="D165" s="16"/>
      <c r="E165" s="16"/>
      <c r="F165" s="16"/>
      <c r="G165" s="16"/>
      <c r="H165" s="16"/>
      <c r="I165" s="16"/>
      <c r="J165" s="16"/>
      <c r="K165" s="16"/>
      <c r="L165" s="17"/>
      <c r="M165" s="17"/>
      <c r="N165" s="16"/>
      <c r="O165" s="16"/>
      <c r="P165" s="16"/>
      <c r="Q165" s="26"/>
      <c r="R165" s="26"/>
      <c r="S165" s="26"/>
      <c r="T165" s="26"/>
      <c r="U165" s="26"/>
      <c r="V165" s="26"/>
      <c r="W165" s="26"/>
      <c r="X165" s="26"/>
      <c r="Y165" s="26"/>
      <c r="Z165" s="17"/>
      <c r="AA165" s="26"/>
      <c r="AB165" s="20"/>
      <c r="AC165" s="20"/>
      <c r="AD165" s="17"/>
      <c r="AE165" s="16"/>
      <c r="AF165" s="22"/>
      <c r="AG165" s="26"/>
      <c r="AH165" s="26"/>
      <c r="AI165" s="26"/>
      <c r="AJ165" s="24"/>
      <c r="AK165" s="25"/>
      <c r="AL165" s="25"/>
      <c r="AM165" s="25"/>
      <c r="AN165" s="25"/>
      <c r="AO165" s="26"/>
      <c r="AP165" s="16"/>
      <c r="AQ165" s="16"/>
      <c r="AR165" s="16"/>
      <c r="AS165" s="16"/>
      <c r="AT165" s="16"/>
      <c r="AU165" s="16"/>
      <c r="AV165" s="16"/>
      <c r="AW165" s="16"/>
      <c r="AX165" s="27"/>
      <c r="AY165" s="27"/>
      <c r="AZ165" s="16"/>
    </row>
    <row r="166" spans="1:52" s="15" customFormat="1" ht="15.75" customHeight="1" x14ac:dyDescent="0.25">
      <c r="A166" s="16"/>
      <c r="B166" s="16"/>
      <c r="C166" s="16"/>
      <c r="D166" s="16"/>
      <c r="E166" s="16"/>
      <c r="F166" s="16"/>
      <c r="G166" s="16"/>
      <c r="H166" s="16"/>
      <c r="I166" s="16"/>
      <c r="J166" s="16"/>
      <c r="K166" s="16"/>
      <c r="L166" s="17"/>
      <c r="M166" s="17"/>
      <c r="N166" s="16"/>
      <c r="O166" s="16"/>
      <c r="P166" s="16"/>
      <c r="Q166" s="26"/>
      <c r="R166" s="26"/>
      <c r="S166" s="26"/>
      <c r="T166" s="26"/>
      <c r="U166" s="26"/>
      <c r="V166" s="26"/>
      <c r="W166" s="26"/>
      <c r="X166" s="26"/>
      <c r="Y166" s="26"/>
      <c r="Z166" s="17"/>
      <c r="AA166" s="26"/>
      <c r="AB166" s="20"/>
      <c r="AC166" s="20"/>
      <c r="AD166" s="17"/>
      <c r="AE166" s="16"/>
      <c r="AF166" s="26"/>
      <c r="AG166" s="26"/>
      <c r="AH166" s="26"/>
      <c r="AI166" s="26"/>
      <c r="AJ166" s="24"/>
      <c r="AK166" s="25"/>
      <c r="AL166" s="25"/>
      <c r="AM166" s="25"/>
      <c r="AN166" s="25"/>
      <c r="AO166" s="26"/>
      <c r="AP166" s="16"/>
      <c r="AQ166" s="16"/>
      <c r="AR166" s="16"/>
      <c r="AS166" s="16"/>
      <c r="AT166" s="16"/>
      <c r="AU166" s="16"/>
      <c r="AV166" s="16"/>
      <c r="AW166" s="16"/>
      <c r="AX166" s="27"/>
      <c r="AY166" s="27"/>
      <c r="AZ166" s="16"/>
    </row>
    <row r="167" spans="1:52" s="15" customFormat="1" ht="15.75" customHeight="1" x14ac:dyDescent="0.25">
      <c r="A167" s="16"/>
      <c r="B167" s="16"/>
      <c r="C167" s="16"/>
      <c r="D167" s="16"/>
      <c r="E167" s="16"/>
      <c r="F167" s="16"/>
      <c r="G167" s="16"/>
      <c r="H167" s="16"/>
      <c r="I167" s="16"/>
      <c r="J167" s="16"/>
      <c r="K167" s="16"/>
      <c r="L167" s="17"/>
      <c r="M167" s="17"/>
      <c r="N167" s="16"/>
      <c r="O167" s="16"/>
      <c r="P167" s="16"/>
      <c r="Q167" s="26"/>
      <c r="R167" s="26"/>
      <c r="S167" s="26"/>
      <c r="T167" s="26"/>
      <c r="U167" s="26"/>
      <c r="V167" s="26"/>
      <c r="W167" s="26"/>
      <c r="X167" s="26"/>
      <c r="Y167" s="26"/>
      <c r="Z167" s="17"/>
      <c r="AA167" s="26"/>
      <c r="AB167" s="20"/>
      <c r="AC167" s="20"/>
      <c r="AD167" s="17"/>
      <c r="AE167" s="16"/>
      <c r="AF167" s="22"/>
      <c r="AG167" s="26"/>
      <c r="AH167" s="26"/>
      <c r="AI167" s="26"/>
      <c r="AJ167" s="24"/>
      <c r="AK167" s="25"/>
      <c r="AL167" s="25"/>
      <c r="AM167" s="25"/>
      <c r="AN167" s="25"/>
      <c r="AO167" s="26"/>
      <c r="AP167" s="16"/>
      <c r="AQ167" s="16"/>
      <c r="AR167" s="16"/>
      <c r="AS167" s="16"/>
      <c r="AT167" s="16"/>
      <c r="AU167" s="16"/>
      <c r="AV167" s="16"/>
      <c r="AW167" s="16"/>
      <c r="AX167" s="27"/>
      <c r="AY167" s="27"/>
      <c r="AZ167" s="16"/>
    </row>
    <row r="168" spans="1:52" s="15" customFormat="1" ht="15.75" customHeight="1" x14ac:dyDescent="0.25">
      <c r="A168" s="16"/>
      <c r="B168" s="16"/>
      <c r="C168" s="16"/>
      <c r="D168" s="16"/>
      <c r="E168" s="16"/>
      <c r="F168" s="16"/>
      <c r="G168" s="16"/>
      <c r="H168" s="16"/>
      <c r="I168" s="16"/>
      <c r="J168" s="16"/>
      <c r="K168" s="16"/>
      <c r="L168" s="17"/>
      <c r="M168" s="17"/>
      <c r="N168" s="16"/>
      <c r="O168" s="16"/>
      <c r="P168" s="16"/>
      <c r="Q168" s="26"/>
      <c r="R168" s="26"/>
      <c r="S168" s="26"/>
      <c r="T168" s="26"/>
      <c r="U168" s="26"/>
      <c r="V168" s="26"/>
      <c r="W168" s="26"/>
      <c r="X168" s="26"/>
      <c r="Y168" s="26"/>
      <c r="Z168" s="17"/>
      <c r="AA168" s="26"/>
      <c r="AB168" s="20"/>
      <c r="AC168" s="20"/>
      <c r="AD168" s="17"/>
      <c r="AE168" s="16"/>
      <c r="AF168" s="22"/>
      <c r="AG168" s="26"/>
      <c r="AH168" s="26"/>
      <c r="AI168" s="26"/>
      <c r="AJ168" s="24"/>
      <c r="AK168" s="25"/>
      <c r="AL168" s="25"/>
      <c r="AM168" s="25"/>
      <c r="AN168" s="25"/>
      <c r="AO168" s="26"/>
      <c r="AP168" s="16"/>
      <c r="AQ168" s="16"/>
      <c r="AR168" s="16"/>
      <c r="AS168" s="16"/>
      <c r="AT168" s="16"/>
      <c r="AU168" s="16"/>
      <c r="AV168" s="16"/>
      <c r="AW168" s="16"/>
      <c r="AX168" s="27"/>
      <c r="AY168" s="27"/>
      <c r="AZ168" s="16"/>
    </row>
    <row r="169" spans="1:52" s="15" customFormat="1" ht="15.75" customHeight="1" x14ac:dyDescent="0.25">
      <c r="A169" s="16"/>
      <c r="B169" s="16"/>
      <c r="C169" s="16"/>
      <c r="D169" s="16"/>
      <c r="E169" s="29"/>
      <c r="F169" s="16"/>
      <c r="G169" s="16"/>
      <c r="H169" s="16"/>
      <c r="I169" s="16"/>
      <c r="J169" s="16"/>
      <c r="K169" s="16"/>
      <c r="L169" s="17"/>
      <c r="M169" s="17"/>
      <c r="N169" s="16"/>
      <c r="O169" s="16"/>
      <c r="P169" s="16"/>
      <c r="Q169" s="26"/>
      <c r="R169" s="26"/>
      <c r="S169" s="26"/>
      <c r="T169" s="26"/>
      <c r="U169" s="26"/>
      <c r="V169" s="26"/>
      <c r="W169" s="26"/>
      <c r="X169" s="26"/>
      <c r="Y169" s="26"/>
      <c r="Z169" s="17"/>
      <c r="AA169" s="26"/>
      <c r="AB169" s="20"/>
      <c r="AC169" s="20"/>
      <c r="AD169" s="17"/>
      <c r="AE169" s="16"/>
      <c r="AF169" s="22"/>
      <c r="AG169" s="26"/>
      <c r="AH169" s="26"/>
      <c r="AI169" s="26"/>
      <c r="AJ169" s="24"/>
      <c r="AK169" s="25"/>
      <c r="AL169" s="25"/>
      <c r="AM169" s="25"/>
      <c r="AN169" s="25"/>
      <c r="AO169" s="26"/>
      <c r="AP169" s="16"/>
      <c r="AQ169" s="16"/>
      <c r="AR169" s="16"/>
      <c r="AS169" s="16"/>
      <c r="AT169" s="16"/>
      <c r="AU169" s="16"/>
      <c r="AV169" s="16"/>
      <c r="AW169" s="16"/>
      <c r="AX169" s="27"/>
      <c r="AY169" s="27"/>
      <c r="AZ169" s="16"/>
    </row>
    <row r="170" spans="1:52" s="15" customFormat="1" ht="15.75" customHeight="1" x14ac:dyDescent="0.25">
      <c r="A170" s="16"/>
      <c r="B170" s="16"/>
      <c r="C170" s="16"/>
      <c r="D170" s="16"/>
      <c r="E170" s="16"/>
      <c r="F170" s="16"/>
      <c r="G170" s="16"/>
      <c r="H170" s="16"/>
      <c r="I170" s="16"/>
      <c r="J170" s="16"/>
      <c r="K170" s="16"/>
      <c r="L170" s="17"/>
      <c r="M170" s="17"/>
      <c r="N170" s="16"/>
      <c r="O170" s="16"/>
      <c r="P170" s="16"/>
      <c r="Q170" s="26"/>
      <c r="R170" s="26"/>
      <c r="S170" s="26"/>
      <c r="T170" s="26"/>
      <c r="U170" s="26"/>
      <c r="V170" s="26"/>
      <c r="W170" s="26"/>
      <c r="X170" s="26"/>
      <c r="Y170" s="26"/>
      <c r="Z170" s="17"/>
      <c r="AA170" s="26"/>
      <c r="AB170" s="20"/>
      <c r="AC170" s="20"/>
      <c r="AD170" s="17"/>
      <c r="AE170" s="16"/>
      <c r="AF170" s="22"/>
      <c r="AG170" s="26"/>
      <c r="AH170" s="26"/>
      <c r="AI170" s="26"/>
      <c r="AJ170" s="24"/>
      <c r="AK170" s="25"/>
      <c r="AL170" s="25"/>
      <c r="AM170" s="25"/>
      <c r="AN170" s="25"/>
      <c r="AO170" s="26"/>
      <c r="AP170" s="16"/>
      <c r="AQ170" s="16"/>
      <c r="AR170" s="16"/>
      <c r="AS170" s="16"/>
      <c r="AT170" s="16"/>
      <c r="AU170" s="16"/>
      <c r="AV170" s="16"/>
      <c r="AW170" s="16"/>
      <c r="AX170" s="27"/>
      <c r="AY170" s="27"/>
      <c r="AZ170" s="16"/>
    </row>
    <row r="171" spans="1:52" s="15" customFormat="1" ht="15.75" customHeight="1" x14ac:dyDescent="0.25">
      <c r="A171" s="16"/>
      <c r="B171" s="16"/>
      <c r="C171" s="16"/>
      <c r="D171" s="16"/>
      <c r="E171" s="16"/>
      <c r="F171" s="16"/>
      <c r="G171" s="16"/>
      <c r="H171" s="16"/>
      <c r="I171" s="16"/>
      <c r="J171" s="16"/>
      <c r="K171" s="16"/>
      <c r="L171" s="17"/>
      <c r="M171" s="17"/>
      <c r="N171" s="16"/>
      <c r="O171" s="16"/>
      <c r="P171" s="16"/>
      <c r="Q171" s="26"/>
      <c r="R171" s="17"/>
      <c r="S171" s="26"/>
      <c r="T171" s="26"/>
      <c r="U171" s="26"/>
      <c r="V171" s="26"/>
      <c r="W171" s="26"/>
      <c r="X171" s="26"/>
      <c r="Y171" s="26"/>
      <c r="Z171" s="16"/>
      <c r="AA171" s="26"/>
      <c r="AB171" s="20"/>
      <c r="AC171" s="20"/>
      <c r="AD171" s="17"/>
      <c r="AE171" s="16"/>
      <c r="AF171" s="26"/>
      <c r="AG171" s="26"/>
      <c r="AH171" s="26"/>
      <c r="AI171" s="26"/>
      <c r="AJ171" s="24"/>
      <c r="AK171" s="25"/>
      <c r="AL171" s="25"/>
      <c r="AM171" s="25"/>
      <c r="AN171" s="25"/>
      <c r="AO171" s="26"/>
      <c r="AP171" s="16"/>
      <c r="AQ171" s="16"/>
      <c r="AR171" s="16"/>
      <c r="AS171" s="28"/>
      <c r="AT171" s="29"/>
      <c r="AU171" s="29"/>
      <c r="AV171" s="16"/>
      <c r="AW171" s="16"/>
      <c r="AX171" s="27"/>
      <c r="AY171" s="27"/>
      <c r="AZ171" s="16"/>
    </row>
    <row r="172" spans="1:52" s="15" customFormat="1" ht="15.75" customHeight="1" x14ac:dyDescent="0.25">
      <c r="A172" s="16"/>
      <c r="B172" s="16"/>
      <c r="C172" s="16"/>
      <c r="D172" s="16"/>
      <c r="E172" s="16"/>
      <c r="F172" s="16"/>
      <c r="G172" s="16"/>
      <c r="H172" s="16"/>
      <c r="I172" s="16"/>
      <c r="J172" s="16"/>
      <c r="K172" s="16"/>
      <c r="L172" s="17"/>
      <c r="M172" s="17"/>
      <c r="N172" s="16"/>
      <c r="O172" s="16"/>
      <c r="P172" s="16"/>
      <c r="Q172" s="26"/>
      <c r="R172" s="26"/>
      <c r="S172" s="26"/>
      <c r="T172" s="26"/>
      <c r="U172" s="26"/>
      <c r="V172" s="26"/>
      <c r="W172" s="26"/>
      <c r="X172" s="26"/>
      <c r="Y172" s="26"/>
      <c r="Z172" s="17"/>
      <c r="AA172" s="26"/>
      <c r="AB172" s="20"/>
      <c r="AC172" s="20"/>
      <c r="AD172" s="17"/>
      <c r="AE172" s="16"/>
      <c r="AF172" s="26"/>
      <c r="AG172" s="26"/>
      <c r="AH172" s="26"/>
      <c r="AI172" s="26"/>
      <c r="AJ172" s="24"/>
      <c r="AK172" s="25"/>
      <c r="AL172" s="25"/>
      <c r="AM172" s="25"/>
      <c r="AN172" s="25"/>
      <c r="AO172" s="26"/>
      <c r="AP172" s="16"/>
      <c r="AQ172" s="16"/>
      <c r="AR172" s="16"/>
      <c r="AS172" s="16"/>
      <c r="AT172" s="16"/>
      <c r="AU172" s="16"/>
      <c r="AV172" s="16"/>
      <c r="AW172" s="16"/>
      <c r="AX172" s="27"/>
      <c r="AY172" s="27"/>
      <c r="AZ172" s="16"/>
    </row>
    <row r="173" spans="1:52" s="15" customFormat="1" ht="15.75" customHeight="1" x14ac:dyDescent="0.25">
      <c r="A173" s="16"/>
      <c r="B173" s="16"/>
      <c r="C173" s="16"/>
      <c r="D173" s="16"/>
      <c r="E173" s="16"/>
      <c r="F173" s="16"/>
      <c r="G173" s="16"/>
      <c r="H173" s="16"/>
      <c r="I173" s="16"/>
      <c r="J173" s="16"/>
      <c r="K173" s="16"/>
      <c r="L173" s="17"/>
      <c r="M173" s="17"/>
      <c r="N173" s="16"/>
      <c r="O173" s="16"/>
      <c r="P173" s="16"/>
      <c r="Q173" s="26"/>
      <c r="R173" s="26"/>
      <c r="S173" s="26"/>
      <c r="T173" s="26"/>
      <c r="U173" s="26"/>
      <c r="V173" s="26"/>
      <c r="W173" s="26"/>
      <c r="X173" s="26"/>
      <c r="Y173" s="26"/>
      <c r="Z173" s="17"/>
      <c r="AA173" s="26"/>
      <c r="AB173" s="20"/>
      <c r="AC173" s="20"/>
      <c r="AD173" s="17"/>
      <c r="AE173" s="16"/>
      <c r="AF173" s="22"/>
      <c r="AG173" s="26"/>
      <c r="AH173" s="26"/>
      <c r="AI173" s="26"/>
      <c r="AJ173" s="24"/>
      <c r="AK173" s="25"/>
      <c r="AL173" s="25"/>
      <c r="AM173" s="25"/>
      <c r="AN173" s="25"/>
      <c r="AO173" s="26"/>
      <c r="AP173" s="16"/>
      <c r="AQ173" s="16"/>
      <c r="AR173" s="16"/>
      <c r="AS173" s="16"/>
      <c r="AT173" s="16"/>
      <c r="AU173" s="16"/>
      <c r="AV173" s="16"/>
      <c r="AW173" s="16"/>
      <c r="AX173" s="27"/>
      <c r="AY173" s="27"/>
      <c r="AZ173" s="16"/>
    </row>
    <row r="174" spans="1:52" s="15" customFormat="1" ht="15.75" customHeight="1" x14ac:dyDescent="0.25">
      <c r="A174" s="16"/>
      <c r="B174" s="16"/>
      <c r="C174" s="16"/>
      <c r="D174" s="16"/>
      <c r="E174" s="16"/>
      <c r="F174" s="16"/>
      <c r="G174" s="16"/>
      <c r="H174" s="16"/>
      <c r="I174" s="16"/>
      <c r="J174" s="16"/>
      <c r="K174" s="16"/>
      <c r="L174" s="17"/>
      <c r="M174" s="17"/>
      <c r="N174" s="16"/>
      <c r="O174" s="16"/>
      <c r="P174" s="16"/>
      <c r="Q174" s="26"/>
      <c r="R174" s="26"/>
      <c r="S174" s="26"/>
      <c r="T174" s="26"/>
      <c r="U174" s="26"/>
      <c r="V174" s="26"/>
      <c r="W174" s="26"/>
      <c r="X174" s="26"/>
      <c r="Y174" s="26"/>
      <c r="Z174" s="17"/>
      <c r="AA174" s="26"/>
      <c r="AB174" s="20"/>
      <c r="AC174" s="20"/>
      <c r="AD174" s="17"/>
      <c r="AE174" s="16"/>
      <c r="AF174" s="22"/>
      <c r="AG174" s="26"/>
      <c r="AH174" s="26"/>
      <c r="AI174" s="26"/>
      <c r="AJ174" s="24"/>
      <c r="AK174" s="25"/>
      <c r="AL174" s="25"/>
      <c r="AM174" s="25"/>
      <c r="AN174" s="25"/>
      <c r="AO174" s="26"/>
      <c r="AP174" s="16"/>
      <c r="AQ174" s="16"/>
      <c r="AR174" s="16"/>
      <c r="AS174" s="16"/>
      <c r="AT174" s="16"/>
      <c r="AU174" s="16"/>
      <c r="AV174" s="16"/>
      <c r="AW174" s="16"/>
      <c r="AX174" s="27"/>
      <c r="AY174" s="27"/>
      <c r="AZ174" s="16"/>
    </row>
    <row r="175" spans="1:52" s="15" customFormat="1" ht="15.75" customHeight="1" x14ac:dyDescent="0.25">
      <c r="A175" s="16"/>
      <c r="B175" s="16"/>
      <c r="C175" s="16"/>
      <c r="D175" s="16"/>
      <c r="E175" s="16"/>
      <c r="F175" s="16"/>
      <c r="G175" s="16"/>
      <c r="H175" s="16"/>
      <c r="I175" s="16"/>
      <c r="J175" s="16"/>
      <c r="K175" s="16"/>
      <c r="L175" s="17"/>
      <c r="M175" s="17"/>
      <c r="N175" s="16"/>
      <c r="O175" s="16"/>
      <c r="P175" s="16"/>
      <c r="Q175" s="26"/>
      <c r="R175" s="26"/>
      <c r="S175" s="26"/>
      <c r="T175" s="26"/>
      <c r="U175" s="26"/>
      <c r="V175" s="26"/>
      <c r="W175" s="26"/>
      <c r="X175" s="26"/>
      <c r="Y175" s="26"/>
      <c r="Z175" s="17"/>
      <c r="AA175" s="26"/>
      <c r="AB175" s="20"/>
      <c r="AC175" s="20"/>
      <c r="AD175" s="17"/>
      <c r="AE175" s="16"/>
      <c r="AF175" s="26"/>
      <c r="AG175" s="26"/>
      <c r="AH175" s="26"/>
      <c r="AI175" s="26"/>
      <c r="AJ175" s="24"/>
      <c r="AK175" s="25"/>
      <c r="AL175" s="25"/>
      <c r="AM175" s="25"/>
      <c r="AN175" s="25"/>
      <c r="AO175" s="26"/>
      <c r="AP175" s="16"/>
      <c r="AQ175" s="16"/>
      <c r="AR175" s="16"/>
      <c r="AS175" s="16"/>
      <c r="AT175" s="16"/>
      <c r="AU175" s="16"/>
      <c r="AV175" s="16"/>
      <c r="AW175" s="16"/>
      <c r="AX175" s="27"/>
      <c r="AY175" s="27"/>
      <c r="AZ175" s="16"/>
    </row>
    <row r="176" spans="1:52" s="15" customFormat="1" ht="15.75" customHeight="1" x14ac:dyDescent="0.25">
      <c r="A176" s="16"/>
      <c r="B176" s="16"/>
      <c r="C176" s="16"/>
      <c r="D176" s="16"/>
      <c r="E176" s="16"/>
      <c r="F176" s="16"/>
      <c r="G176" s="16"/>
      <c r="H176" s="16"/>
      <c r="I176" s="16"/>
      <c r="J176" s="16"/>
      <c r="K176" s="16"/>
      <c r="L176" s="17"/>
      <c r="M176" s="17"/>
      <c r="N176" s="16"/>
      <c r="O176" s="16"/>
      <c r="P176" s="16"/>
      <c r="Q176" s="26"/>
      <c r="R176" s="26"/>
      <c r="S176" s="26"/>
      <c r="T176" s="26"/>
      <c r="U176" s="26"/>
      <c r="V176" s="26"/>
      <c r="W176" s="26"/>
      <c r="X176" s="26"/>
      <c r="Y176" s="26"/>
      <c r="Z176" s="17"/>
      <c r="AA176" s="26"/>
      <c r="AB176" s="20"/>
      <c r="AC176" s="20"/>
      <c r="AD176" s="17"/>
      <c r="AE176" s="16"/>
      <c r="AF176" s="26"/>
      <c r="AG176" s="26"/>
      <c r="AH176" s="26"/>
      <c r="AI176" s="26"/>
      <c r="AJ176" s="24"/>
      <c r="AK176" s="25"/>
      <c r="AL176" s="25"/>
      <c r="AM176" s="25"/>
      <c r="AN176" s="25"/>
      <c r="AO176" s="26"/>
      <c r="AP176" s="16"/>
      <c r="AQ176" s="16"/>
      <c r="AR176" s="16"/>
      <c r="AS176" s="16"/>
      <c r="AT176" s="16"/>
      <c r="AU176" s="16"/>
      <c r="AV176" s="16"/>
      <c r="AW176" s="16"/>
      <c r="AX176" s="27"/>
      <c r="AY176" s="27"/>
      <c r="AZ176" s="16"/>
    </row>
    <row r="177" spans="1:52" s="15" customFormat="1" ht="15.75" customHeight="1" x14ac:dyDescent="0.25">
      <c r="A177" s="16"/>
      <c r="B177" s="16"/>
      <c r="C177" s="16"/>
      <c r="D177" s="16"/>
      <c r="E177" s="16"/>
      <c r="F177" s="16"/>
      <c r="G177" s="16"/>
      <c r="H177" s="16"/>
      <c r="I177" s="16"/>
      <c r="J177" s="16"/>
      <c r="K177" s="16"/>
      <c r="L177" s="17"/>
      <c r="M177" s="17"/>
      <c r="N177" s="16"/>
      <c r="O177" s="16"/>
      <c r="P177" s="16"/>
      <c r="Q177" s="26"/>
      <c r="R177" s="26"/>
      <c r="S177" s="26"/>
      <c r="T177" s="26"/>
      <c r="U177" s="26"/>
      <c r="V177" s="26"/>
      <c r="W177" s="26"/>
      <c r="X177" s="26"/>
      <c r="Y177" s="26"/>
      <c r="Z177" s="17"/>
      <c r="AA177" s="26"/>
      <c r="AB177" s="20"/>
      <c r="AC177" s="20"/>
      <c r="AD177" s="17"/>
      <c r="AE177" s="16"/>
      <c r="AF177" s="22"/>
      <c r="AG177" s="26"/>
      <c r="AH177" s="26"/>
      <c r="AI177" s="26"/>
      <c r="AJ177" s="24"/>
      <c r="AK177" s="25"/>
      <c r="AL177" s="25"/>
      <c r="AM177" s="25"/>
      <c r="AN177" s="25"/>
      <c r="AO177" s="26"/>
      <c r="AP177" s="16"/>
      <c r="AQ177" s="16"/>
      <c r="AR177" s="16"/>
      <c r="AS177" s="16"/>
      <c r="AT177" s="16"/>
      <c r="AU177" s="16"/>
      <c r="AV177" s="16"/>
      <c r="AW177" s="16"/>
      <c r="AX177" s="27"/>
      <c r="AY177" s="27"/>
      <c r="AZ177" s="16"/>
    </row>
    <row r="178" spans="1:52" s="15" customFormat="1" ht="15.75" customHeight="1" x14ac:dyDescent="0.25">
      <c r="A178" s="16"/>
      <c r="B178" s="16"/>
      <c r="C178" s="16"/>
      <c r="D178" s="16"/>
      <c r="E178" s="16"/>
      <c r="F178" s="16"/>
      <c r="G178" s="16"/>
      <c r="H178" s="16"/>
      <c r="I178" s="16"/>
      <c r="J178" s="16"/>
      <c r="K178" s="16"/>
      <c r="L178" s="17"/>
      <c r="M178" s="17"/>
      <c r="N178" s="16"/>
      <c r="O178" s="16"/>
      <c r="P178" s="16"/>
      <c r="Q178" s="26"/>
      <c r="R178" s="26"/>
      <c r="S178" s="26"/>
      <c r="T178" s="26"/>
      <c r="U178" s="26"/>
      <c r="V178" s="26"/>
      <c r="W178" s="26"/>
      <c r="X178" s="26"/>
      <c r="Y178" s="26"/>
      <c r="Z178" s="17"/>
      <c r="AA178" s="26"/>
      <c r="AB178" s="20"/>
      <c r="AC178" s="20"/>
      <c r="AD178" s="17"/>
      <c r="AE178" s="16"/>
      <c r="AF178" s="22"/>
      <c r="AG178" s="26"/>
      <c r="AH178" s="26"/>
      <c r="AI178" s="26"/>
      <c r="AJ178" s="24"/>
      <c r="AK178" s="25"/>
      <c r="AL178" s="25"/>
      <c r="AM178" s="25"/>
      <c r="AN178" s="25"/>
      <c r="AO178" s="26"/>
      <c r="AP178" s="16"/>
      <c r="AQ178" s="16"/>
      <c r="AR178" s="16"/>
      <c r="AS178" s="16"/>
      <c r="AT178" s="16"/>
      <c r="AU178" s="16"/>
      <c r="AV178" s="16"/>
      <c r="AW178" s="16"/>
      <c r="AX178" s="27"/>
      <c r="AY178" s="27"/>
      <c r="AZ178" s="16"/>
    </row>
    <row r="179" spans="1:52" s="15" customFormat="1" ht="15.75" customHeight="1" x14ac:dyDescent="0.25">
      <c r="A179" s="16"/>
      <c r="B179" s="16"/>
      <c r="C179" s="16"/>
      <c r="D179" s="16"/>
      <c r="E179" s="16"/>
      <c r="F179" s="16"/>
      <c r="G179" s="16"/>
      <c r="H179" s="16"/>
      <c r="I179" s="16"/>
      <c r="J179" s="16"/>
      <c r="K179" s="16"/>
      <c r="L179" s="17"/>
      <c r="M179" s="17"/>
      <c r="N179" s="16"/>
      <c r="O179" s="16"/>
      <c r="P179" s="16"/>
      <c r="Q179" s="26"/>
      <c r="R179" s="26"/>
      <c r="S179" s="26"/>
      <c r="T179" s="26"/>
      <c r="U179" s="26"/>
      <c r="V179" s="26"/>
      <c r="W179" s="26"/>
      <c r="X179" s="26"/>
      <c r="Y179" s="26"/>
      <c r="Z179" s="17"/>
      <c r="AA179" s="26"/>
      <c r="AB179" s="20"/>
      <c r="AC179" s="20"/>
      <c r="AD179" s="17"/>
      <c r="AE179" s="16"/>
      <c r="AF179" s="22"/>
      <c r="AG179" s="26"/>
      <c r="AH179" s="26"/>
      <c r="AI179" s="26"/>
      <c r="AJ179" s="24"/>
      <c r="AK179" s="25"/>
      <c r="AL179" s="25"/>
      <c r="AM179" s="25"/>
      <c r="AN179" s="25"/>
      <c r="AO179" s="26"/>
      <c r="AP179" s="16"/>
      <c r="AQ179" s="16"/>
      <c r="AR179" s="16"/>
      <c r="AS179" s="16"/>
      <c r="AT179" s="16"/>
      <c r="AU179" s="16"/>
      <c r="AV179" s="16"/>
      <c r="AW179" s="16"/>
      <c r="AX179" s="27"/>
      <c r="AY179" s="27"/>
      <c r="AZ179" s="16"/>
    </row>
    <row r="180" spans="1:52" s="15" customFormat="1" ht="15.75" customHeight="1" x14ac:dyDescent="0.25">
      <c r="A180" s="16"/>
      <c r="B180" s="16"/>
      <c r="C180" s="16"/>
      <c r="D180" s="16"/>
      <c r="E180" s="16"/>
      <c r="F180" s="16"/>
      <c r="G180" s="16"/>
      <c r="H180" s="16"/>
      <c r="I180" s="16"/>
      <c r="J180" s="16"/>
      <c r="K180" s="16"/>
      <c r="L180" s="17"/>
      <c r="M180" s="17"/>
      <c r="N180" s="16"/>
      <c r="O180" s="16"/>
      <c r="P180" s="16"/>
      <c r="Q180" s="26"/>
      <c r="R180" s="26"/>
      <c r="S180" s="26"/>
      <c r="T180" s="26"/>
      <c r="U180" s="26"/>
      <c r="V180" s="26"/>
      <c r="W180" s="26"/>
      <c r="X180" s="26"/>
      <c r="Y180" s="26"/>
      <c r="Z180" s="17"/>
      <c r="AA180" s="26"/>
      <c r="AB180" s="20"/>
      <c r="AC180" s="20"/>
      <c r="AD180" s="17"/>
      <c r="AE180" s="16"/>
      <c r="AF180" s="22"/>
      <c r="AG180" s="26"/>
      <c r="AH180" s="26"/>
      <c r="AI180" s="26"/>
      <c r="AJ180" s="24"/>
      <c r="AK180" s="25"/>
      <c r="AL180" s="25"/>
      <c r="AM180" s="25"/>
      <c r="AN180" s="25"/>
      <c r="AO180" s="26"/>
      <c r="AP180" s="16"/>
      <c r="AQ180" s="16"/>
      <c r="AR180" s="16"/>
      <c r="AS180" s="16"/>
      <c r="AT180" s="16"/>
      <c r="AU180" s="16"/>
      <c r="AV180" s="16"/>
      <c r="AW180" s="16"/>
      <c r="AX180" s="27"/>
      <c r="AY180" s="27"/>
      <c r="AZ180" s="16"/>
    </row>
    <row r="181" spans="1:52" s="15" customFormat="1" ht="15.75" customHeight="1" x14ac:dyDescent="0.25">
      <c r="A181" s="16"/>
      <c r="B181" s="16"/>
      <c r="C181" s="16"/>
      <c r="D181" s="16"/>
      <c r="E181" s="16"/>
      <c r="F181" s="16"/>
      <c r="G181" s="16"/>
      <c r="H181" s="16"/>
      <c r="I181" s="16"/>
      <c r="J181" s="16"/>
      <c r="K181" s="16"/>
      <c r="L181" s="17"/>
      <c r="M181" s="17"/>
      <c r="N181" s="16"/>
      <c r="O181" s="16"/>
      <c r="P181" s="16"/>
      <c r="Q181" s="26"/>
      <c r="R181" s="26"/>
      <c r="S181" s="26"/>
      <c r="T181" s="26"/>
      <c r="U181" s="26"/>
      <c r="V181" s="26"/>
      <c r="W181" s="26"/>
      <c r="X181" s="26"/>
      <c r="Y181" s="26"/>
      <c r="Z181" s="17"/>
      <c r="AA181" s="26"/>
      <c r="AB181" s="20"/>
      <c r="AC181" s="20"/>
      <c r="AD181" s="17"/>
      <c r="AE181" s="16"/>
      <c r="AF181" s="22"/>
      <c r="AG181" s="26"/>
      <c r="AH181" s="26"/>
      <c r="AI181" s="26"/>
      <c r="AJ181" s="24"/>
      <c r="AK181" s="25"/>
      <c r="AL181" s="25"/>
      <c r="AM181" s="25"/>
      <c r="AN181" s="25"/>
      <c r="AO181" s="26"/>
      <c r="AP181" s="16"/>
      <c r="AQ181" s="16"/>
      <c r="AR181" s="16"/>
      <c r="AS181" s="16"/>
      <c r="AT181" s="16"/>
      <c r="AU181" s="16"/>
      <c r="AV181" s="16"/>
      <c r="AW181" s="16"/>
      <c r="AX181" s="27"/>
      <c r="AY181" s="27"/>
      <c r="AZ181" s="16"/>
    </row>
    <row r="182" spans="1:52" s="15" customFormat="1" ht="15.75" customHeight="1" x14ac:dyDescent="0.25">
      <c r="A182" s="16"/>
      <c r="B182" s="16"/>
      <c r="C182" s="16"/>
      <c r="D182" s="16"/>
      <c r="E182" s="16"/>
      <c r="F182" s="16"/>
      <c r="G182" s="16"/>
      <c r="H182" s="16"/>
      <c r="I182" s="16"/>
      <c r="J182" s="16"/>
      <c r="K182" s="16"/>
      <c r="L182" s="17"/>
      <c r="M182" s="17"/>
      <c r="N182" s="16"/>
      <c r="O182" s="16"/>
      <c r="P182" s="16"/>
      <c r="Q182" s="26"/>
      <c r="R182" s="26"/>
      <c r="S182" s="26"/>
      <c r="T182" s="26"/>
      <c r="U182" s="26"/>
      <c r="V182" s="26"/>
      <c r="W182" s="26"/>
      <c r="X182" s="26"/>
      <c r="Y182" s="26"/>
      <c r="Z182" s="17"/>
      <c r="AA182" s="26"/>
      <c r="AB182" s="20"/>
      <c r="AC182" s="20"/>
      <c r="AD182" s="17"/>
      <c r="AE182" s="16"/>
      <c r="AF182" s="22"/>
      <c r="AG182" s="26"/>
      <c r="AH182" s="26"/>
      <c r="AI182" s="26"/>
      <c r="AJ182" s="24"/>
      <c r="AK182" s="25"/>
      <c r="AL182" s="25"/>
      <c r="AM182" s="25"/>
      <c r="AN182" s="25"/>
      <c r="AO182" s="26"/>
      <c r="AP182" s="16"/>
      <c r="AQ182" s="16"/>
      <c r="AR182" s="16"/>
      <c r="AS182" s="16"/>
      <c r="AT182" s="16"/>
      <c r="AU182" s="16"/>
      <c r="AV182" s="16"/>
      <c r="AW182" s="16"/>
      <c r="AX182" s="27"/>
      <c r="AY182" s="27"/>
      <c r="AZ182" s="16"/>
    </row>
    <row r="183" spans="1:52" s="15" customFormat="1" ht="15.75" customHeight="1" x14ac:dyDescent="0.25">
      <c r="A183" s="16"/>
      <c r="B183" s="16"/>
      <c r="C183" s="16"/>
      <c r="D183" s="16"/>
      <c r="E183" s="16"/>
      <c r="F183" s="16"/>
      <c r="G183" s="16"/>
      <c r="H183" s="16"/>
      <c r="I183" s="16"/>
      <c r="J183" s="16"/>
      <c r="K183" s="16"/>
      <c r="L183" s="17"/>
      <c r="M183" s="17"/>
      <c r="N183" s="16"/>
      <c r="O183" s="16"/>
      <c r="P183" s="16"/>
      <c r="Q183" s="26"/>
      <c r="R183" s="26"/>
      <c r="S183" s="26"/>
      <c r="T183" s="26"/>
      <c r="U183" s="26"/>
      <c r="V183" s="26"/>
      <c r="W183" s="26"/>
      <c r="X183" s="26"/>
      <c r="Y183" s="26"/>
      <c r="Z183" s="17"/>
      <c r="AA183" s="26"/>
      <c r="AB183" s="20"/>
      <c r="AC183" s="20"/>
      <c r="AD183" s="17"/>
      <c r="AE183" s="16"/>
      <c r="AF183" s="22"/>
      <c r="AG183" s="26"/>
      <c r="AH183" s="26"/>
      <c r="AI183" s="26"/>
      <c r="AJ183" s="24"/>
      <c r="AK183" s="25"/>
      <c r="AL183" s="25"/>
      <c r="AM183" s="25"/>
      <c r="AN183" s="25"/>
      <c r="AO183" s="26"/>
      <c r="AP183" s="16"/>
      <c r="AQ183" s="16"/>
      <c r="AR183" s="16"/>
      <c r="AS183" s="16"/>
      <c r="AT183" s="16"/>
      <c r="AU183" s="16"/>
      <c r="AV183" s="16"/>
      <c r="AW183" s="16"/>
      <c r="AX183" s="27"/>
      <c r="AY183" s="27"/>
      <c r="AZ183" s="16"/>
    </row>
    <row r="184" spans="1:52" s="15" customFormat="1" ht="15.75" customHeight="1" x14ac:dyDescent="0.25">
      <c r="A184" s="16"/>
      <c r="B184" s="16"/>
      <c r="C184" s="16"/>
      <c r="D184" s="16"/>
      <c r="E184" s="16"/>
      <c r="F184" s="16"/>
      <c r="G184" s="16"/>
      <c r="H184" s="16"/>
      <c r="I184" s="16"/>
      <c r="J184" s="16"/>
      <c r="K184" s="16"/>
      <c r="L184" s="17"/>
      <c r="M184" s="17"/>
      <c r="N184" s="16"/>
      <c r="O184" s="16"/>
      <c r="P184" s="16"/>
      <c r="Q184" s="26"/>
      <c r="R184" s="26"/>
      <c r="S184" s="26"/>
      <c r="T184" s="26"/>
      <c r="U184" s="26"/>
      <c r="V184" s="26"/>
      <c r="W184" s="26"/>
      <c r="X184" s="26"/>
      <c r="Y184" s="26"/>
      <c r="Z184" s="17"/>
      <c r="AA184" s="26"/>
      <c r="AB184" s="20"/>
      <c r="AC184" s="20"/>
      <c r="AD184" s="17"/>
      <c r="AE184" s="16"/>
      <c r="AF184" s="22"/>
      <c r="AG184" s="26"/>
      <c r="AH184" s="26"/>
      <c r="AI184" s="26"/>
      <c r="AJ184" s="24"/>
      <c r="AK184" s="25"/>
      <c r="AL184" s="25"/>
      <c r="AM184" s="25"/>
      <c r="AN184" s="25"/>
      <c r="AO184" s="26"/>
      <c r="AP184" s="16"/>
      <c r="AQ184" s="16"/>
      <c r="AR184" s="16"/>
      <c r="AS184" s="16"/>
      <c r="AT184" s="16"/>
      <c r="AU184" s="16"/>
      <c r="AV184" s="16"/>
      <c r="AW184" s="16"/>
      <c r="AX184" s="27"/>
      <c r="AY184" s="27"/>
      <c r="AZ184" s="16"/>
    </row>
    <row r="185" spans="1:52" s="15" customFormat="1" ht="15.75" customHeight="1" x14ac:dyDescent="0.25">
      <c r="A185" s="16"/>
      <c r="B185" s="16"/>
      <c r="C185" s="16"/>
      <c r="D185" s="16"/>
      <c r="E185" s="29"/>
      <c r="F185" s="16"/>
      <c r="G185" s="16"/>
      <c r="H185" s="16"/>
      <c r="I185" s="16"/>
      <c r="J185" s="16"/>
      <c r="K185" s="16"/>
      <c r="L185" s="17"/>
      <c r="M185" s="17"/>
      <c r="N185" s="16"/>
      <c r="O185" s="16"/>
      <c r="P185" s="16"/>
      <c r="Q185" s="26"/>
      <c r="R185" s="17"/>
      <c r="S185" s="26"/>
      <c r="T185" s="26"/>
      <c r="U185" s="17"/>
      <c r="V185" s="17"/>
      <c r="W185" s="17"/>
      <c r="X185" s="17"/>
      <c r="Y185" s="17"/>
      <c r="Z185" s="17"/>
      <c r="AA185" s="17"/>
      <c r="AB185" s="20"/>
      <c r="AC185" s="20"/>
      <c r="AD185" s="17"/>
      <c r="AE185" s="16"/>
      <c r="AF185" s="22"/>
      <c r="AG185" s="26"/>
      <c r="AH185" s="26"/>
      <c r="AI185" s="26"/>
      <c r="AJ185" s="24"/>
      <c r="AK185" s="25"/>
      <c r="AL185" s="25"/>
      <c r="AM185" s="25"/>
      <c r="AN185" s="25"/>
      <c r="AO185" s="26"/>
      <c r="AP185" s="16"/>
      <c r="AQ185" s="16"/>
      <c r="AR185" s="16"/>
      <c r="AS185" s="28"/>
      <c r="AT185" s="29"/>
      <c r="AU185" s="29"/>
      <c r="AV185" s="16"/>
      <c r="AW185" s="16"/>
      <c r="AX185" s="27"/>
      <c r="AY185" s="27"/>
      <c r="AZ185" s="16"/>
    </row>
    <row r="186" spans="1:52" s="15" customFormat="1" ht="15.75" customHeight="1" x14ac:dyDescent="0.25">
      <c r="A186" s="16"/>
      <c r="B186" s="16"/>
      <c r="C186" s="16"/>
      <c r="D186" s="16"/>
      <c r="E186" s="29"/>
      <c r="F186" s="16"/>
      <c r="G186" s="16"/>
      <c r="H186" s="16"/>
      <c r="I186" s="16"/>
      <c r="J186" s="16"/>
      <c r="K186" s="16"/>
      <c r="L186" s="17"/>
      <c r="M186" s="17"/>
      <c r="N186" s="16"/>
      <c r="O186" s="16"/>
      <c r="P186" s="16"/>
      <c r="Q186" s="26"/>
      <c r="R186" s="17"/>
      <c r="S186" s="26"/>
      <c r="T186" s="26"/>
      <c r="U186" s="17"/>
      <c r="V186" s="17"/>
      <c r="W186" s="17"/>
      <c r="X186" s="17"/>
      <c r="Y186" s="17"/>
      <c r="Z186" s="17"/>
      <c r="AA186" s="17"/>
      <c r="AB186" s="20"/>
      <c r="AC186" s="20"/>
      <c r="AD186" s="17"/>
      <c r="AE186" s="16"/>
      <c r="AF186" s="22"/>
      <c r="AG186" s="26"/>
      <c r="AH186" s="26"/>
      <c r="AI186" s="26"/>
      <c r="AJ186" s="24"/>
      <c r="AK186" s="25"/>
      <c r="AL186" s="25"/>
      <c r="AM186" s="25"/>
      <c r="AN186" s="25"/>
      <c r="AO186" s="26"/>
      <c r="AP186" s="16"/>
      <c r="AQ186" s="16"/>
      <c r="AR186" s="16"/>
      <c r="AS186" s="28"/>
      <c r="AT186" s="29"/>
      <c r="AU186" s="29"/>
      <c r="AV186" s="16"/>
      <c r="AW186" s="16"/>
      <c r="AX186" s="27"/>
      <c r="AY186" s="27"/>
      <c r="AZ186" s="16"/>
    </row>
    <row r="187" spans="1:52" s="15" customFormat="1" ht="15.75" customHeight="1" x14ac:dyDescent="0.25">
      <c r="A187" s="16"/>
      <c r="B187" s="16"/>
      <c r="C187" s="16"/>
      <c r="D187" s="16"/>
      <c r="E187" s="29"/>
      <c r="F187" s="16"/>
      <c r="G187" s="16"/>
      <c r="H187" s="16"/>
      <c r="I187" s="16"/>
      <c r="J187" s="16"/>
      <c r="K187" s="16"/>
      <c r="L187" s="17"/>
      <c r="M187" s="17"/>
      <c r="N187" s="16"/>
      <c r="O187" s="16"/>
      <c r="P187" s="16"/>
      <c r="Q187" s="26"/>
      <c r="R187" s="17"/>
      <c r="S187" s="26"/>
      <c r="T187" s="26"/>
      <c r="U187" s="17"/>
      <c r="V187" s="17"/>
      <c r="W187" s="17"/>
      <c r="X187" s="17"/>
      <c r="Y187" s="17"/>
      <c r="Z187" s="17"/>
      <c r="AA187" s="17"/>
      <c r="AB187" s="20"/>
      <c r="AC187" s="20"/>
      <c r="AD187" s="17"/>
      <c r="AE187" s="16"/>
      <c r="AF187" s="22"/>
      <c r="AG187" s="26"/>
      <c r="AH187" s="26"/>
      <c r="AI187" s="26"/>
      <c r="AJ187" s="24"/>
      <c r="AK187" s="25"/>
      <c r="AL187" s="25"/>
      <c r="AM187" s="25"/>
      <c r="AN187" s="25"/>
      <c r="AO187" s="26"/>
      <c r="AP187" s="16"/>
      <c r="AQ187" s="16"/>
      <c r="AR187" s="16"/>
      <c r="AS187" s="28"/>
      <c r="AT187" s="29"/>
      <c r="AU187" s="29"/>
      <c r="AV187" s="16"/>
      <c r="AW187" s="16"/>
      <c r="AX187" s="27"/>
      <c r="AY187" s="27"/>
      <c r="AZ187" s="16"/>
    </row>
    <row r="188" spans="1:52" s="15" customFormat="1" ht="15.75" customHeight="1" x14ac:dyDescent="0.25">
      <c r="A188" s="16"/>
      <c r="B188" s="16"/>
      <c r="C188" s="16"/>
      <c r="D188" s="16"/>
      <c r="E188" s="29"/>
      <c r="F188" s="16"/>
      <c r="G188" s="16"/>
      <c r="H188" s="16"/>
      <c r="I188" s="16"/>
      <c r="J188" s="16"/>
      <c r="K188" s="16"/>
      <c r="L188" s="17"/>
      <c r="M188" s="17"/>
      <c r="N188" s="16"/>
      <c r="O188" s="16"/>
      <c r="P188" s="16"/>
      <c r="Q188" s="26"/>
      <c r="R188" s="17"/>
      <c r="S188" s="26"/>
      <c r="T188" s="26"/>
      <c r="U188" s="17"/>
      <c r="V188" s="17"/>
      <c r="W188" s="17"/>
      <c r="X188" s="17"/>
      <c r="Y188" s="17"/>
      <c r="Z188" s="17"/>
      <c r="AA188" s="17"/>
      <c r="AB188" s="20"/>
      <c r="AC188" s="20"/>
      <c r="AD188" s="17"/>
      <c r="AE188" s="16"/>
      <c r="AF188" s="22"/>
      <c r="AG188" s="26"/>
      <c r="AH188" s="26"/>
      <c r="AI188" s="26"/>
      <c r="AJ188" s="24"/>
      <c r="AK188" s="25"/>
      <c r="AL188" s="25"/>
      <c r="AM188" s="25"/>
      <c r="AN188" s="25"/>
      <c r="AO188" s="26"/>
      <c r="AP188" s="16"/>
      <c r="AQ188" s="16"/>
      <c r="AR188" s="16"/>
      <c r="AS188" s="28"/>
      <c r="AT188" s="29"/>
      <c r="AU188" s="29"/>
      <c r="AV188" s="16"/>
      <c r="AW188" s="16"/>
      <c r="AX188" s="27"/>
      <c r="AY188" s="27"/>
      <c r="AZ188" s="16"/>
    </row>
    <row r="189" spans="1:52" s="15" customFormat="1" ht="15.75" customHeight="1" x14ac:dyDescent="0.25">
      <c r="A189" s="16"/>
      <c r="B189" s="16"/>
      <c r="C189" s="16"/>
      <c r="D189" s="16"/>
      <c r="E189" s="16"/>
      <c r="F189" s="16"/>
      <c r="G189" s="16"/>
      <c r="H189" s="16"/>
      <c r="I189" s="16"/>
      <c r="J189" s="16"/>
      <c r="K189" s="16"/>
      <c r="L189" s="17"/>
      <c r="M189" s="17"/>
      <c r="N189" s="16"/>
      <c r="O189" s="16"/>
      <c r="P189" s="16"/>
      <c r="Q189" s="26"/>
      <c r="R189" s="26"/>
      <c r="S189" s="26"/>
      <c r="T189" s="26"/>
      <c r="U189" s="26"/>
      <c r="V189" s="26"/>
      <c r="W189" s="26"/>
      <c r="X189" s="26"/>
      <c r="Y189" s="26"/>
      <c r="Z189" s="17"/>
      <c r="AA189" s="26"/>
      <c r="AB189" s="20"/>
      <c r="AC189" s="20"/>
      <c r="AD189" s="17"/>
      <c r="AE189" s="16"/>
      <c r="AF189" s="22"/>
      <c r="AG189" s="26"/>
      <c r="AH189" s="26"/>
      <c r="AI189" s="26"/>
      <c r="AJ189" s="24"/>
      <c r="AK189" s="25"/>
      <c r="AL189" s="25"/>
      <c r="AM189" s="25"/>
      <c r="AN189" s="25"/>
      <c r="AO189" s="26"/>
      <c r="AP189" s="16"/>
      <c r="AQ189" s="16"/>
      <c r="AR189" s="16"/>
      <c r="AS189" s="16"/>
      <c r="AT189" s="16"/>
      <c r="AU189" s="16"/>
      <c r="AV189" s="16"/>
      <c r="AW189" s="16"/>
      <c r="AX189" s="27"/>
      <c r="AY189" s="27"/>
      <c r="AZ189" s="16"/>
    </row>
    <row r="190" spans="1:52" s="15" customFormat="1" ht="15.75" customHeight="1" x14ac:dyDescent="0.25">
      <c r="A190" s="16"/>
      <c r="B190" s="16"/>
      <c r="C190" s="16"/>
      <c r="D190" s="16"/>
      <c r="E190" s="16"/>
      <c r="F190" s="16"/>
      <c r="G190" s="16"/>
      <c r="H190" s="16"/>
      <c r="I190" s="16"/>
      <c r="J190" s="16"/>
      <c r="K190" s="16"/>
      <c r="L190" s="17"/>
      <c r="M190" s="17"/>
      <c r="N190" s="16"/>
      <c r="O190" s="16"/>
      <c r="P190" s="16"/>
      <c r="Q190" s="26"/>
      <c r="R190" s="26"/>
      <c r="S190" s="26"/>
      <c r="T190" s="26"/>
      <c r="U190" s="26"/>
      <c r="V190" s="26"/>
      <c r="W190" s="26"/>
      <c r="X190" s="26"/>
      <c r="Y190" s="26"/>
      <c r="Z190" s="17"/>
      <c r="AA190" s="26"/>
      <c r="AB190" s="20"/>
      <c r="AC190" s="20"/>
      <c r="AD190" s="17"/>
      <c r="AE190" s="16"/>
      <c r="AF190" s="22"/>
      <c r="AG190" s="26"/>
      <c r="AH190" s="26"/>
      <c r="AI190" s="26"/>
      <c r="AJ190" s="24"/>
      <c r="AK190" s="25"/>
      <c r="AL190" s="25"/>
      <c r="AM190" s="25"/>
      <c r="AN190" s="25"/>
      <c r="AO190" s="26"/>
      <c r="AP190" s="16"/>
      <c r="AQ190" s="16"/>
      <c r="AR190" s="16"/>
      <c r="AS190" s="16"/>
      <c r="AT190" s="16"/>
      <c r="AU190" s="16"/>
      <c r="AV190" s="16"/>
      <c r="AW190" s="16"/>
      <c r="AX190" s="27"/>
      <c r="AY190" s="27"/>
      <c r="AZ190" s="16"/>
    </row>
    <row r="191" spans="1:52" s="15" customFormat="1" ht="15.75" customHeight="1" x14ac:dyDescent="0.25">
      <c r="A191" s="16"/>
      <c r="B191" s="16"/>
      <c r="C191" s="16"/>
      <c r="D191" s="16"/>
      <c r="E191" s="16"/>
      <c r="F191" s="16"/>
      <c r="G191" s="16"/>
      <c r="H191" s="16"/>
      <c r="I191" s="16"/>
      <c r="J191" s="16"/>
      <c r="K191" s="16"/>
      <c r="L191" s="17"/>
      <c r="M191" s="17"/>
      <c r="N191" s="16"/>
      <c r="O191" s="16"/>
      <c r="P191" s="16"/>
      <c r="Q191" s="26"/>
      <c r="R191" s="26"/>
      <c r="S191" s="26"/>
      <c r="T191" s="26"/>
      <c r="U191" s="26"/>
      <c r="V191" s="26"/>
      <c r="W191" s="26"/>
      <c r="X191" s="26"/>
      <c r="Y191" s="26"/>
      <c r="Z191" s="17"/>
      <c r="AA191" s="26"/>
      <c r="AB191" s="20"/>
      <c r="AC191" s="20"/>
      <c r="AD191" s="17"/>
      <c r="AE191" s="16"/>
      <c r="AF191" s="22"/>
      <c r="AG191" s="26"/>
      <c r="AH191" s="26"/>
      <c r="AI191" s="26"/>
      <c r="AJ191" s="24"/>
      <c r="AK191" s="25"/>
      <c r="AL191" s="25"/>
      <c r="AM191" s="25"/>
      <c r="AN191" s="25"/>
      <c r="AO191" s="26"/>
      <c r="AP191" s="16"/>
      <c r="AQ191" s="16"/>
      <c r="AR191" s="16"/>
      <c r="AS191" s="16"/>
      <c r="AT191" s="16"/>
      <c r="AU191" s="16"/>
      <c r="AV191" s="16"/>
      <c r="AW191" s="16"/>
      <c r="AX191" s="27"/>
      <c r="AY191" s="27"/>
      <c r="AZ191" s="16"/>
    </row>
    <row r="192" spans="1:52" s="15" customFormat="1" ht="15.75" customHeight="1" x14ac:dyDescent="0.25">
      <c r="A192" s="16"/>
      <c r="B192" s="16"/>
      <c r="C192" s="16"/>
      <c r="D192" s="16"/>
      <c r="E192" s="16"/>
      <c r="F192" s="16"/>
      <c r="G192" s="16"/>
      <c r="H192" s="16"/>
      <c r="I192" s="16"/>
      <c r="J192" s="16"/>
      <c r="K192" s="16"/>
      <c r="L192" s="17"/>
      <c r="M192" s="17"/>
      <c r="N192" s="16"/>
      <c r="O192" s="16"/>
      <c r="P192" s="16"/>
      <c r="Q192" s="26"/>
      <c r="R192" s="26"/>
      <c r="S192" s="26"/>
      <c r="T192" s="26"/>
      <c r="U192" s="26"/>
      <c r="V192" s="26"/>
      <c r="W192" s="26"/>
      <c r="X192" s="26"/>
      <c r="Y192" s="26"/>
      <c r="Z192" s="17"/>
      <c r="AA192" s="26"/>
      <c r="AB192" s="20"/>
      <c r="AC192" s="20"/>
      <c r="AD192" s="17"/>
      <c r="AE192" s="16"/>
      <c r="AF192" s="26"/>
      <c r="AG192" s="26"/>
      <c r="AH192" s="26"/>
      <c r="AI192" s="26"/>
      <c r="AJ192" s="24"/>
      <c r="AK192" s="25"/>
      <c r="AL192" s="25"/>
      <c r="AM192" s="25"/>
      <c r="AN192" s="25"/>
      <c r="AO192" s="26"/>
      <c r="AP192" s="16"/>
      <c r="AQ192" s="16"/>
      <c r="AR192" s="16"/>
      <c r="AS192" s="16"/>
      <c r="AT192" s="16"/>
      <c r="AU192" s="16"/>
      <c r="AV192" s="16"/>
      <c r="AW192" s="16"/>
      <c r="AX192" s="27"/>
      <c r="AY192" s="27"/>
      <c r="AZ192" s="16"/>
    </row>
    <row r="193" spans="1:52" s="15" customFormat="1" ht="15.75" customHeight="1" x14ac:dyDescent="0.25">
      <c r="A193" s="16"/>
      <c r="B193" s="16"/>
      <c r="C193" s="16"/>
      <c r="D193" s="16"/>
      <c r="E193" s="16"/>
      <c r="F193" s="16"/>
      <c r="G193" s="16"/>
      <c r="H193" s="16"/>
      <c r="I193" s="16"/>
      <c r="J193" s="16"/>
      <c r="K193" s="16"/>
      <c r="L193" s="17"/>
      <c r="M193" s="17"/>
      <c r="N193" s="16"/>
      <c r="O193" s="16"/>
      <c r="P193" s="16"/>
      <c r="Q193" s="26"/>
      <c r="R193" s="26"/>
      <c r="S193" s="26"/>
      <c r="T193" s="26"/>
      <c r="U193" s="26"/>
      <c r="V193" s="26"/>
      <c r="W193" s="26"/>
      <c r="X193" s="26"/>
      <c r="Y193" s="26"/>
      <c r="Z193" s="17"/>
      <c r="AA193" s="26"/>
      <c r="AB193" s="20"/>
      <c r="AC193" s="20"/>
      <c r="AD193" s="17"/>
      <c r="AE193" s="16"/>
      <c r="AF193" s="22"/>
      <c r="AG193" s="26"/>
      <c r="AH193" s="26"/>
      <c r="AI193" s="26"/>
      <c r="AJ193" s="24"/>
      <c r="AK193" s="25"/>
      <c r="AL193" s="25"/>
      <c r="AM193" s="25"/>
      <c r="AN193" s="25"/>
      <c r="AO193" s="26"/>
      <c r="AP193" s="16"/>
      <c r="AQ193" s="16"/>
      <c r="AR193" s="16"/>
      <c r="AS193" s="16"/>
      <c r="AT193" s="16"/>
      <c r="AU193" s="16"/>
      <c r="AV193" s="16"/>
      <c r="AW193" s="16"/>
      <c r="AX193" s="27"/>
      <c r="AY193" s="27"/>
      <c r="AZ193" s="16"/>
    </row>
    <row r="194" spans="1:52" s="15" customFormat="1" ht="15.75" customHeight="1" x14ac:dyDescent="0.25">
      <c r="A194" s="16"/>
      <c r="B194" s="16"/>
      <c r="C194" s="16"/>
      <c r="D194" s="16"/>
      <c r="E194" s="16"/>
      <c r="F194" s="16"/>
      <c r="G194" s="16"/>
      <c r="H194" s="16"/>
      <c r="I194" s="16"/>
      <c r="J194" s="16"/>
      <c r="K194" s="16"/>
      <c r="L194" s="17"/>
      <c r="M194" s="17"/>
      <c r="N194" s="16"/>
      <c r="O194" s="16"/>
      <c r="P194" s="16"/>
      <c r="Q194" s="26"/>
      <c r="R194" s="26"/>
      <c r="S194" s="26"/>
      <c r="T194" s="26"/>
      <c r="U194" s="26"/>
      <c r="V194" s="26"/>
      <c r="W194" s="26"/>
      <c r="X194" s="26"/>
      <c r="Y194" s="26"/>
      <c r="Z194" s="17"/>
      <c r="AA194" s="26"/>
      <c r="AB194" s="20"/>
      <c r="AC194" s="20"/>
      <c r="AD194" s="17"/>
      <c r="AE194" s="16"/>
      <c r="AF194" s="22"/>
      <c r="AG194" s="26"/>
      <c r="AH194" s="26"/>
      <c r="AI194" s="26"/>
      <c r="AJ194" s="24"/>
      <c r="AK194" s="25"/>
      <c r="AL194" s="25"/>
      <c r="AM194" s="25"/>
      <c r="AN194" s="25"/>
      <c r="AO194" s="26"/>
      <c r="AP194" s="16"/>
      <c r="AQ194" s="16"/>
      <c r="AR194" s="16"/>
      <c r="AS194" s="16"/>
      <c r="AT194" s="16"/>
      <c r="AU194" s="16"/>
      <c r="AV194" s="16"/>
      <c r="AW194" s="16"/>
      <c r="AX194" s="27"/>
      <c r="AY194" s="27"/>
      <c r="AZ194" s="16"/>
    </row>
    <row r="195" spans="1:52" s="15" customFormat="1" ht="15.75" customHeight="1" x14ac:dyDescent="0.25">
      <c r="A195" s="16"/>
      <c r="B195" s="16"/>
      <c r="C195" s="16"/>
      <c r="D195" s="16"/>
      <c r="E195" s="16"/>
      <c r="F195" s="16"/>
      <c r="G195" s="16"/>
      <c r="H195" s="16"/>
      <c r="I195" s="16"/>
      <c r="J195" s="16"/>
      <c r="K195" s="16"/>
      <c r="L195" s="17"/>
      <c r="M195" s="17"/>
      <c r="N195" s="16"/>
      <c r="O195" s="16"/>
      <c r="P195" s="16"/>
      <c r="Q195" s="26"/>
      <c r="R195" s="26"/>
      <c r="S195" s="26"/>
      <c r="T195" s="26"/>
      <c r="U195" s="26"/>
      <c r="V195" s="26"/>
      <c r="W195" s="26"/>
      <c r="X195" s="26"/>
      <c r="Y195" s="26"/>
      <c r="Z195" s="17"/>
      <c r="AA195" s="26"/>
      <c r="AB195" s="20"/>
      <c r="AC195" s="20"/>
      <c r="AD195" s="17"/>
      <c r="AE195" s="16"/>
      <c r="AF195" s="22"/>
      <c r="AG195" s="26"/>
      <c r="AH195" s="26"/>
      <c r="AI195" s="26"/>
      <c r="AJ195" s="24"/>
      <c r="AK195" s="25"/>
      <c r="AL195" s="25"/>
      <c r="AM195" s="25"/>
      <c r="AN195" s="25"/>
      <c r="AO195" s="26"/>
      <c r="AP195" s="16"/>
      <c r="AQ195" s="16"/>
      <c r="AR195" s="16"/>
      <c r="AS195" s="16"/>
      <c r="AT195" s="16"/>
      <c r="AU195" s="16"/>
      <c r="AV195" s="16"/>
      <c r="AW195" s="16"/>
      <c r="AX195" s="27"/>
      <c r="AY195" s="27"/>
      <c r="AZ195" s="16"/>
    </row>
    <row r="196" spans="1:52" s="15" customFormat="1" ht="15.75" customHeight="1" x14ac:dyDescent="0.25">
      <c r="A196" s="16"/>
      <c r="B196" s="16"/>
      <c r="C196" s="16"/>
      <c r="D196" s="16"/>
      <c r="E196" s="16"/>
      <c r="F196" s="16"/>
      <c r="G196" s="16"/>
      <c r="H196" s="16"/>
      <c r="I196" s="16"/>
      <c r="J196" s="16"/>
      <c r="K196" s="16"/>
      <c r="L196" s="17"/>
      <c r="M196" s="17"/>
      <c r="N196" s="16"/>
      <c r="O196" s="16"/>
      <c r="P196" s="16"/>
      <c r="Q196" s="26"/>
      <c r="R196" s="26"/>
      <c r="S196" s="26"/>
      <c r="T196" s="26"/>
      <c r="U196" s="26"/>
      <c r="V196" s="26"/>
      <c r="W196" s="26"/>
      <c r="X196" s="26"/>
      <c r="Y196" s="26"/>
      <c r="Z196" s="17"/>
      <c r="AA196" s="26"/>
      <c r="AB196" s="20"/>
      <c r="AC196" s="20"/>
      <c r="AD196" s="17"/>
      <c r="AE196" s="16"/>
      <c r="AF196" s="22"/>
      <c r="AG196" s="26"/>
      <c r="AH196" s="26"/>
      <c r="AI196" s="26"/>
      <c r="AJ196" s="24"/>
      <c r="AK196" s="25"/>
      <c r="AL196" s="25"/>
      <c r="AM196" s="25"/>
      <c r="AN196" s="25"/>
      <c r="AO196" s="26"/>
      <c r="AP196" s="16"/>
      <c r="AQ196" s="16"/>
      <c r="AR196" s="16"/>
      <c r="AS196" s="16"/>
      <c r="AT196" s="16"/>
      <c r="AU196" s="16"/>
      <c r="AV196" s="16"/>
      <c r="AW196" s="16"/>
      <c r="AX196" s="27"/>
      <c r="AY196" s="27"/>
      <c r="AZ196" s="16"/>
    </row>
    <row r="197" spans="1:52" s="15" customFormat="1" ht="15.75" customHeight="1" x14ac:dyDescent="0.25">
      <c r="A197" s="16"/>
      <c r="B197" s="16"/>
      <c r="C197" s="16"/>
      <c r="D197" s="16"/>
      <c r="E197" s="16"/>
      <c r="F197" s="16"/>
      <c r="G197" s="16"/>
      <c r="H197" s="16"/>
      <c r="I197" s="16"/>
      <c r="J197" s="16"/>
      <c r="K197" s="16"/>
      <c r="L197" s="17"/>
      <c r="M197" s="17"/>
      <c r="N197" s="16"/>
      <c r="O197" s="16"/>
      <c r="P197" s="16"/>
      <c r="Q197" s="26"/>
      <c r="R197" s="26"/>
      <c r="S197" s="26"/>
      <c r="T197" s="26"/>
      <c r="U197" s="26"/>
      <c r="V197" s="26"/>
      <c r="W197" s="26"/>
      <c r="X197" s="26"/>
      <c r="Y197" s="26"/>
      <c r="Z197" s="17"/>
      <c r="AA197" s="26"/>
      <c r="AB197" s="20"/>
      <c r="AC197" s="20"/>
      <c r="AD197" s="17"/>
      <c r="AE197" s="16"/>
      <c r="AF197" s="22"/>
      <c r="AG197" s="26"/>
      <c r="AH197" s="26"/>
      <c r="AI197" s="26"/>
      <c r="AJ197" s="24"/>
      <c r="AK197" s="25"/>
      <c r="AL197" s="25"/>
      <c r="AM197" s="25"/>
      <c r="AN197" s="25"/>
      <c r="AO197" s="26"/>
      <c r="AP197" s="16"/>
      <c r="AQ197" s="16"/>
      <c r="AR197" s="16"/>
      <c r="AS197" s="16"/>
      <c r="AT197" s="16"/>
      <c r="AU197" s="16"/>
      <c r="AV197" s="16"/>
      <c r="AW197" s="16"/>
      <c r="AX197" s="27"/>
      <c r="AY197" s="27"/>
      <c r="AZ197" s="16"/>
    </row>
    <row r="198" spans="1:52" s="15" customFormat="1" ht="15.75" customHeight="1" x14ac:dyDescent="0.25">
      <c r="A198" s="16"/>
      <c r="B198" s="16"/>
      <c r="C198" s="16"/>
      <c r="D198" s="16"/>
      <c r="E198" s="16"/>
      <c r="F198" s="16"/>
      <c r="G198" s="16"/>
      <c r="H198" s="16"/>
      <c r="I198" s="16"/>
      <c r="J198" s="16"/>
      <c r="K198" s="16"/>
      <c r="L198" s="17"/>
      <c r="M198" s="17"/>
      <c r="N198" s="16"/>
      <c r="O198" s="16"/>
      <c r="P198" s="16"/>
      <c r="Q198" s="26"/>
      <c r="R198" s="26"/>
      <c r="S198" s="26"/>
      <c r="T198" s="26"/>
      <c r="U198" s="26"/>
      <c r="V198" s="26"/>
      <c r="W198" s="26"/>
      <c r="X198" s="26"/>
      <c r="Y198" s="26"/>
      <c r="Z198" s="17"/>
      <c r="AA198" s="26"/>
      <c r="AB198" s="20"/>
      <c r="AC198" s="20"/>
      <c r="AD198" s="17"/>
      <c r="AE198" s="16"/>
      <c r="AF198" s="22"/>
      <c r="AG198" s="26"/>
      <c r="AH198" s="26"/>
      <c r="AI198" s="26"/>
      <c r="AJ198" s="24"/>
      <c r="AK198" s="25"/>
      <c r="AL198" s="25"/>
      <c r="AM198" s="25"/>
      <c r="AN198" s="25"/>
      <c r="AO198" s="26"/>
      <c r="AP198" s="16"/>
      <c r="AQ198" s="16"/>
      <c r="AR198" s="16"/>
      <c r="AS198" s="16"/>
      <c r="AT198" s="16"/>
      <c r="AU198" s="16"/>
      <c r="AV198" s="16"/>
      <c r="AW198" s="16"/>
      <c r="AX198" s="27"/>
      <c r="AY198" s="27"/>
      <c r="AZ198" s="16"/>
    </row>
    <row r="199" spans="1:52" s="15" customFormat="1" ht="15.75" customHeight="1" x14ac:dyDescent="0.25">
      <c r="A199" s="16"/>
      <c r="B199" s="16"/>
      <c r="C199" s="16"/>
      <c r="D199" s="16"/>
      <c r="E199" s="16"/>
      <c r="F199" s="16"/>
      <c r="G199" s="16"/>
      <c r="H199" s="16"/>
      <c r="I199" s="16"/>
      <c r="J199" s="16"/>
      <c r="K199" s="16"/>
      <c r="L199" s="17"/>
      <c r="M199" s="17"/>
      <c r="N199" s="16"/>
      <c r="O199" s="16"/>
      <c r="P199" s="16"/>
      <c r="Q199" s="26"/>
      <c r="R199" s="26"/>
      <c r="S199" s="26"/>
      <c r="T199" s="26"/>
      <c r="U199" s="26"/>
      <c r="V199" s="26"/>
      <c r="W199" s="26"/>
      <c r="X199" s="26"/>
      <c r="Y199" s="26"/>
      <c r="Z199" s="17"/>
      <c r="AA199" s="26"/>
      <c r="AB199" s="20"/>
      <c r="AC199" s="20"/>
      <c r="AD199" s="17"/>
      <c r="AE199" s="16"/>
      <c r="AF199" s="22"/>
      <c r="AG199" s="26"/>
      <c r="AH199" s="26"/>
      <c r="AI199" s="26"/>
      <c r="AJ199" s="24"/>
      <c r="AK199" s="25"/>
      <c r="AL199" s="25"/>
      <c r="AM199" s="25"/>
      <c r="AN199" s="25"/>
      <c r="AO199" s="26"/>
      <c r="AP199" s="16"/>
      <c r="AQ199" s="16"/>
      <c r="AR199" s="16"/>
      <c r="AS199" s="16"/>
      <c r="AT199" s="16"/>
      <c r="AU199" s="16"/>
      <c r="AV199" s="16"/>
      <c r="AW199" s="16"/>
      <c r="AX199" s="27"/>
      <c r="AY199" s="27"/>
      <c r="AZ199" s="16"/>
    </row>
    <row r="200" spans="1:52" s="15" customFormat="1" ht="15.75" customHeight="1" x14ac:dyDescent="0.25">
      <c r="A200" s="16"/>
      <c r="B200" s="16"/>
      <c r="C200" s="16"/>
      <c r="D200" s="16"/>
      <c r="E200" s="29"/>
      <c r="F200" s="16"/>
      <c r="G200" s="16"/>
      <c r="H200" s="16"/>
      <c r="I200" s="16"/>
      <c r="J200" s="16"/>
      <c r="K200" s="16"/>
      <c r="L200" s="17"/>
      <c r="M200" s="17"/>
      <c r="N200" s="16"/>
      <c r="O200" s="16"/>
      <c r="P200" s="16"/>
      <c r="Q200" s="26"/>
      <c r="R200" s="17"/>
      <c r="S200" s="26"/>
      <c r="T200" s="26"/>
      <c r="U200" s="17"/>
      <c r="V200" s="17"/>
      <c r="W200" s="17"/>
      <c r="X200" s="17"/>
      <c r="Y200" s="17"/>
      <c r="Z200" s="17"/>
      <c r="AA200" s="17"/>
      <c r="AB200" s="20"/>
      <c r="AC200" s="20"/>
      <c r="AD200" s="17"/>
      <c r="AE200" s="16"/>
      <c r="AF200" s="22"/>
      <c r="AG200" s="26"/>
      <c r="AH200" s="26"/>
      <c r="AI200" s="26"/>
      <c r="AJ200" s="24"/>
      <c r="AK200" s="25"/>
      <c r="AL200" s="25"/>
      <c r="AM200" s="25"/>
      <c r="AN200" s="25"/>
      <c r="AO200" s="26"/>
      <c r="AP200" s="16"/>
      <c r="AQ200" s="16"/>
      <c r="AR200" s="16"/>
      <c r="AS200" s="28"/>
      <c r="AT200" s="28"/>
      <c r="AU200" s="29"/>
      <c r="AV200" s="16"/>
      <c r="AW200" s="16"/>
      <c r="AX200" s="27"/>
      <c r="AY200" s="27"/>
      <c r="AZ200" s="16"/>
    </row>
    <row r="201" spans="1:52" s="15" customFormat="1" ht="15.75" customHeight="1" x14ac:dyDescent="0.25">
      <c r="A201" s="16"/>
      <c r="B201" s="16"/>
      <c r="C201" s="16"/>
      <c r="D201" s="16"/>
      <c r="E201" s="16"/>
      <c r="F201" s="16"/>
      <c r="G201" s="16"/>
      <c r="H201" s="16"/>
      <c r="I201" s="16"/>
      <c r="J201" s="16"/>
      <c r="K201" s="16"/>
      <c r="L201" s="17"/>
      <c r="M201" s="17"/>
      <c r="N201" s="16"/>
      <c r="O201" s="16"/>
      <c r="P201" s="16"/>
      <c r="Q201" s="26"/>
      <c r="R201" s="26"/>
      <c r="S201" s="26"/>
      <c r="T201" s="26"/>
      <c r="U201" s="26"/>
      <c r="V201" s="26"/>
      <c r="W201" s="26"/>
      <c r="X201" s="26"/>
      <c r="Y201" s="26"/>
      <c r="Z201" s="17"/>
      <c r="AA201" s="26"/>
      <c r="AB201" s="20"/>
      <c r="AC201" s="20"/>
      <c r="AD201" s="17"/>
      <c r="AE201" s="16"/>
      <c r="AF201" s="22"/>
      <c r="AG201" s="26"/>
      <c r="AH201" s="26"/>
      <c r="AI201" s="26"/>
      <c r="AJ201" s="24"/>
      <c r="AK201" s="25"/>
      <c r="AL201" s="25"/>
      <c r="AM201" s="25"/>
      <c r="AN201" s="25"/>
      <c r="AO201" s="26"/>
      <c r="AP201" s="16"/>
      <c r="AQ201" s="16"/>
      <c r="AR201" s="16"/>
      <c r="AS201" s="16"/>
      <c r="AT201" s="16"/>
      <c r="AU201" s="16"/>
      <c r="AV201" s="16"/>
      <c r="AW201" s="16"/>
      <c r="AX201" s="27"/>
      <c r="AY201" s="27"/>
      <c r="AZ201" s="16"/>
    </row>
    <row r="202" spans="1:52" s="15" customFormat="1" ht="15.75" customHeight="1" x14ac:dyDescent="0.25">
      <c r="A202" s="16"/>
      <c r="B202" s="16"/>
      <c r="C202" s="16"/>
      <c r="D202" s="16"/>
      <c r="E202" s="29"/>
      <c r="F202" s="16"/>
      <c r="G202" s="16"/>
      <c r="H202" s="16"/>
      <c r="I202" s="16"/>
      <c r="J202" s="16"/>
      <c r="K202" s="16"/>
      <c r="L202" s="17"/>
      <c r="M202" s="17"/>
      <c r="N202" s="16"/>
      <c r="O202" s="16"/>
      <c r="P202" s="16"/>
      <c r="Q202" s="26"/>
      <c r="R202" s="17"/>
      <c r="S202" s="26"/>
      <c r="T202" s="26"/>
      <c r="U202" s="26"/>
      <c r="V202" s="26"/>
      <c r="W202" s="26"/>
      <c r="X202" s="26"/>
      <c r="Y202" s="26"/>
      <c r="Z202" s="17"/>
      <c r="AA202" s="26"/>
      <c r="AB202" s="20"/>
      <c r="AC202" s="20"/>
      <c r="AD202" s="17"/>
      <c r="AE202" s="16"/>
      <c r="AF202" s="22"/>
      <c r="AG202" s="26"/>
      <c r="AH202" s="26"/>
      <c r="AI202" s="26"/>
      <c r="AJ202" s="24"/>
      <c r="AK202" s="25"/>
      <c r="AL202" s="25"/>
      <c r="AM202" s="25"/>
      <c r="AN202" s="25"/>
      <c r="AO202" s="26"/>
      <c r="AP202" s="16"/>
      <c r="AQ202" s="16"/>
      <c r="AR202" s="16"/>
      <c r="AS202" s="28"/>
      <c r="AT202" s="28"/>
      <c r="AU202" s="28"/>
      <c r="AV202" s="16"/>
      <c r="AW202" s="16"/>
      <c r="AX202" s="27"/>
      <c r="AY202" s="27"/>
      <c r="AZ202" s="16"/>
    </row>
    <row r="203" spans="1:52" s="15" customFormat="1" ht="15.75" customHeight="1" x14ac:dyDescent="0.25">
      <c r="A203" s="16"/>
      <c r="B203" s="16"/>
      <c r="C203" s="16"/>
      <c r="D203" s="16"/>
      <c r="E203" s="16"/>
      <c r="F203" s="16"/>
      <c r="G203" s="16"/>
      <c r="H203" s="16"/>
      <c r="I203" s="16"/>
      <c r="J203" s="16"/>
      <c r="K203" s="16"/>
      <c r="L203" s="17"/>
      <c r="M203" s="17"/>
      <c r="N203" s="16"/>
      <c r="O203" s="16"/>
      <c r="P203" s="16"/>
      <c r="Q203" s="26"/>
      <c r="R203" s="26"/>
      <c r="S203" s="26"/>
      <c r="T203" s="26"/>
      <c r="U203" s="17"/>
      <c r="V203" s="17"/>
      <c r="W203" s="17"/>
      <c r="X203" s="17"/>
      <c r="Y203" s="17"/>
      <c r="Z203" s="17"/>
      <c r="AA203" s="17"/>
      <c r="AB203" s="20"/>
      <c r="AC203" s="20"/>
      <c r="AD203" s="17"/>
      <c r="AE203" s="16"/>
      <c r="AF203" s="22"/>
      <c r="AG203" s="26"/>
      <c r="AH203" s="26"/>
      <c r="AI203" s="26"/>
      <c r="AJ203" s="24"/>
      <c r="AK203" s="25"/>
      <c r="AL203" s="25"/>
      <c r="AM203" s="25"/>
      <c r="AN203" s="25"/>
      <c r="AO203" s="26"/>
      <c r="AP203" s="16"/>
      <c r="AQ203" s="16"/>
      <c r="AR203" s="16"/>
      <c r="AS203" s="16"/>
      <c r="AT203" s="16"/>
      <c r="AU203" s="16"/>
      <c r="AV203" s="16"/>
      <c r="AW203" s="16"/>
      <c r="AX203" s="27"/>
      <c r="AY203" s="27"/>
      <c r="AZ203" s="16"/>
    </row>
    <row r="204" spans="1:52" s="15" customFormat="1" ht="15.75" customHeight="1" x14ac:dyDescent="0.25">
      <c r="A204" s="16"/>
      <c r="B204" s="16"/>
      <c r="C204" s="16"/>
      <c r="D204" s="16"/>
      <c r="E204" s="16"/>
      <c r="F204" s="16"/>
      <c r="G204" s="16"/>
      <c r="H204" s="16"/>
      <c r="I204" s="16"/>
      <c r="J204" s="16"/>
      <c r="K204" s="16"/>
      <c r="L204" s="17"/>
      <c r="M204" s="17"/>
      <c r="N204" s="16"/>
      <c r="O204" s="16"/>
      <c r="P204" s="16"/>
      <c r="Q204" s="26"/>
      <c r="R204" s="26"/>
      <c r="S204" s="26"/>
      <c r="T204" s="26"/>
      <c r="U204" s="17"/>
      <c r="V204" s="17"/>
      <c r="W204" s="17"/>
      <c r="X204" s="17"/>
      <c r="Y204" s="17"/>
      <c r="Z204" s="17"/>
      <c r="AA204" s="17"/>
      <c r="AB204" s="20"/>
      <c r="AC204" s="20"/>
      <c r="AD204" s="17"/>
      <c r="AE204" s="16"/>
      <c r="AF204" s="22"/>
      <c r="AG204" s="26"/>
      <c r="AH204" s="26"/>
      <c r="AI204" s="26"/>
      <c r="AJ204" s="24"/>
      <c r="AK204" s="25"/>
      <c r="AL204" s="25"/>
      <c r="AM204" s="25"/>
      <c r="AN204" s="25"/>
      <c r="AO204" s="26"/>
      <c r="AP204" s="16"/>
      <c r="AQ204" s="16"/>
      <c r="AR204" s="16"/>
      <c r="AS204" s="16"/>
      <c r="AT204" s="16"/>
      <c r="AU204" s="16"/>
      <c r="AV204" s="16"/>
      <c r="AW204" s="16"/>
      <c r="AX204" s="27"/>
      <c r="AY204" s="27"/>
      <c r="AZ204" s="16"/>
    </row>
    <row r="205" spans="1:52" s="15" customFormat="1" ht="15.75" customHeight="1" x14ac:dyDescent="0.25">
      <c r="A205" s="16"/>
      <c r="B205" s="16"/>
      <c r="C205" s="16"/>
      <c r="D205" s="16"/>
      <c r="E205" s="16"/>
      <c r="F205" s="16"/>
      <c r="G205" s="16"/>
      <c r="H205" s="16"/>
      <c r="I205" s="16"/>
      <c r="J205" s="16"/>
      <c r="K205" s="16"/>
      <c r="L205" s="17"/>
      <c r="M205" s="17"/>
      <c r="N205" s="16"/>
      <c r="O205" s="16"/>
      <c r="P205" s="16"/>
      <c r="Q205" s="26"/>
      <c r="R205" s="26"/>
      <c r="S205" s="26"/>
      <c r="T205" s="26"/>
      <c r="U205" s="26"/>
      <c r="V205" s="26"/>
      <c r="W205" s="26"/>
      <c r="X205" s="26"/>
      <c r="Y205" s="26"/>
      <c r="Z205" s="17"/>
      <c r="AA205" s="26"/>
      <c r="AB205" s="20"/>
      <c r="AC205" s="20"/>
      <c r="AD205" s="17"/>
      <c r="AE205" s="16"/>
      <c r="AF205" s="22"/>
      <c r="AG205" s="26"/>
      <c r="AH205" s="26"/>
      <c r="AI205" s="26"/>
      <c r="AJ205" s="24"/>
      <c r="AK205" s="25"/>
      <c r="AL205" s="25"/>
      <c r="AM205" s="25"/>
      <c r="AN205" s="25"/>
      <c r="AO205" s="26"/>
      <c r="AP205" s="16"/>
      <c r="AQ205" s="16"/>
      <c r="AR205" s="16"/>
      <c r="AS205" s="16"/>
      <c r="AT205" s="16"/>
      <c r="AU205" s="16"/>
      <c r="AV205" s="16"/>
      <c r="AW205" s="16"/>
      <c r="AX205" s="27"/>
      <c r="AY205" s="27"/>
      <c r="AZ205" s="16"/>
    </row>
    <row r="206" spans="1:52" s="15" customFormat="1" ht="15.75" customHeight="1" x14ac:dyDescent="0.25">
      <c r="A206" s="16"/>
      <c r="B206" s="16"/>
      <c r="C206" s="16"/>
      <c r="D206" s="16"/>
      <c r="E206" s="29"/>
      <c r="F206" s="16"/>
      <c r="G206" s="16"/>
      <c r="H206" s="16"/>
      <c r="I206" s="16"/>
      <c r="J206" s="16"/>
      <c r="K206" s="16"/>
      <c r="L206" s="17"/>
      <c r="M206" s="17"/>
      <c r="N206" s="16"/>
      <c r="O206" s="16"/>
      <c r="P206" s="16"/>
      <c r="Q206" s="26"/>
      <c r="R206" s="26"/>
      <c r="S206" s="26"/>
      <c r="T206" s="26"/>
      <c r="U206" s="26"/>
      <c r="V206" s="26"/>
      <c r="W206" s="26"/>
      <c r="X206" s="26"/>
      <c r="Y206" s="26"/>
      <c r="Z206" s="17"/>
      <c r="AA206" s="26"/>
      <c r="AB206" s="20"/>
      <c r="AC206" s="20"/>
      <c r="AD206" s="17"/>
      <c r="AE206" s="16"/>
      <c r="AF206" s="22"/>
      <c r="AG206" s="26"/>
      <c r="AH206" s="26"/>
      <c r="AI206" s="26"/>
      <c r="AJ206" s="24"/>
      <c r="AK206" s="25"/>
      <c r="AL206" s="25"/>
      <c r="AM206" s="25"/>
      <c r="AN206" s="25"/>
      <c r="AO206" s="26"/>
      <c r="AP206" s="16"/>
      <c r="AQ206" s="16"/>
      <c r="AR206" s="16"/>
      <c r="AS206" s="16"/>
      <c r="AT206" s="16"/>
      <c r="AU206" s="16"/>
      <c r="AV206" s="16"/>
      <c r="AW206" s="16"/>
      <c r="AX206" s="27"/>
      <c r="AY206" s="27"/>
      <c r="AZ206" s="16"/>
    </row>
    <row r="207" spans="1:52" s="15" customFormat="1" ht="15.75" customHeight="1" x14ac:dyDescent="0.25">
      <c r="A207" s="16"/>
      <c r="B207" s="16"/>
      <c r="C207" s="16"/>
      <c r="D207" s="16"/>
      <c r="E207" s="16"/>
      <c r="F207" s="16"/>
      <c r="G207" s="16"/>
      <c r="H207" s="16"/>
      <c r="I207" s="16"/>
      <c r="J207" s="16"/>
      <c r="K207" s="16"/>
      <c r="L207" s="17"/>
      <c r="M207" s="17"/>
      <c r="N207" s="16"/>
      <c r="O207" s="16"/>
      <c r="P207" s="16"/>
      <c r="Q207" s="26"/>
      <c r="R207" s="26"/>
      <c r="S207" s="26"/>
      <c r="T207" s="26"/>
      <c r="U207" s="26"/>
      <c r="V207" s="26"/>
      <c r="W207" s="26"/>
      <c r="X207" s="26"/>
      <c r="Y207" s="26"/>
      <c r="Z207" s="17"/>
      <c r="AA207" s="26"/>
      <c r="AB207" s="20"/>
      <c r="AC207" s="20"/>
      <c r="AD207" s="17"/>
      <c r="AE207" s="16"/>
      <c r="AF207" s="22"/>
      <c r="AG207" s="26"/>
      <c r="AH207" s="26"/>
      <c r="AI207" s="26"/>
      <c r="AJ207" s="24"/>
      <c r="AK207" s="25"/>
      <c r="AL207" s="25"/>
      <c r="AM207" s="25"/>
      <c r="AN207" s="25"/>
      <c r="AO207" s="26"/>
      <c r="AP207" s="16"/>
      <c r="AQ207" s="16"/>
      <c r="AR207" s="16"/>
      <c r="AS207" s="16"/>
      <c r="AT207" s="16"/>
      <c r="AU207" s="16"/>
      <c r="AV207" s="16"/>
      <c r="AW207" s="16"/>
      <c r="AX207" s="27"/>
      <c r="AY207" s="27"/>
      <c r="AZ207" s="16"/>
    </row>
    <row r="208" spans="1:52" s="15" customFormat="1" ht="15.75" customHeight="1" x14ac:dyDescent="0.25">
      <c r="A208" s="16"/>
      <c r="B208" s="16"/>
      <c r="C208" s="16"/>
      <c r="D208" s="16"/>
      <c r="E208" s="16"/>
      <c r="F208" s="16"/>
      <c r="G208" s="16"/>
      <c r="H208" s="16"/>
      <c r="I208" s="16"/>
      <c r="J208" s="16"/>
      <c r="K208" s="16"/>
      <c r="L208" s="17"/>
      <c r="M208" s="17"/>
      <c r="N208" s="16"/>
      <c r="O208" s="16"/>
      <c r="P208" s="16"/>
      <c r="Q208" s="26"/>
      <c r="R208" s="26"/>
      <c r="S208" s="26"/>
      <c r="T208" s="26"/>
      <c r="U208" s="17"/>
      <c r="V208" s="17"/>
      <c r="W208" s="17"/>
      <c r="X208" s="17"/>
      <c r="Y208" s="17"/>
      <c r="Z208" s="17"/>
      <c r="AA208" s="17"/>
      <c r="AB208" s="20"/>
      <c r="AC208" s="20"/>
      <c r="AD208" s="17"/>
      <c r="AE208" s="16"/>
      <c r="AF208" s="22"/>
      <c r="AG208" s="26"/>
      <c r="AH208" s="26"/>
      <c r="AI208" s="26"/>
      <c r="AJ208" s="24"/>
      <c r="AK208" s="25"/>
      <c r="AL208" s="25"/>
      <c r="AM208" s="25"/>
      <c r="AN208" s="25"/>
      <c r="AO208" s="26"/>
      <c r="AP208" s="16"/>
      <c r="AQ208" s="16"/>
      <c r="AR208" s="16"/>
      <c r="AS208" s="16"/>
      <c r="AT208" s="16"/>
      <c r="AU208" s="16"/>
      <c r="AV208" s="16"/>
      <c r="AW208" s="16"/>
      <c r="AX208" s="27"/>
      <c r="AY208" s="27"/>
      <c r="AZ208" s="16"/>
    </row>
    <row r="209" spans="1:52" s="15" customFormat="1" ht="15.75" customHeight="1" x14ac:dyDescent="0.25">
      <c r="A209" s="16"/>
      <c r="B209" s="16"/>
      <c r="C209" s="16"/>
      <c r="D209" s="16"/>
      <c r="E209" s="16"/>
      <c r="F209" s="16"/>
      <c r="G209" s="16"/>
      <c r="H209" s="16"/>
      <c r="I209" s="16"/>
      <c r="J209" s="16"/>
      <c r="K209" s="16"/>
      <c r="L209" s="17"/>
      <c r="M209" s="17"/>
      <c r="N209" s="16"/>
      <c r="O209" s="16"/>
      <c r="P209" s="16"/>
      <c r="Q209" s="26"/>
      <c r="R209" s="26"/>
      <c r="S209" s="26"/>
      <c r="T209" s="26"/>
      <c r="U209" s="17"/>
      <c r="V209" s="17"/>
      <c r="W209" s="17"/>
      <c r="X209" s="17"/>
      <c r="Y209" s="17"/>
      <c r="Z209" s="17"/>
      <c r="AA209" s="17"/>
      <c r="AB209" s="20"/>
      <c r="AC209" s="20"/>
      <c r="AD209" s="17"/>
      <c r="AE209" s="16"/>
      <c r="AF209" s="22"/>
      <c r="AG209" s="26"/>
      <c r="AH209" s="26"/>
      <c r="AI209" s="26"/>
      <c r="AJ209" s="24"/>
      <c r="AK209" s="25"/>
      <c r="AL209" s="25"/>
      <c r="AM209" s="25"/>
      <c r="AN209" s="25"/>
      <c r="AO209" s="26"/>
      <c r="AP209" s="16"/>
      <c r="AQ209" s="16"/>
      <c r="AR209" s="16"/>
      <c r="AS209" s="16"/>
      <c r="AT209" s="16"/>
      <c r="AU209" s="16"/>
      <c r="AV209" s="16"/>
      <c r="AW209" s="16"/>
      <c r="AX209" s="27"/>
      <c r="AY209" s="27"/>
      <c r="AZ209" s="16"/>
    </row>
    <row r="210" spans="1:52" s="15" customFormat="1" ht="15.75" customHeight="1" x14ac:dyDescent="0.25">
      <c r="A210" s="16"/>
      <c r="B210" s="16"/>
      <c r="C210" s="16"/>
      <c r="D210" s="16"/>
      <c r="E210" s="16"/>
      <c r="F210" s="16"/>
      <c r="G210" s="16"/>
      <c r="H210" s="16"/>
      <c r="I210" s="16"/>
      <c r="J210" s="16"/>
      <c r="K210" s="16"/>
      <c r="L210" s="17"/>
      <c r="M210" s="17"/>
      <c r="N210" s="16"/>
      <c r="O210" s="16"/>
      <c r="P210" s="16"/>
      <c r="Q210" s="26"/>
      <c r="R210" s="26"/>
      <c r="S210" s="26"/>
      <c r="T210" s="26"/>
      <c r="U210" s="26"/>
      <c r="V210" s="26"/>
      <c r="W210" s="26"/>
      <c r="X210" s="26"/>
      <c r="Y210" s="26"/>
      <c r="Z210" s="17"/>
      <c r="AA210" s="26"/>
      <c r="AB210" s="20"/>
      <c r="AC210" s="20"/>
      <c r="AD210" s="17"/>
      <c r="AE210" s="16"/>
      <c r="AF210" s="26"/>
      <c r="AG210" s="26"/>
      <c r="AH210" s="26"/>
      <c r="AI210" s="26"/>
      <c r="AJ210" s="24"/>
      <c r="AK210" s="25"/>
      <c r="AL210" s="25"/>
      <c r="AM210" s="25"/>
      <c r="AN210" s="25"/>
      <c r="AO210" s="26"/>
      <c r="AP210" s="16"/>
      <c r="AQ210" s="16"/>
      <c r="AR210" s="16"/>
      <c r="AS210" s="16"/>
      <c r="AT210" s="16"/>
      <c r="AU210" s="16"/>
      <c r="AV210" s="16"/>
      <c r="AW210" s="16"/>
      <c r="AX210" s="27"/>
      <c r="AY210" s="27"/>
      <c r="AZ210" s="16"/>
    </row>
    <row r="211" spans="1:52" s="15" customFormat="1" ht="15.75" customHeight="1" x14ac:dyDescent="0.25">
      <c r="A211" s="16"/>
      <c r="B211" s="16"/>
      <c r="C211" s="16"/>
      <c r="D211" s="16"/>
      <c r="E211" s="16"/>
      <c r="F211" s="16"/>
      <c r="G211" s="16"/>
      <c r="H211" s="16"/>
      <c r="I211" s="16"/>
      <c r="J211" s="16"/>
      <c r="K211" s="16"/>
      <c r="L211" s="17"/>
      <c r="M211" s="17"/>
      <c r="N211" s="16"/>
      <c r="O211" s="16"/>
      <c r="P211" s="16"/>
      <c r="Q211" s="26"/>
      <c r="R211" s="26"/>
      <c r="S211" s="26"/>
      <c r="T211" s="26"/>
      <c r="U211" s="17"/>
      <c r="V211" s="17"/>
      <c r="W211" s="17"/>
      <c r="X211" s="17"/>
      <c r="Y211" s="17"/>
      <c r="Z211" s="17"/>
      <c r="AA211" s="17"/>
      <c r="AB211" s="20"/>
      <c r="AC211" s="20"/>
      <c r="AD211" s="17"/>
      <c r="AE211" s="16"/>
      <c r="AF211" s="22"/>
      <c r="AG211" s="26"/>
      <c r="AH211" s="26"/>
      <c r="AI211" s="26"/>
      <c r="AJ211" s="24"/>
      <c r="AK211" s="25"/>
      <c r="AL211" s="25"/>
      <c r="AM211" s="25"/>
      <c r="AN211" s="25"/>
      <c r="AO211" s="26"/>
      <c r="AP211" s="16"/>
      <c r="AQ211" s="16"/>
      <c r="AR211" s="16"/>
      <c r="AS211" s="16"/>
      <c r="AT211" s="16"/>
      <c r="AU211" s="16"/>
      <c r="AV211" s="16"/>
      <c r="AW211" s="16"/>
      <c r="AX211" s="27"/>
      <c r="AY211" s="27"/>
      <c r="AZ211" s="16"/>
    </row>
    <row r="212" spans="1:52" s="15" customFormat="1" ht="15.75" customHeight="1" x14ac:dyDescent="0.25">
      <c r="A212" s="16"/>
      <c r="B212" s="16"/>
      <c r="C212" s="16"/>
      <c r="D212" s="16"/>
      <c r="E212" s="16"/>
      <c r="F212" s="16"/>
      <c r="G212" s="16"/>
      <c r="H212" s="16"/>
      <c r="I212" s="16"/>
      <c r="J212" s="16"/>
      <c r="K212" s="16"/>
      <c r="L212" s="17"/>
      <c r="M212" s="17"/>
      <c r="N212" s="16"/>
      <c r="O212" s="16"/>
      <c r="P212" s="16"/>
      <c r="Q212" s="26"/>
      <c r="R212" s="26"/>
      <c r="S212" s="26"/>
      <c r="T212" s="26"/>
      <c r="U212" s="26"/>
      <c r="V212" s="26"/>
      <c r="W212" s="26"/>
      <c r="X212" s="26"/>
      <c r="Y212" s="26"/>
      <c r="Z212" s="17"/>
      <c r="AA212" s="26"/>
      <c r="AB212" s="20"/>
      <c r="AC212" s="20"/>
      <c r="AD212" s="17"/>
      <c r="AE212" s="16"/>
      <c r="AF212" s="26"/>
      <c r="AG212" s="26"/>
      <c r="AH212" s="26"/>
      <c r="AI212" s="26"/>
      <c r="AJ212" s="24"/>
      <c r="AK212" s="25"/>
      <c r="AL212" s="25"/>
      <c r="AM212" s="25"/>
      <c r="AN212" s="25"/>
      <c r="AO212" s="26"/>
      <c r="AP212" s="16"/>
      <c r="AQ212" s="16"/>
      <c r="AR212" s="16"/>
      <c r="AS212" s="16"/>
      <c r="AT212" s="16"/>
      <c r="AU212" s="16"/>
      <c r="AV212" s="16"/>
      <c r="AW212" s="16"/>
      <c r="AX212" s="27"/>
      <c r="AY212" s="27"/>
      <c r="AZ212" s="16"/>
    </row>
    <row r="213" spans="1:52" s="15" customFormat="1" ht="15.75" customHeight="1" x14ac:dyDescent="0.25">
      <c r="A213" s="16"/>
      <c r="B213" s="16"/>
      <c r="C213" s="16"/>
      <c r="D213" s="16"/>
      <c r="E213" s="16"/>
      <c r="F213" s="16"/>
      <c r="G213" s="16"/>
      <c r="H213" s="16"/>
      <c r="I213" s="16"/>
      <c r="J213" s="16"/>
      <c r="K213" s="16"/>
      <c r="L213" s="17"/>
      <c r="M213" s="17"/>
      <c r="N213" s="16"/>
      <c r="O213" s="16"/>
      <c r="P213" s="16"/>
      <c r="Q213" s="26"/>
      <c r="R213" s="26"/>
      <c r="S213" s="26"/>
      <c r="T213" s="26"/>
      <c r="U213" s="26"/>
      <c r="V213" s="26"/>
      <c r="W213" s="26"/>
      <c r="X213" s="26"/>
      <c r="Y213" s="26"/>
      <c r="Z213" s="17"/>
      <c r="AA213" s="26"/>
      <c r="AB213" s="20"/>
      <c r="AC213" s="20"/>
      <c r="AD213" s="17"/>
      <c r="AE213" s="16"/>
      <c r="AF213" s="26"/>
      <c r="AG213" s="26"/>
      <c r="AH213" s="26"/>
      <c r="AI213" s="26"/>
      <c r="AJ213" s="24"/>
      <c r="AK213" s="25"/>
      <c r="AL213" s="25"/>
      <c r="AM213" s="25"/>
      <c r="AN213" s="25"/>
      <c r="AO213" s="26"/>
      <c r="AP213" s="16"/>
      <c r="AQ213" s="16"/>
      <c r="AR213" s="16"/>
      <c r="AS213" s="16"/>
      <c r="AT213" s="16"/>
      <c r="AU213" s="16"/>
      <c r="AV213" s="16"/>
      <c r="AW213" s="16"/>
      <c r="AX213" s="27"/>
      <c r="AY213" s="27"/>
      <c r="AZ213" s="16"/>
    </row>
    <row r="214" spans="1:52" s="15" customFormat="1" ht="15.75" customHeight="1" x14ac:dyDescent="0.25">
      <c r="A214" s="16"/>
      <c r="B214" s="16"/>
      <c r="C214" s="16"/>
      <c r="D214" s="16"/>
      <c r="E214" s="16"/>
      <c r="F214" s="16"/>
      <c r="G214" s="16"/>
      <c r="H214" s="16"/>
      <c r="I214" s="16"/>
      <c r="J214" s="16"/>
      <c r="K214" s="16"/>
      <c r="L214" s="17"/>
      <c r="M214" s="17"/>
      <c r="N214" s="16"/>
      <c r="O214" s="16"/>
      <c r="P214" s="16"/>
      <c r="Q214" s="26"/>
      <c r="R214" s="26"/>
      <c r="S214" s="26"/>
      <c r="T214" s="26"/>
      <c r="U214" s="26"/>
      <c r="V214" s="26"/>
      <c r="W214" s="26"/>
      <c r="X214" s="26"/>
      <c r="Y214" s="26"/>
      <c r="Z214" s="16"/>
      <c r="AA214" s="26"/>
      <c r="AB214" s="20"/>
      <c r="AC214" s="20"/>
      <c r="AD214" s="17"/>
      <c r="AE214" s="16"/>
      <c r="AF214" s="26"/>
      <c r="AG214" s="26"/>
      <c r="AH214" s="26"/>
      <c r="AI214" s="26"/>
      <c r="AJ214" s="24"/>
      <c r="AK214" s="25"/>
      <c r="AL214" s="25"/>
      <c r="AM214" s="25"/>
      <c r="AN214" s="25"/>
      <c r="AO214" s="26"/>
      <c r="AP214" s="16"/>
      <c r="AQ214" s="16"/>
      <c r="AR214" s="16"/>
      <c r="AS214" s="16"/>
      <c r="AT214" s="16"/>
      <c r="AU214" s="16"/>
      <c r="AV214" s="16"/>
      <c r="AW214" s="16"/>
      <c r="AX214" s="27"/>
      <c r="AY214" s="27"/>
      <c r="AZ214" s="16"/>
    </row>
    <row r="215" spans="1:52" s="15" customFormat="1" ht="15.75" customHeight="1" x14ac:dyDescent="0.25">
      <c r="A215" s="16"/>
      <c r="B215" s="16"/>
      <c r="C215" s="16"/>
      <c r="D215" s="16"/>
      <c r="E215" s="16"/>
      <c r="F215" s="16"/>
      <c r="G215" s="16"/>
      <c r="H215" s="16"/>
      <c r="I215" s="16"/>
      <c r="J215" s="16"/>
      <c r="K215" s="16"/>
      <c r="L215" s="17"/>
      <c r="M215" s="17"/>
      <c r="N215" s="16"/>
      <c r="O215" s="16"/>
      <c r="P215" s="16"/>
      <c r="Q215" s="26"/>
      <c r="R215" s="26"/>
      <c r="S215" s="26"/>
      <c r="T215" s="26"/>
      <c r="U215" s="26"/>
      <c r="V215" s="26"/>
      <c r="W215" s="26"/>
      <c r="X215" s="26"/>
      <c r="Y215" s="26"/>
      <c r="Z215" s="17"/>
      <c r="AA215" s="26"/>
      <c r="AB215" s="20"/>
      <c r="AC215" s="20"/>
      <c r="AD215" s="17"/>
      <c r="AE215" s="16"/>
      <c r="AF215" s="26"/>
      <c r="AG215" s="26"/>
      <c r="AH215" s="26"/>
      <c r="AI215" s="26"/>
      <c r="AJ215" s="24"/>
      <c r="AK215" s="25"/>
      <c r="AL215" s="25"/>
      <c r="AM215" s="25"/>
      <c r="AN215" s="25"/>
      <c r="AO215" s="26"/>
      <c r="AP215" s="16"/>
      <c r="AQ215" s="16"/>
      <c r="AR215" s="16"/>
      <c r="AS215" s="16"/>
      <c r="AT215" s="16"/>
      <c r="AU215" s="16"/>
      <c r="AV215" s="16"/>
      <c r="AW215" s="16"/>
      <c r="AX215" s="27"/>
      <c r="AY215" s="27"/>
      <c r="AZ215" s="16"/>
    </row>
    <row r="216" spans="1:52" s="15" customFormat="1" ht="15.75" customHeight="1" x14ac:dyDescent="0.25">
      <c r="A216" s="16"/>
      <c r="B216" s="16"/>
      <c r="C216" s="16"/>
      <c r="D216" s="16"/>
      <c r="E216" s="16"/>
      <c r="F216" s="16"/>
      <c r="G216" s="16"/>
      <c r="H216" s="16"/>
      <c r="I216" s="16"/>
      <c r="J216" s="16"/>
      <c r="K216" s="16"/>
      <c r="L216" s="17"/>
      <c r="M216" s="17"/>
      <c r="N216" s="16"/>
      <c r="O216" s="16"/>
      <c r="P216" s="16"/>
      <c r="Q216" s="26"/>
      <c r="R216" s="26"/>
      <c r="S216" s="26"/>
      <c r="T216" s="26"/>
      <c r="U216" s="17"/>
      <c r="V216" s="17"/>
      <c r="W216" s="17"/>
      <c r="X216" s="17"/>
      <c r="Y216" s="17"/>
      <c r="Z216" s="17"/>
      <c r="AA216" s="17"/>
      <c r="AB216" s="20"/>
      <c r="AC216" s="20"/>
      <c r="AD216" s="17"/>
      <c r="AE216" s="16"/>
      <c r="AF216" s="26"/>
      <c r="AG216" s="26"/>
      <c r="AH216" s="26"/>
      <c r="AI216" s="26"/>
      <c r="AJ216" s="24"/>
      <c r="AK216" s="25"/>
      <c r="AL216" s="25"/>
      <c r="AM216" s="25"/>
      <c r="AN216" s="25"/>
      <c r="AO216" s="26"/>
      <c r="AP216" s="16"/>
      <c r="AQ216" s="16"/>
      <c r="AR216" s="16"/>
      <c r="AS216" s="16"/>
      <c r="AT216" s="16"/>
      <c r="AU216" s="16"/>
      <c r="AV216" s="16"/>
      <c r="AW216" s="16"/>
      <c r="AX216" s="27"/>
      <c r="AY216" s="27"/>
      <c r="AZ216" s="16"/>
    </row>
    <row r="217" spans="1:52" s="15" customFormat="1" ht="15.75" customHeight="1" x14ac:dyDescent="0.25">
      <c r="A217" s="16"/>
      <c r="B217" s="16"/>
      <c r="C217" s="16"/>
      <c r="D217" s="16"/>
      <c r="E217" s="16"/>
      <c r="F217" s="16"/>
      <c r="G217" s="16"/>
      <c r="H217" s="16"/>
      <c r="I217" s="16"/>
      <c r="J217" s="16"/>
      <c r="K217" s="16"/>
      <c r="L217" s="17"/>
      <c r="M217" s="17"/>
      <c r="N217" s="16"/>
      <c r="O217" s="16"/>
      <c r="P217" s="16"/>
      <c r="Q217" s="26"/>
      <c r="R217" s="26"/>
      <c r="S217" s="26"/>
      <c r="T217" s="26"/>
      <c r="U217" s="26"/>
      <c r="V217" s="26"/>
      <c r="W217" s="26"/>
      <c r="X217" s="26"/>
      <c r="Y217" s="26"/>
      <c r="Z217" s="17"/>
      <c r="AA217" s="26"/>
      <c r="AB217" s="20"/>
      <c r="AC217" s="20"/>
      <c r="AD217" s="17"/>
      <c r="AE217" s="16"/>
      <c r="AF217" s="22"/>
      <c r="AG217" s="26"/>
      <c r="AH217" s="26"/>
      <c r="AI217" s="26"/>
      <c r="AJ217" s="24"/>
      <c r="AK217" s="25"/>
      <c r="AL217" s="25"/>
      <c r="AM217" s="25"/>
      <c r="AN217" s="25"/>
      <c r="AO217" s="26"/>
      <c r="AP217" s="16"/>
      <c r="AQ217" s="16"/>
      <c r="AR217" s="16"/>
      <c r="AS217" s="16"/>
      <c r="AT217" s="16"/>
      <c r="AU217" s="16"/>
      <c r="AV217" s="16"/>
      <c r="AW217" s="16"/>
      <c r="AX217" s="27"/>
      <c r="AY217" s="27"/>
      <c r="AZ217" s="16"/>
    </row>
    <row r="218" spans="1:52" s="15" customFormat="1" ht="15.75" customHeight="1" x14ac:dyDescent="0.25">
      <c r="A218" s="16"/>
      <c r="B218" s="16"/>
      <c r="C218" s="16"/>
      <c r="D218" s="16"/>
      <c r="E218" s="16"/>
      <c r="F218" s="16"/>
      <c r="G218" s="16"/>
      <c r="H218" s="16"/>
      <c r="I218" s="16"/>
      <c r="J218" s="16"/>
      <c r="K218" s="16"/>
      <c r="L218" s="17"/>
      <c r="M218" s="17"/>
      <c r="N218" s="16"/>
      <c r="O218" s="16"/>
      <c r="P218" s="16"/>
      <c r="Q218" s="26"/>
      <c r="R218" s="26"/>
      <c r="S218" s="26"/>
      <c r="T218" s="26"/>
      <c r="U218" s="26"/>
      <c r="V218" s="26"/>
      <c r="W218" s="26"/>
      <c r="X218" s="26"/>
      <c r="Y218" s="26"/>
      <c r="Z218" s="17"/>
      <c r="AA218" s="26"/>
      <c r="AB218" s="20"/>
      <c r="AC218" s="20"/>
      <c r="AD218" s="17"/>
      <c r="AE218" s="16"/>
      <c r="AF218" s="22"/>
      <c r="AG218" s="26"/>
      <c r="AH218" s="26"/>
      <c r="AI218" s="26"/>
      <c r="AJ218" s="24"/>
      <c r="AK218" s="25"/>
      <c r="AL218" s="25"/>
      <c r="AM218" s="25"/>
      <c r="AN218" s="25"/>
      <c r="AO218" s="26"/>
      <c r="AP218" s="16"/>
      <c r="AQ218" s="16"/>
      <c r="AR218" s="16"/>
      <c r="AS218" s="16"/>
      <c r="AT218" s="16"/>
      <c r="AU218" s="16"/>
      <c r="AV218" s="16"/>
      <c r="AW218" s="16"/>
      <c r="AX218" s="27"/>
      <c r="AY218" s="27"/>
      <c r="AZ218" s="16"/>
    </row>
    <row r="219" spans="1:52" s="15" customFormat="1" ht="15.75" customHeight="1" x14ac:dyDescent="0.25">
      <c r="A219" s="16"/>
      <c r="B219" s="16"/>
      <c r="C219" s="16"/>
      <c r="D219" s="16"/>
      <c r="E219" s="16"/>
      <c r="F219" s="16"/>
      <c r="G219" s="16"/>
      <c r="H219" s="16"/>
      <c r="I219" s="16"/>
      <c r="J219" s="16"/>
      <c r="K219" s="16"/>
      <c r="L219" s="17"/>
      <c r="M219" s="17"/>
      <c r="N219" s="16"/>
      <c r="O219" s="16"/>
      <c r="P219" s="16"/>
      <c r="Q219" s="26"/>
      <c r="R219" s="26"/>
      <c r="S219" s="26"/>
      <c r="T219" s="26"/>
      <c r="U219" s="26"/>
      <c r="V219" s="26"/>
      <c r="W219" s="26"/>
      <c r="X219" s="26"/>
      <c r="Y219" s="26"/>
      <c r="Z219" s="17"/>
      <c r="AA219" s="26"/>
      <c r="AB219" s="20"/>
      <c r="AC219" s="20"/>
      <c r="AD219" s="17"/>
      <c r="AE219" s="16"/>
      <c r="AF219" s="22"/>
      <c r="AG219" s="26"/>
      <c r="AH219" s="26"/>
      <c r="AI219" s="26"/>
      <c r="AJ219" s="24"/>
      <c r="AK219" s="25"/>
      <c r="AL219" s="25"/>
      <c r="AM219" s="25"/>
      <c r="AN219" s="25"/>
      <c r="AO219" s="26"/>
      <c r="AP219" s="16"/>
      <c r="AQ219" s="16"/>
      <c r="AR219" s="16"/>
      <c r="AS219" s="16"/>
      <c r="AT219" s="16"/>
      <c r="AU219" s="16"/>
      <c r="AV219" s="16"/>
      <c r="AW219" s="16"/>
      <c r="AX219" s="27"/>
      <c r="AY219" s="27"/>
      <c r="AZ219" s="16"/>
    </row>
    <row r="220" spans="1:52" s="15" customFormat="1" ht="15.75" customHeight="1" x14ac:dyDescent="0.25">
      <c r="A220" s="16"/>
      <c r="B220" s="16"/>
      <c r="C220" s="16"/>
      <c r="D220" s="16"/>
      <c r="E220" s="16"/>
      <c r="F220" s="16"/>
      <c r="G220" s="16"/>
      <c r="H220" s="16"/>
      <c r="I220" s="16"/>
      <c r="J220" s="16"/>
      <c r="K220" s="16"/>
      <c r="L220" s="17"/>
      <c r="M220" s="17"/>
      <c r="N220" s="16"/>
      <c r="O220" s="16"/>
      <c r="P220" s="16"/>
      <c r="Q220" s="26"/>
      <c r="R220" s="17"/>
      <c r="S220" s="26"/>
      <c r="T220" s="26"/>
      <c r="U220" s="26"/>
      <c r="V220" s="26"/>
      <c r="W220" s="26"/>
      <c r="X220" s="26"/>
      <c r="Y220" s="26"/>
      <c r="Z220" s="17"/>
      <c r="AA220" s="26"/>
      <c r="AB220" s="20"/>
      <c r="AC220" s="20"/>
      <c r="AD220" s="17"/>
      <c r="AE220" s="16"/>
      <c r="AF220" s="22"/>
      <c r="AG220" s="26"/>
      <c r="AH220" s="26"/>
      <c r="AI220" s="26"/>
      <c r="AJ220" s="24"/>
      <c r="AK220" s="25"/>
      <c r="AL220" s="25"/>
      <c r="AM220" s="25"/>
      <c r="AN220" s="25"/>
      <c r="AO220" s="26"/>
      <c r="AP220" s="16"/>
      <c r="AQ220" s="16"/>
      <c r="AR220" s="16"/>
      <c r="AS220" s="28"/>
      <c r="AT220" s="29"/>
      <c r="AU220" s="29"/>
      <c r="AV220" s="16"/>
      <c r="AW220" s="16"/>
      <c r="AX220" s="27"/>
      <c r="AY220" s="27"/>
      <c r="AZ220" s="16"/>
    </row>
    <row r="221" spans="1:52" s="15" customFormat="1" ht="15.75" customHeight="1" x14ac:dyDescent="0.25">
      <c r="A221" s="16"/>
      <c r="B221" s="16"/>
      <c r="C221" s="16"/>
      <c r="D221" s="16"/>
      <c r="E221" s="16"/>
      <c r="F221" s="16"/>
      <c r="G221" s="16"/>
      <c r="H221" s="16"/>
      <c r="I221" s="16"/>
      <c r="J221" s="16"/>
      <c r="K221" s="16"/>
      <c r="L221" s="17"/>
      <c r="M221" s="17"/>
      <c r="N221" s="16"/>
      <c r="O221" s="16"/>
      <c r="P221" s="16"/>
      <c r="Q221" s="26"/>
      <c r="R221" s="26"/>
      <c r="S221" s="26"/>
      <c r="T221" s="26"/>
      <c r="U221" s="26"/>
      <c r="V221" s="26"/>
      <c r="W221" s="26"/>
      <c r="X221" s="26"/>
      <c r="Y221" s="26"/>
      <c r="Z221" s="17"/>
      <c r="AA221" s="26"/>
      <c r="AB221" s="20"/>
      <c r="AC221" s="20"/>
      <c r="AD221" s="17"/>
      <c r="AE221" s="16"/>
      <c r="AF221" s="22"/>
      <c r="AG221" s="26"/>
      <c r="AH221" s="26"/>
      <c r="AI221" s="26"/>
      <c r="AJ221" s="24"/>
      <c r="AK221" s="25"/>
      <c r="AL221" s="25"/>
      <c r="AM221" s="25"/>
      <c r="AN221" s="25"/>
      <c r="AO221" s="26"/>
      <c r="AP221" s="16"/>
      <c r="AQ221" s="16"/>
      <c r="AR221" s="16"/>
      <c r="AS221" s="16"/>
      <c r="AT221" s="16"/>
      <c r="AU221" s="16"/>
      <c r="AV221" s="16"/>
      <c r="AW221" s="16"/>
      <c r="AX221" s="27"/>
      <c r="AY221" s="27"/>
      <c r="AZ221" s="16"/>
    </row>
    <row r="222" spans="1:52" s="15" customFormat="1" ht="15.75" customHeight="1" x14ac:dyDescent="0.25">
      <c r="A222" s="16"/>
      <c r="B222" s="16"/>
      <c r="C222" s="16"/>
      <c r="D222" s="16"/>
      <c r="E222" s="16"/>
      <c r="F222" s="16"/>
      <c r="G222" s="16"/>
      <c r="H222" s="16"/>
      <c r="I222" s="16"/>
      <c r="J222" s="16"/>
      <c r="K222" s="16"/>
      <c r="L222" s="17"/>
      <c r="M222" s="17"/>
      <c r="N222" s="16"/>
      <c r="O222" s="16"/>
      <c r="P222" s="16"/>
      <c r="Q222" s="26"/>
      <c r="R222" s="26"/>
      <c r="S222" s="26"/>
      <c r="T222" s="26"/>
      <c r="U222" s="17"/>
      <c r="V222" s="17"/>
      <c r="W222" s="17"/>
      <c r="X222" s="17"/>
      <c r="Y222" s="17"/>
      <c r="Z222" s="17"/>
      <c r="AA222" s="17"/>
      <c r="AB222" s="20"/>
      <c r="AC222" s="20"/>
      <c r="AD222" s="17"/>
      <c r="AE222" s="16"/>
      <c r="AF222" s="22"/>
      <c r="AG222" s="26"/>
      <c r="AH222" s="26"/>
      <c r="AI222" s="26"/>
      <c r="AJ222" s="24"/>
      <c r="AK222" s="25"/>
      <c r="AL222" s="25"/>
      <c r="AM222" s="25"/>
      <c r="AN222" s="25"/>
      <c r="AO222" s="26"/>
      <c r="AP222" s="16"/>
      <c r="AQ222" s="16"/>
      <c r="AR222" s="16"/>
      <c r="AS222" s="16"/>
      <c r="AT222" s="16"/>
      <c r="AU222" s="16"/>
      <c r="AV222" s="16"/>
      <c r="AW222" s="16"/>
      <c r="AX222" s="27"/>
      <c r="AY222" s="27"/>
      <c r="AZ222" s="16"/>
    </row>
    <row r="223" spans="1:52" s="15" customFormat="1" ht="15.75" customHeight="1" x14ac:dyDescent="0.25">
      <c r="A223" s="16"/>
      <c r="B223" s="16"/>
      <c r="C223" s="16"/>
      <c r="D223" s="16"/>
      <c r="E223" s="16"/>
      <c r="F223" s="16"/>
      <c r="G223" s="16"/>
      <c r="H223" s="16"/>
      <c r="I223" s="16"/>
      <c r="J223" s="16"/>
      <c r="K223" s="16"/>
      <c r="L223" s="17"/>
      <c r="M223" s="17"/>
      <c r="N223" s="16"/>
      <c r="O223" s="16"/>
      <c r="P223" s="16"/>
      <c r="Q223" s="26"/>
      <c r="R223" s="26"/>
      <c r="S223" s="26"/>
      <c r="T223" s="26"/>
      <c r="U223" s="26"/>
      <c r="V223" s="26"/>
      <c r="W223" s="26"/>
      <c r="X223" s="26"/>
      <c r="Y223" s="26"/>
      <c r="Z223" s="17"/>
      <c r="AA223" s="26"/>
      <c r="AB223" s="20"/>
      <c r="AC223" s="20"/>
      <c r="AD223" s="17"/>
      <c r="AE223" s="16"/>
      <c r="AF223" s="22"/>
      <c r="AG223" s="26"/>
      <c r="AH223" s="26"/>
      <c r="AI223" s="26"/>
      <c r="AJ223" s="24"/>
      <c r="AK223" s="25"/>
      <c r="AL223" s="25"/>
      <c r="AM223" s="25"/>
      <c r="AN223" s="25"/>
      <c r="AO223" s="26"/>
      <c r="AP223" s="16"/>
      <c r="AQ223" s="16"/>
      <c r="AR223" s="16"/>
      <c r="AS223" s="16"/>
      <c r="AT223" s="16"/>
      <c r="AU223" s="16"/>
      <c r="AV223" s="16"/>
      <c r="AW223" s="16"/>
      <c r="AX223" s="27"/>
      <c r="AY223" s="27"/>
      <c r="AZ223" s="16"/>
    </row>
    <row r="224" spans="1:52" s="15" customFormat="1" ht="15.75" customHeight="1" x14ac:dyDescent="0.25">
      <c r="A224" s="16"/>
      <c r="B224" s="16"/>
      <c r="C224" s="16"/>
      <c r="D224" s="16"/>
      <c r="E224" s="16"/>
      <c r="F224" s="16"/>
      <c r="G224" s="16"/>
      <c r="H224" s="16"/>
      <c r="I224" s="16"/>
      <c r="J224" s="16"/>
      <c r="K224" s="16"/>
      <c r="L224" s="17"/>
      <c r="M224" s="17"/>
      <c r="N224" s="16"/>
      <c r="O224" s="16"/>
      <c r="P224" s="16"/>
      <c r="Q224" s="26"/>
      <c r="R224" s="26"/>
      <c r="S224" s="26"/>
      <c r="T224" s="26"/>
      <c r="U224" s="26"/>
      <c r="V224" s="26"/>
      <c r="W224" s="26"/>
      <c r="X224" s="26"/>
      <c r="Y224" s="26"/>
      <c r="Z224" s="17"/>
      <c r="AA224" s="26"/>
      <c r="AB224" s="20"/>
      <c r="AC224" s="20"/>
      <c r="AD224" s="17"/>
      <c r="AE224" s="16"/>
      <c r="AF224" s="22"/>
      <c r="AG224" s="26"/>
      <c r="AH224" s="26"/>
      <c r="AI224" s="26"/>
      <c r="AJ224" s="24"/>
      <c r="AK224" s="25"/>
      <c r="AL224" s="25"/>
      <c r="AM224" s="25"/>
      <c r="AN224" s="25"/>
      <c r="AO224" s="26"/>
      <c r="AP224" s="16"/>
      <c r="AQ224" s="16"/>
      <c r="AR224" s="16"/>
      <c r="AS224" s="16"/>
      <c r="AT224" s="16"/>
      <c r="AU224" s="16"/>
      <c r="AV224" s="16"/>
      <c r="AW224" s="16"/>
      <c r="AX224" s="27"/>
      <c r="AY224" s="27"/>
      <c r="AZ224" s="16"/>
    </row>
    <row r="225" spans="1:52" s="15" customFormat="1" ht="15.75" customHeight="1" x14ac:dyDescent="0.25">
      <c r="A225" s="16"/>
      <c r="B225" s="16"/>
      <c r="C225" s="16"/>
      <c r="D225" s="16"/>
      <c r="E225" s="16"/>
      <c r="F225" s="16"/>
      <c r="G225" s="16"/>
      <c r="H225" s="16"/>
      <c r="I225" s="16"/>
      <c r="J225" s="16"/>
      <c r="K225" s="16"/>
      <c r="L225" s="17"/>
      <c r="M225" s="17"/>
      <c r="N225" s="16"/>
      <c r="O225" s="16"/>
      <c r="P225" s="16"/>
      <c r="Q225" s="26"/>
      <c r="R225" s="26"/>
      <c r="S225" s="26"/>
      <c r="T225" s="26"/>
      <c r="U225" s="26"/>
      <c r="V225" s="26"/>
      <c r="W225" s="26"/>
      <c r="X225" s="26"/>
      <c r="Y225" s="26"/>
      <c r="Z225" s="17"/>
      <c r="AA225" s="26"/>
      <c r="AB225" s="20"/>
      <c r="AC225" s="20"/>
      <c r="AD225" s="17"/>
      <c r="AE225" s="16"/>
      <c r="AF225" s="22"/>
      <c r="AG225" s="26"/>
      <c r="AH225" s="26"/>
      <c r="AI225" s="26"/>
      <c r="AJ225" s="24"/>
      <c r="AK225" s="25"/>
      <c r="AL225" s="25"/>
      <c r="AM225" s="25"/>
      <c r="AN225" s="25"/>
      <c r="AO225" s="26"/>
      <c r="AP225" s="16"/>
      <c r="AQ225" s="16"/>
      <c r="AR225" s="16"/>
      <c r="AS225" s="16"/>
      <c r="AT225" s="16"/>
      <c r="AU225" s="16"/>
      <c r="AV225" s="16"/>
      <c r="AW225" s="16"/>
      <c r="AX225" s="27"/>
      <c r="AY225" s="27"/>
      <c r="AZ225" s="16"/>
    </row>
    <row r="226" spans="1:52" s="15" customFormat="1" ht="15.75" customHeight="1" x14ac:dyDescent="0.25">
      <c r="A226" s="16"/>
      <c r="B226" s="16"/>
      <c r="C226" s="16"/>
      <c r="D226" s="16"/>
      <c r="E226" s="16"/>
      <c r="F226" s="16"/>
      <c r="G226" s="16"/>
      <c r="H226" s="16"/>
      <c r="I226" s="16"/>
      <c r="J226" s="16"/>
      <c r="K226" s="16"/>
      <c r="L226" s="17"/>
      <c r="M226" s="17"/>
      <c r="N226" s="16"/>
      <c r="O226" s="16"/>
      <c r="P226" s="16"/>
      <c r="Q226" s="26"/>
      <c r="R226" s="26"/>
      <c r="S226" s="26"/>
      <c r="T226" s="26"/>
      <c r="U226" s="17"/>
      <c r="V226" s="17"/>
      <c r="W226" s="17"/>
      <c r="X226" s="17"/>
      <c r="Y226" s="17"/>
      <c r="Z226" s="17"/>
      <c r="AA226" s="17"/>
      <c r="AB226" s="20"/>
      <c r="AC226" s="20"/>
      <c r="AD226" s="17"/>
      <c r="AE226" s="16"/>
      <c r="AF226" s="22"/>
      <c r="AG226" s="26"/>
      <c r="AH226" s="26"/>
      <c r="AI226" s="26"/>
      <c r="AJ226" s="24"/>
      <c r="AK226" s="25"/>
      <c r="AL226" s="25"/>
      <c r="AM226" s="25"/>
      <c r="AN226" s="25"/>
      <c r="AO226" s="26"/>
      <c r="AP226" s="16"/>
      <c r="AQ226" s="16"/>
      <c r="AR226" s="16"/>
      <c r="AS226" s="16"/>
      <c r="AT226" s="16"/>
      <c r="AU226" s="16"/>
      <c r="AV226" s="16"/>
      <c r="AW226" s="16"/>
      <c r="AX226" s="27"/>
      <c r="AY226" s="27"/>
      <c r="AZ226" s="16"/>
    </row>
    <row r="227" spans="1:52" s="15" customFormat="1" ht="15.75" customHeight="1" x14ac:dyDescent="0.25">
      <c r="A227" s="16"/>
      <c r="B227" s="16"/>
      <c r="C227" s="16"/>
      <c r="D227" s="16"/>
      <c r="E227" s="16"/>
      <c r="F227" s="16"/>
      <c r="G227" s="16"/>
      <c r="H227" s="16"/>
      <c r="I227" s="16"/>
      <c r="J227" s="16"/>
      <c r="K227" s="16"/>
      <c r="L227" s="17"/>
      <c r="M227" s="17"/>
      <c r="N227" s="16"/>
      <c r="O227" s="16"/>
      <c r="P227" s="16"/>
      <c r="Q227" s="26"/>
      <c r="R227" s="26"/>
      <c r="S227" s="26"/>
      <c r="T227" s="26"/>
      <c r="U227" s="26"/>
      <c r="V227" s="26"/>
      <c r="W227" s="26"/>
      <c r="X227" s="26"/>
      <c r="Y227" s="26"/>
      <c r="Z227" s="17"/>
      <c r="AA227" s="26"/>
      <c r="AB227" s="20"/>
      <c r="AC227" s="20"/>
      <c r="AD227" s="17"/>
      <c r="AE227" s="16"/>
      <c r="AF227" s="26"/>
      <c r="AG227" s="26"/>
      <c r="AH227" s="26"/>
      <c r="AI227" s="26"/>
      <c r="AJ227" s="24"/>
      <c r="AK227" s="25"/>
      <c r="AL227" s="25"/>
      <c r="AM227" s="25"/>
      <c r="AN227" s="25"/>
      <c r="AO227" s="26"/>
      <c r="AP227" s="16"/>
      <c r="AQ227" s="16"/>
      <c r="AR227" s="16"/>
      <c r="AS227" s="16"/>
      <c r="AT227" s="16"/>
      <c r="AU227" s="16"/>
      <c r="AV227" s="16"/>
      <c r="AW227" s="16"/>
      <c r="AX227" s="27"/>
      <c r="AY227" s="27"/>
      <c r="AZ227" s="16"/>
    </row>
    <row r="228" spans="1:52" s="15" customFormat="1" ht="15.75" customHeight="1" x14ac:dyDescent="0.25">
      <c r="A228" s="16"/>
      <c r="B228" s="16"/>
      <c r="C228" s="16"/>
      <c r="D228" s="16"/>
      <c r="E228" s="16"/>
      <c r="F228" s="16"/>
      <c r="G228" s="16"/>
      <c r="H228" s="16"/>
      <c r="I228" s="16"/>
      <c r="J228" s="16"/>
      <c r="K228" s="16"/>
      <c r="L228" s="17"/>
      <c r="M228" s="17"/>
      <c r="N228" s="16"/>
      <c r="O228" s="16"/>
      <c r="P228" s="16"/>
      <c r="Q228" s="26"/>
      <c r="R228" s="26"/>
      <c r="S228" s="26"/>
      <c r="T228" s="26"/>
      <c r="U228" s="26"/>
      <c r="V228" s="26"/>
      <c r="W228" s="26"/>
      <c r="X228" s="26"/>
      <c r="Y228" s="26"/>
      <c r="Z228" s="17"/>
      <c r="AA228" s="26"/>
      <c r="AB228" s="20"/>
      <c r="AC228" s="20"/>
      <c r="AD228" s="17"/>
      <c r="AE228" s="16"/>
      <c r="AF228" s="26"/>
      <c r="AG228" s="26"/>
      <c r="AH228" s="26"/>
      <c r="AI228" s="26"/>
      <c r="AJ228" s="24"/>
      <c r="AK228" s="25"/>
      <c r="AL228" s="25"/>
      <c r="AM228" s="25"/>
      <c r="AN228" s="25"/>
      <c r="AO228" s="26"/>
      <c r="AP228" s="16"/>
      <c r="AQ228" s="16"/>
      <c r="AR228" s="16"/>
      <c r="AS228" s="16"/>
      <c r="AT228" s="16"/>
      <c r="AU228" s="16"/>
      <c r="AV228" s="16"/>
      <c r="AW228" s="16"/>
      <c r="AX228" s="27"/>
      <c r="AY228" s="27"/>
      <c r="AZ228" s="16"/>
    </row>
    <row r="229" spans="1:52" s="15" customFormat="1" ht="15.75" customHeight="1" x14ac:dyDescent="0.25">
      <c r="A229" s="16"/>
      <c r="B229" s="16"/>
      <c r="C229" s="16"/>
      <c r="D229" s="16"/>
      <c r="E229" s="16"/>
      <c r="F229" s="16"/>
      <c r="G229" s="16"/>
      <c r="H229" s="16"/>
      <c r="I229" s="16"/>
      <c r="J229" s="16"/>
      <c r="K229" s="16"/>
      <c r="L229" s="17"/>
      <c r="M229" s="17"/>
      <c r="N229" s="16"/>
      <c r="O229" s="16"/>
      <c r="P229" s="16"/>
      <c r="Q229" s="26"/>
      <c r="R229" s="26"/>
      <c r="S229" s="26"/>
      <c r="T229" s="26"/>
      <c r="U229" s="17"/>
      <c r="V229" s="17"/>
      <c r="W229" s="17"/>
      <c r="X229" s="17"/>
      <c r="Y229" s="17"/>
      <c r="Z229" s="17"/>
      <c r="AA229" s="17"/>
      <c r="AB229" s="20"/>
      <c r="AC229" s="20"/>
      <c r="AD229" s="17"/>
      <c r="AE229" s="16"/>
      <c r="AF229" s="22"/>
      <c r="AG229" s="26"/>
      <c r="AH229" s="26"/>
      <c r="AI229" s="26"/>
      <c r="AJ229" s="24"/>
      <c r="AK229" s="25"/>
      <c r="AL229" s="25"/>
      <c r="AM229" s="25"/>
      <c r="AN229" s="25"/>
      <c r="AO229" s="26"/>
      <c r="AP229" s="16"/>
      <c r="AQ229" s="16"/>
      <c r="AR229" s="16"/>
      <c r="AS229" s="16"/>
      <c r="AT229" s="16"/>
      <c r="AU229" s="16"/>
      <c r="AV229" s="16"/>
      <c r="AW229" s="16"/>
      <c r="AX229" s="27"/>
      <c r="AY229" s="27"/>
      <c r="AZ229" s="16"/>
    </row>
    <row r="230" spans="1:52" s="15" customFormat="1" ht="15.75" customHeight="1" x14ac:dyDescent="0.25">
      <c r="A230" s="16"/>
      <c r="B230" s="16"/>
      <c r="C230" s="16"/>
      <c r="D230" s="16"/>
      <c r="E230" s="29"/>
      <c r="F230" s="16"/>
      <c r="G230" s="16"/>
      <c r="H230" s="16"/>
      <c r="I230" s="16"/>
      <c r="J230" s="16"/>
      <c r="K230" s="16"/>
      <c r="L230" s="17"/>
      <c r="M230" s="17"/>
      <c r="N230" s="16"/>
      <c r="O230" s="16"/>
      <c r="P230" s="16"/>
      <c r="Q230" s="26"/>
      <c r="R230" s="26"/>
      <c r="S230" s="26"/>
      <c r="T230" s="26"/>
      <c r="U230" s="17"/>
      <c r="V230" s="17"/>
      <c r="W230" s="17"/>
      <c r="X230" s="17"/>
      <c r="Y230" s="17"/>
      <c r="Z230" s="17"/>
      <c r="AA230" s="17"/>
      <c r="AB230" s="20"/>
      <c r="AC230" s="20"/>
      <c r="AD230" s="17"/>
      <c r="AE230" s="16"/>
      <c r="AF230" s="22"/>
      <c r="AG230" s="26"/>
      <c r="AH230" s="26"/>
      <c r="AI230" s="26"/>
      <c r="AJ230" s="24"/>
      <c r="AK230" s="25"/>
      <c r="AL230" s="25"/>
      <c r="AM230" s="25"/>
      <c r="AN230" s="25"/>
      <c r="AO230" s="26"/>
      <c r="AP230" s="16"/>
      <c r="AQ230" s="16"/>
      <c r="AR230" s="16"/>
      <c r="AS230" s="16"/>
      <c r="AT230" s="16"/>
      <c r="AU230" s="16"/>
      <c r="AV230" s="16"/>
      <c r="AW230" s="16"/>
      <c r="AX230" s="27"/>
      <c r="AY230" s="27"/>
      <c r="AZ230" s="16"/>
    </row>
    <row r="231" spans="1:52" s="15" customFormat="1" ht="15.75" customHeight="1" x14ac:dyDescent="0.25">
      <c r="A231" s="16"/>
      <c r="B231" s="16"/>
      <c r="C231" s="16"/>
      <c r="D231" s="16"/>
      <c r="E231" s="16"/>
      <c r="F231" s="16"/>
      <c r="G231" s="16"/>
      <c r="H231" s="16"/>
      <c r="I231" s="16"/>
      <c r="J231" s="16"/>
      <c r="K231" s="16"/>
      <c r="L231" s="17"/>
      <c r="M231" s="17"/>
      <c r="N231" s="16"/>
      <c r="O231" s="16"/>
      <c r="P231" s="16"/>
      <c r="Q231" s="26"/>
      <c r="R231" s="26"/>
      <c r="S231" s="26"/>
      <c r="T231" s="26"/>
      <c r="U231" s="17"/>
      <c r="V231" s="17"/>
      <c r="W231" s="17"/>
      <c r="X231" s="17"/>
      <c r="Y231" s="17"/>
      <c r="Z231" s="17"/>
      <c r="AA231" s="17"/>
      <c r="AB231" s="20"/>
      <c r="AC231" s="20"/>
      <c r="AD231" s="17"/>
      <c r="AE231" s="16"/>
      <c r="AF231" s="22"/>
      <c r="AG231" s="26"/>
      <c r="AH231" s="26"/>
      <c r="AI231" s="26"/>
      <c r="AJ231" s="24"/>
      <c r="AK231" s="25"/>
      <c r="AL231" s="25"/>
      <c r="AM231" s="25"/>
      <c r="AN231" s="25"/>
      <c r="AO231" s="26"/>
      <c r="AP231" s="16"/>
      <c r="AQ231" s="16"/>
      <c r="AR231" s="16"/>
      <c r="AS231" s="16"/>
      <c r="AT231" s="16"/>
      <c r="AU231" s="16"/>
      <c r="AV231" s="16"/>
      <c r="AW231" s="16"/>
      <c r="AX231" s="27"/>
      <c r="AY231" s="27"/>
      <c r="AZ231" s="16"/>
    </row>
    <row r="232" spans="1:52" s="15" customFormat="1" ht="15.75" customHeight="1" x14ac:dyDescent="0.25">
      <c r="A232" s="16"/>
      <c r="B232" s="16"/>
      <c r="C232" s="16"/>
      <c r="D232" s="16"/>
      <c r="E232" s="16"/>
      <c r="F232" s="16"/>
      <c r="G232" s="16"/>
      <c r="H232" s="16"/>
      <c r="I232" s="16"/>
      <c r="J232" s="16"/>
      <c r="K232" s="16"/>
      <c r="L232" s="17"/>
      <c r="M232" s="17"/>
      <c r="N232" s="16"/>
      <c r="O232" s="16"/>
      <c r="P232" s="16"/>
      <c r="Q232" s="26"/>
      <c r="R232" s="26"/>
      <c r="S232" s="26"/>
      <c r="T232" s="26"/>
      <c r="U232" s="26"/>
      <c r="V232" s="26"/>
      <c r="W232" s="26"/>
      <c r="X232" s="26"/>
      <c r="Y232" s="26"/>
      <c r="Z232" s="16"/>
      <c r="AA232" s="26"/>
      <c r="AB232" s="20"/>
      <c r="AC232" s="20"/>
      <c r="AD232" s="17"/>
      <c r="AE232" s="16"/>
      <c r="AF232" s="22"/>
      <c r="AG232" s="26"/>
      <c r="AH232" s="26"/>
      <c r="AI232" s="26"/>
      <c r="AJ232" s="24"/>
      <c r="AK232" s="25"/>
      <c r="AL232" s="25"/>
      <c r="AM232" s="25"/>
      <c r="AN232" s="25"/>
      <c r="AO232" s="26"/>
      <c r="AP232" s="16"/>
      <c r="AQ232" s="16"/>
      <c r="AR232" s="16"/>
      <c r="AS232" s="16"/>
      <c r="AT232" s="16"/>
      <c r="AU232" s="16"/>
      <c r="AV232" s="16"/>
      <c r="AW232" s="16"/>
      <c r="AX232" s="27"/>
      <c r="AY232" s="27"/>
      <c r="AZ232" s="16"/>
    </row>
    <row r="233" spans="1:52" s="15" customFormat="1" ht="15.75" customHeight="1" x14ac:dyDescent="0.25">
      <c r="A233" s="16"/>
      <c r="B233" s="16"/>
      <c r="C233" s="16"/>
      <c r="D233" s="16"/>
      <c r="E233" s="16"/>
      <c r="F233" s="16"/>
      <c r="G233" s="16"/>
      <c r="H233" s="16"/>
      <c r="I233" s="16"/>
      <c r="J233" s="16"/>
      <c r="K233" s="16"/>
      <c r="L233" s="17"/>
      <c r="M233" s="17"/>
      <c r="N233" s="16"/>
      <c r="O233" s="16"/>
      <c r="P233" s="16"/>
      <c r="Q233" s="26"/>
      <c r="R233" s="26"/>
      <c r="S233" s="26"/>
      <c r="T233" s="26"/>
      <c r="U233" s="17"/>
      <c r="V233" s="17"/>
      <c r="W233" s="17"/>
      <c r="X233" s="17"/>
      <c r="Y233" s="17"/>
      <c r="Z233" s="17"/>
      <c r="AA233" s="17"/>
      <c r="AB233" s="20"/>
      <c r="AC233" s="20"/>
      <c r="AD233" s="17"/>
      <c r="AE233" s="16"/>
      <c r="AF233" s="26"/>
      <c r="AG233" s="26"/>
      <c r="AH233" s="26"/>
      <c r="AI233" s="26"/>
      <c r="AJ233" s="24"/>
      <c r="AK233" s="25"/>
      <c r="AL233" s="25"/>
      <c r="AM233" s="25"/>
      <c r="AN233" s="25"/>
      <c r="AO233" s="26"/>
      <c r="AP233" s="16"/>
      <c r="AQ233" s="16"/>
      <c r="AR233" s="16"/>
      <c r="AS233" s="16"/>
      <c r="AT233" s="16"/>
      <c r="AU233" s="16"/>
      <c r="AV233" s="16"/>
      <c r="AW233" s="16"/>
      <c r="AX233" s="27"/>
      <c r="AY233" s="27"/>
      <c r="AZ233" s="16"/>
    </row>
    <row r="234" spans="1:52" s="15" customFormat="1" ht="15.75" customHeight="1" x14ac:dyDescent="0.25">
      <c r="A234" s="16"/>
      <c r="B234" s="16"/>
      <c r="C234" s="16"/>
      <c r="D234" s="16"/>
      <c r="E234" s="16"/>
      <c r="F234" s="16"/>
      <c r="G234" s="16"/>
      <c r="H234" s="16"/>
      <c r="I234" s="16"/>
      <c r="J234" s="16"/>
      <c r="K234" s="16"/>
      <c r="L234" s="17"/>
      <c r="M234" s="17"/>
      <c r="N234" s="16"/>
      <c r="O234" s="16"/>
      <c r="P234" s="16"/>
      <c r="Q234" s="26"/>
      <c r="R234" s="26"/>
      <c r="S234" s="26"/>
      <c r="T234" s="26"/>
      <c r="U234" s="17"/>
      <c r="V234" s="17"/>
      <c r="W234" s="17"/>
      <c r="X234" s="17"/>
      <c r="Y234" s="17"/>
      <c r="Z234" s="17"/>
      <c r="AA234" s="17"/>
      <c r="AB234" s="20"/>
      <c r="AC234" s="20"/>
      <c r="AD234" s="17"/>
      <c r="AE234" s="16"/>
      <c r="AF234" s="26"/>
      <c r="AG234" s="26"/>
      <c r="AH234" s="26"/>
      <c r="AI234" s="26"/>
      <c r="AJ234" s="24"/>
      <c r="AK234" s="25"/>
      <c r="AL234" s="25"/>
      <c r="AM234" s="25"/>
      <c r="AN234" s="25"/>
      <c r="AO234" s="26"/>
      <c r="AP234" s="16"/>
      <c r="AQ234" s="16"/>
      <c r="AR234" s="16"/>
      <c r="AS234" s="16"/>
      <c r="AT234" s="16"/>
      <c r="AU234" s="16"/>
      <c r="AV234" s="16"/>
      <c r="AW234" s="16"/>
      <c r="AX234" s="27"/>
      <c r="AY234" s="27"/>
      <c r="AZ234" s="16"/>
    </row>
    <row r="235" spans="1:52" s="15" customFormat="1" ht="15.75" customHeight="1" x14ac:dyDescent="0.25">
      <c r="A235" s="16"/>
      <c r="B235" s="16"/>
      <c r="C235" s="16"/>
      <c r="D235" s="16"/>
      <c r="E235" s="29"/>
      <c r="F235" s="16"/>
      <c r="G235" s="16"/>
      <c r="H235" s="16"/>
      <c r="I235" s="16"/>
      <c r="J235" s="16"/>
      <c r="K235" s="16"/>
      <c r="L235" s="17"/>
      <c r="M235" s="17"/>
      <c r="N235" s="16"/>
      <c r="O235" s="16"/>
      <c r="P235" s="16"/>
      <c r="Q235" s="26"/>
      <c r="R235" s="26"/>
      <c r="S235" s="26"/>
      <c r="T235" s="26"/>
      <c r="U235" s="17"/>
      <c r="V235" s="17"/>
      <c r="W235" s="17"/>
      <c r="X235" s="17"/>
      <c r="Y235" s="17"/>
      <c r="Z235" s="17"/>
      <c r="AA235" s="17"/>
      <c r="AB235" s="20"/>
      <c r="AC235" s="20"/>
      <c r="AD235" s="17"/>
      <c r="AE235" s="16"/>
      <c r="AF235" s="22"/>
      <c r="AG235" s="26"/>
      <c r="AH235" s="26"/>
      <c r="AI235" s="26"/>
      <c r="AJ235" s="24"/>
      <c r="AK235" s="25"/>
      <c r="AL235" s="25"/>
      <c r="AM235" s="25"/>
      <c r="AN235" s="25"/>
      <c r="AO235" s="26"/>
      <c r="AP235" s="16"/>
      <c r="AQ235" s="16"/>
      <c r="AR235" s="16"/>
      <c r="AS235" s="16"/>
      <c r="AT235" s="16"/>
      <c r="AU235" s="16"/>
      <c r="AV235" s="16"/>
      <c r="AW235" s="16"/>
      <c r="AX235" s="27"/>
      <c r="AY235" s="27"/>
      <c r="AZ235" s="16"/>
    </row>
    <row r="236" spans="1:52" s="15" customFormat="1" ht="15.75" customHeight="1" x14ac:dyDescent="0.25">
      <c r="A236" s="16"/>
      <c r="B236" s="16"/>
      <c r="C236" s="16"/>
      <c r="D236" s="16"/>
      <c r="E236" s="16"/>
      <c r="F236" s="16"/>
      <c r="G236" s="16"/>
      <c r="H236" s="16"/>
      <c r="I236" s="16"/>
      <c r="J236" s="16"/>
      <c r="K236" s="16"/>
      <c r="L236" s="17"/>
      <c r="M236" s="17"/>
      <c r="N236" s="16"/>
      <c r="O236" s="16"/>
      <c r="P236" s="16"/>
      <c r="Q236" s="26"/>
      <c r="R236" s="26"/>
      <c r="S236" s="26"/>
      <c r="T236" s="26"/>
      <c r="U236" s="17"/>
      <c r="V236" s="17"/>
      <c r="W236" s="17"/>
      <c r="X236" s="17"/>
      <c r="Y236" s="17"/>
      <c r="Z236" s="17"/>
      <c r="AA236" s="17"/>
      <c r="AB236" s="20"/>
      <c r="AC236" s="20"/>
      <c r="AD236" s="17"/>
      <c r="AE236" s="16"/>
      <c r="AF236" s="22"/>
      <c r="AG236" s="26"/>
      <c r="AH236" s="26"/>
      <c r="AI236" s="26"/>
      <c r="AJ236" s="24"/>
      <c r="AK236" s="25"/>
      <c r="AL236" s="25"/>
      <c r="AM236" s="25"/>
      <c r="AN236" s="25"/>
      <c r="AO236" s="26"/>
      <c r="AP236" s="16"/>
      <c r="AQ236" s="16"/>
      <c r="AR236" s="16"/>
      <c r="AS236" s="16"/>
      <c r="AT236" s="16"/>
      <c r="AU236" s="16"/>
      <c r="AV236" s="16"/>
      <c r="AW236" s="16"/>
      <c r="AX236" s="27"/>
      <c r="AY236" s="27"/>
      <c r="AZ236" s="16"/>
    </row>
    <row r="237" spans="1:52" s="15" customFormat="1" ht="15.75" customHeight="1" x14ac:dyDescent="0.25">
      <c r="A237" s="16"/>
      <c r="B237" s="16"/>
      <c r="C237" s="16"/>
      <c r="D237" s="16"/>
      <c r="E237" s="16"/>
      <c r="F237" s="16"/>
      <c r="G237" s="16"/>
      <c r="H237" s="16"/>
      <c r="I237" s="16"/>
      <c r="J237" s="16"/>
      <c r="K237" s="16"/>
      <c r="L237" s="17"/>
      <c r="M237" s="17"/>
      <c r="N237" s="16"/>
      <c r="O237" s="16"/>
      <c r="P237" s="16"/>
      <c r="Q237" s="26"/>
      <c r="R237" s="26"/>
      <c r="S237" s="26"/>
      <c r="T237" s="26"/>
      <c r="U237" s="17"/>
      <c r="V237" s="17"/>
      <c r="W237" s="17"/>
      <c r="X237" s="17"/>
      <c r="Y237" s="17"/>
      <c r="Z237" s="17"/>
      <c r="AA237" s="17"/>
      <c r="AB237" s="20"/>
      <c r="AC237" s="20"/>
      <c r="AD237" s="17"/>
      <c r="AE237" s="16"/>
      <c r="AF237" s="22"/>
      <c r="AG237" s="26"/>
      <c r="AH237" s="26"/>
      <c r="AI237" s="26"/>
      <c r="AJ237" s="24"/>
      <c r="AK237" s="25"/>
      <c r="AL237" s="25"/>
      <c r="AM237" s="25"/>
      <c r="AN237" s="25"/>
      <c r="AO237" s="26"/>
      <c r="AP237" s="16"/>
      <c r="AQ237" s="16"/>
      <c r="AR237" s="16"/>
      <c r="AS237" s="16"/>
      <c r="AT237" s="16"/>
      <c r="AU237" s="16"/>
      <c r="AV237" s="16"/>
      <c r="AW237" s="16"/>
      <c r="AX237" s="27"/>
      <c r="AY237" s="27"/>
      <c r="AZ237" s="16"/>
    </row>
    <row r="238" spans="1:52" s="15" customFormat="1" ht="15.75" customHeight="1" x14ac:dyDescent="0.25">
      <c r="A238" s="16"/>
      <c r="B238" s="16"/>
      <c r="C238" s="16"/>
      <c r="D238" s="16"/>
      <c r="E238" s="16"/>
      <c r="F238" s="16"/>
      <c r="G238" s="16"/>
      <c r="H238" s="16"/>
      <c r="I238" s="16"/>
      <c r="J238" s="16"/>
      <c r="K238" s="16"/>
      <c r="L238" s="17"/>
      <c r="M238" s="17"/>
      <c r="N238" s="16"/>
      <c r="O238" s="16"/>
      <c r="P238" s="16"/>
      <c r="Q238" s="26"/>
      <c r="R238" s="26"/>
      <c r="S238" s="26"/>
      <c r="T238" s="26"/>
      <c r="U238" s="17"/>
      <c r="V238" s="17"/>
      <c r="W238" s="17"/>
      <c r="X238" s="17"/>
      <c r="Y238" s="17"/>
      <c r="Z238" s="17"/>
      <c r="AA238" s="17"/>
      <c r="AB238" s="20"/>
      <c r="AC238" s="20"/>
      <c r="AD238" s="17"/>
      <c r="AE238" s="16"/>
      <c r="AF238" s="26"/>
      <c r="AG238" s="26"/>
      <c r="AH238" s="26"/>
      <c r="AI238" s="26"/>
      <c r="AJ238" s="24"/>
      <c r="AK238" s="25"/>
      <c r="AL238" s="25"/>
      <c r="AM238" s="25"/>
      <c r="AN238" s="25"/>
      <c r="AO238" s="26"/>
      <c r="AP238" s="16"/>
      <c r="AQ238" s="16"/>
      <c r="AR238" s="16"/>
      <c r="AS238" s="16"/>
      <c r="AT238" s="16"/>
      <c r="AU238" s="16"/>
      <c r="AV238" s="16"/>
      <c r="AW238" s="16"/>
      <c r="AX238" s="27"/>
      <c r="AY238" s="27"/>
      <c r="AZ238" s="16"/>
    </row>
    <row r="239" spans="1:52" s="15" customFormat="1" ht="15.75" customHeight="1" x14ac:dyDescent="0.25">
      <c r="A239" s="16"/>
      <c r="B239" s="16"/>
      <c r="C239" s="16"/>
      <c r="D239" s="16"/>
      <c r="E239" s="16"/>
      <c r="F239" s="16"/>
      <c r="G239" s="16"/>
      <c r="H239" s="16"/>
      <c r="I239" s="16"/>
      <c r="J239" s="16"/>
      <c r="K239" s="16"/>
      <c r="L239" s="17"/>
      <c r="M239" s="17"/>
      <c r="N239" s="16"/>
      <c r="O239" s="16"/>
      <c r="P239" s="16"/>
      <c r="Q239" s="26"/>
      <c r="R239" s="26"/>
      <c r="S239" s="26"/>
      <c r="T239" s="26"/>
      <c r="U239" s="17"/>
      <c r="V239" s="17"/>
      <c r="W239" s="17"/>
      <c r="X239" s="17"/>
      <c r="Y239" s="17"/>
      <c r="Z239" s="17"/>
      <c r="AA239" s="17"/>
      <c r="AB239" s="20"/>
      <c r="AC239" s="20"/>
      <c r="AD239" s="17"/>
      <c r="AE239" s="16"/>
      <c r="AF239" s="26"/>
      <c r="AG239" s="26"/>
      <c r="AH239" s="26"/>
      <c r="AI239" s="26"/>
      <c r="AJ239" s="24"/>
      <c r="AK239" s="25"/>
      <c r="AL239" s="25"/>
      <c r="AM239" s="25"/>
      <c r="AN239" s="25"/>
      <c r="AO239" s="26"/>
      <c r="AP239" s="16"/>
      <c r="AQ239" s="16"/>
      <c r="AR239" s="16"/>
      <c r="AS239" s="16"/>
      <c r="AT239" s="16"/>
      <c r="AU239" s="16"/>
      <c r="AV239" s="16"/>
      <c r="AW239" s="16"/>
      <c r="AX239" s="27"/>
      <c r="AY239" s="27"/>
      <c r="AZ239" s="16"/>
    </row>
    <row r="240" spans="1:52" s="15" customFormat="1" ht="15.75" customHeight="1" x14ac:dyDescent="0.25">
      <c r="A240" s="16"/>
      <c r="B240" s="16"/>
      <c r="C240" s="16"/>
      <c r="D240" s="16"/>
      <c r="E240" s="16"/>
      <c r="F240" s="16"/>
      <c r="G240" s="16"/>
      <c r="H240" s="16"/>
      <c r="I240" s="16"/>
      <c r="J240" s="16"/>
      <c r="K240" s="16"/>
      <c r="L240" s="17"/>
      <c r="M240" s="17"/>
      <c r="N240" s="16"/>
      <c r="O240" s="16"/>
      <c r="P240" s="16"/>
      <c r="Q240" s="26"/>
      <c r="R240" s="26"/>
      <c r="S240" s="26"/>
      <c r="T240" s="26"/>
      <c r="U240" s="17"/>
      <c r="V240" s="17"/>
      <c r="W240" s="17"/>
      <c r="X240" s="17"/>
      <c r="Y240" s="17"/>
      <c r="Z240" s="17"/>
      <c r="AA240" s="17"/>
      <c r="AB240" s="20"/>
      <c r="AC240" s="20"/>
      <c r="AD240" s="17"/>
      <c r="AE240" s="16"/>
      <c r="AF240" s="22"/>
      <c r="AG240" s="26"/>
      <c r="AH240" s="26"/>
      <c r="AI240" s="26"/>
      <c r="AJ240" s="24"/>
      <c r="AK240" s="25"/>
      <c r="AL240" s="25"/>
      <c r="AM240" s="25"/>
      <c r="AN240" s="25"/>
      <c r="AO240" s="26"/>
      <c r="AP240" s="16"/>
      <c r="AQ240" s="16"/>
      <c r="AR240" s="16"/>
      <c r="AS240" s="16"/>
      <c r="AT240" s="16"/>
      <c r="AU240" s="16"/>
      <c r="AV240" s="16"/>
      <c r="AW240" s="16"/>
      <c r="AX240" s="27"/>
      <c r="AY240" s="27"/>
      <c r="AZ240" s="16"/>
    </row>
    <row r="241" spans="1:52" s="15" customFormat="1" ht="15.75" customHeight="1" x14ac:dyDescent="0.25">
      <c r="A241" s="16"/>
      <c r="B241" s="16"/>
      <c r="C241" s="16"/>
      <c r="D241" s="16"/>
      <c r="E241" s="16"/>
      <c r="F241" s="16"/>
      <c r="G241" s="16"/>
      <c r="H241" s="16"/>
      <c r="I241" s="16"/>
      <c r="J241" s="16"/>
      <c r="K241" s="16"/>
      <c r="L241" s="17"/>
      <c r="M241" s="17"/>
      <c r="N241" s="16"/>
      <c r="O241" s="16"/>
      <c r="P241" s="16"/>
      <c r="Q241" s="26"/>
      <c r="R241" s="26"/>
      <c r="S241" s="26"/>
      <c r="T241" s="26"/>
      <c r="U241" s="26"/>
      <c r="V241" s="26"/>
      <c r="W241" s="26"/>
      <c r="X241" s="26"/>
      <c r="Y241" s="26"/>
      <c r="Z241" s="17"/>
      <c r="AA241" s="26"/>
      <c r="AB241" s="20"/>
      <c r="AC241" s="20"/>
      <c r="AD241" s="17"/>
      <c r="AE241" s="16"/>
      <c r="AF241" s="22"/>
      <c r="AG241" s="26"/>
      <c r="AH241" s="26"/>
      <c r="AI241" s="26"/>
      <c r="AJ241" s="24"/>
      <c r="AK241" s="25"/>
      <c r="AL241" s="25"/>
      <c r="AM241" s="25"/>
      <c r="AN241" s="25"/>
      <c r="AO241" s="26"/>
      <c r="AP241" s="16"/>
      <c r="AQ241" s="16"/>
      <c r="AR241" s="16"/>
      <c r="AS241" s="16"/>
      <c r="AT241" s="16"/>
      <c r="AU241" s="16"/>
      <c r="AV241" s="16"/>
      <c r="AW241" s="16"/>
      <c r="AX241" s="27"/>
      <c r="AY241" s="27"/>
      <c r="AZ241" s="16"/>
    </row>
    <row r="242" spans="1:52" s="15" customFormat="1" ht="15.75" customHeight="1" x14ac:dyDescent="0.25">
      <c r="A242" s="16"/>
      <c r="B242" s="16"/>
      <c r="C242" s="16"/>
      <c r="D242" s="16"/>
      <c r="E242" s="16"/>
      <c r="F242" s="16"/>
      <c r="G242" s="16"/>
      <c r="H242" s="16"/>
      <c r="I242" s="16"/>
      <c r="J242" s="16"/>
      <c r="K242" s="16"/>
      <c r="L242" s="17"/>
      <c r="M242" s="17"/>
      <c r="N242" s="16"/>
      <c r="O242" s="16"/>
      <c r="P242" s="16"/>
      <c r="Q242" s="26"/>
      <c r="R242" s="26"/>
      <c r="S242" s="26"/>
      <c r="T242" s="26"/>
      <c r="U242" s="17"/>
      <c r="V242" s="17"/>
      <c r="W242" s="17"/>
      <c r="X242" s="17"/>
      <c r="Y242" s="17"/>
      <c r="Z242" s="17"/>
      <c r="AA242" s="17"/>
      <c r="AB242" s="20"/>
      <c r="AC242" s="20"/>
      <c r="AD242" s="17"/>
      <c r="AE242" s="16"/>
      <c r="AF242" s="22"/>
      <c r="AG242" s="26"/>
      <c r="AH242" s="26"/>
      <c r="AI242" s="26"/>
      <c r="AJ242" s="24"/>
      <c r="AK242" s="25"/>
      <c r="AL242" s="25"/>
      <c r="AM242" s="25"/>
      <c r="AN242" s="25"/>
      <c r="AO242" s="26"/>
      <c r="AP242" s="16"/>
      <c r="AQ242" s="16"/>
      <c r="AR242" s="16"/>
      <c r="AS242" s="16"/>
      <c r="AT242" s="16"/>
      <c r="AU242" s="16"/>
      <c r="AV242" s="16"/>
      <c r="AW242" s="16"/>
      <c r="AX242" s="27"/>
      <c r="AY242" s="27"/>
      <c r="AZ242" s="16"/>
    </row>
    <row r="243" spans="1:52" s="15" customFormat="1" ht="15.75" customHeight="1" x14ac:dyDescent="0.25">
      <c r="A243" s="16"/>
      <c r="B243" s="16"/>
      <c r="C243" s="16"/>
      <c r="D243" s="16"/>
      <c r="E243" s="16"/>
      <c r="F243" s="16"/>
      <c r="G243" s="16"/>
      <c r="H243" s="16"/>
      <c r="I243" s="16"/>
      <c r="J243" s="16"/>
      <c r="K243" s="16"/>
      <c r="L243" s="17"/>
      <c r="M243" s="17"/>
      <c r="N243" s="16"/>
      <c r="O243" s="16"/>
      <c r="P243" s="16"/>
      <c r="Q243" s="26"/>
      <c r="R243" s="26"/>
      <c r="S243" s="26"/>
      <c r="T243" s="26"/>
      <c r="U243" s="17"/>
      <c r="V243" s="17"/>
      <c r="W243" s="17"/>
      <c r="X243" s="17"/>
      <c r="Y243" s="17"/>
      <c r="Z243" s="17"/>
      <c r="AA243" s="17"/>
      <c r="AB243" s="20"/>
      <c r="AC243" s="20"/>
      <c r="AD243" s="17"/>
      <c r="AE243" s="16"/>
      <c r="AF243" s="22"/>
      <c r="AG243" s="26"/>
      <c r="AH243" s="26"/>
      <c r="AI243" s="26"/>
      <c r="AJ243" s="24"/>
      <c r="AK243" s="25"/>
      <c r="AL243" s="25"/>
      <c r="AM243" s="25"/>
      <c r="AN243" s="25"/>
      <c r="AO243" s="26"/>
      <c r="AP243" s="16"/>
      <c r="AQ243" s="16"/>
      <c r="AR243" s="16"/>
      <c r="AS243" s="16"/>
      <c r="AT243" s="16"/>
      <c r="AU243" s="16"/>
      <c r="AV243" s="16"/>
      <c r="AW243" s="16"/>
      <c r="AX243" s="27"/>
      <c r="AY243" s="27"/>
      <c r="AZ243" s="16"/>
    </row>
    <row r="244" spans="1:52" s="15" customFormat="1" ht="15.75" customHeight="1" x14ac:dyDescent="0.25">
      <c r="A244" s="16"/>
      <c r="B244" s="16"/>
      <c r="C244" s="16"/>
      <c r="D244" s="16"/>
      <c r="E244" s="16"/>
      <c r="F244" s="16"/>
      <c r="G244" s="16"/>
      <c r="H244" s="16"/>
      <c r="I244" s="16"/>
      <c r="J244" s="16"/>
      <c r="K244" s="16"/>
      <c r="L244" s="17"/>
      <c r="M244" s="17"/>
      <c r="N244" s="16"/>
      <c r="O244" s="16"/>
      <c r="P244" s="16"/>
      <c r="Q244" s="26"/>
      <c r="R244" s="26"/>
      <c r="S244" s="26"/>
      <c r="T244" s="26"/>
      <c r="U244" s="17"/>
      <c r="V244" s="17"/>
      <c r="W244" s="17"/>
      <c r="X244" s="17"/>
      <c r="Y244" s="17"/>
      <c r="Z244" s="17"/>
      <c r="AA244" s="17"/>
      <c r="AB244" s="20"/>
      <c r="AC244" s="20"/>
      <c r="AD244" s="17"/>
      <c r="AE244" s="16"/>
      <c r="AF244" s="22"/>
      <c r="AG244" s="26"/>
      <c r="AH244" s="26"/>
      <c r="AI244" s="26"/>
      <c r="AJ244" s="24"/>
      <c r="AK244" s="25"/>
      <c r="AL244" s="25"/>
      <c r="AM244" s="25"/>
      <c r="AN244" s="25"/>
      <c r="AO244" s="26"/>
      <c r="AP244" s="16"/>
      <c r="AQ244" s="16"/>
      <c r="AR244" s="16"/>
      <c r="AS244" s="16"/>
      <c r="AT244" s="16"/>
      <c r="AU244" s="16"/>
      <c r="AV244" s="16"/>
      <c r="AW244" s="16"/>
      <c r="AX244" s="27"/>
      <c r="AY244" s="27"/>
      <c r="AZ244" s="16"/>
    </row>
    <row r="245" spans="1:52" s="15" customFormat="1" ht="15.75" customHeight="1" x14ac:dyDescent="0.25">
      <c r="A245" s="16"/>
      <c r="B245" s="16"/>
      <c r="C245" s="16"/>
      <c r="D245" s="16"/>
      <c r="E245" s="16"/>
      <c r="F245" s="16"/>
      <c r="G245" s="16"/>
      <c r="H245" s="16"/>
      <c r="I245" s="16"/>
      <c r="J245" s="16"/>
      <c r="K245" s="16"/>
      <c r="L245" s="17"/>
      <c r="M245" s="17"/>
      <c r="N245" s="16"/>
      <c r="O245" s="16"/>
      <c r="P245" s="16"/>
      <c r="Q245" s="26"/>
      <c r="R245" s="26"/>
      <c r="S245" s="26"/>
      <c r="T245" s="26"/>
      <c r="U245" s="17"/>
      <c r="V245" s="17"/>
      <c r="W245" s="17"/>
      <c r="X245" s="17"/>
      <c r="Y245" s="17"/>
      <c r="Z245" s="17"/>
      <c r="AA245" s="17"/>
      <c r="AB245" s="20"/>
      <c r="AC245" s="20"/>
      <c r="AD245" s="17"/>
      <c r="AE245" s="16"/>
      <c r="AF245" s="26"/>
      <c r="AG245" s="26"/>
      <c r="AH245" s="26"/>
      <c r="AI245" s="26"/>
      <c r="AJ245" s="24"/>
      <c r="AK245" s="25"/>
      <c r="AL245" s="25"/>
      <c r="AM245" s="25"/>
      <c r="AN245" s="25"/>
      <c r="AO245" s="26"/>
      <c r="AP245" s="16"/>
      <c r="AQ245" s="16"/>
      <c r="AR245" s="16"/>
      <c r="AS245" s="16"/>
      <c r="AT245" s="16"/>
      <c r="AU245" s="16"/>
      <c r="AV245" s="16"/>
      <c r="AW245" s="16"/>
      <c r="AX245" s="27"/>
      <c r="AY245" s="27"/>
      <c r="AZ245" s="16"/>
    </row>
    <row r="246" spans="1:52" s="15" customFormat="1" ht="15.75" customHeight="1" x14ac:dyDescent="0.25">
      <c r="A246" s="16"/>
      <c r="B246" s="16"/>
      <c r="C246" s="16"/>
      <c r="D246" s="16"/>
      <c r="E246" s="16"/>
      <c r="F246" s="16"/>
      <c r="G246" s="16"/>
      <c r="H246" s="16"/>
      <c r="I246" s="16"/>
      <c r="J246" s="16"/>
      <c r="K246" s="16"/>
      <c r="L246" s="17"/>
      <c r="M246" s="17"/>
      <c r="N246" s="16"/>
      <c r="O246" s="16"/>
      <c r="P246" s="16"/>
      <c r="Q246" s="26"/>
      <c r="R246" s="26"/>
      <c r="S246" s="26"/>
      <c r="T246" s="26"/>
      <c r="U246" s="17"/>
      <c r="V246" s="17"/>
      <c r="W246" s="17"/>
      <c r="X246" s="17"/>
      <c r="Y246" s="17"/>
      <c r="Z246" s="17"/>
      <c r="AA246" s="17"/>
      <c r="AB246" s="20"/>
      <c r="AC246" s="20"/>
      <c r="AD246" s="17"/>
      <c r="AE246" s="16"/>
      <c r="AF246" s="22"/>
      <c r="AG246" s="26"/>
      <c r="AH246" s="26"/>
      <c r="AI246" s="26"/>
      <c r="AJ246" s="24"/>
      <c r="AK246" s="25"/>
      <c r="AL246" s="25"/>
      <c r="AM246" s="25"/>
      <c r="AN246" s="25"/>
      <c r="AO246" s="26"/>
      <c r="AP246" s="16"/>
      <c r="AQ246" s="16"/>
      <c r="AR246" s="16"/>
      <c r="AS246" s="16"/>
      <c r="AT246" s="16"/>
      <c r="AU246" s="16"/>
      <c r="AV246" s="16"/>
      <c r="AW246" s="16"/>
      <c r="AX246" s="27"/>
      <c r="AY246" s="27"/>
      <c r="AZ246" s="16"/>
    </row>
    <row r="247" spans="1:52" s="15" customFormat="1" ht="15.75" customHeight="1" x14ac:dyDescent="0.25">
      <c r="A247" s="16"/>
      <c r="B247" s="16"/>
      <c r="C247" s="16"/>
      <c r="D247" s="16"/>
      <c r="E247" s="29"/>
      <c r="F247" s="16"/>
      <c r="G247" s="16"/>
      <c r="H247" s="16"/>
      <c r="I247" s="16"/>
      <c r="J247" s="16"/>
      <c r="K247" s="16"/>
      <c r="L247" s="17"/>
      <c r="M247" s="17"/>
      <c r="N247" s="16"/>
      <c r="O247" s="16"/>
      <c r="P247" s="16"/>
      <c r="Q247" s="26"/>
      <c r="R247" s="17"/>
      <c r="S247" s="26"/>
      <c r="T247" s="26"/>
      <c r="U247" s="17"/>
      <c r="V247" s="17"/>
      <c r="W247" s="17"/>
      <c r="X247" s="17"/>
      <c r="Y247" s="17"/>
      <c r="Z247" s="17"/>
      <c r="AA247" s="17"/>
      <c r="AB247" s="20"/>
      <c r="AC247" s="20"/>
      <c r="AD247" s="17"/>
      <c r="AE247" s="16"/>
      <c r="AF247" s="22"/>
      <c r="AG247" s="26"/>
      <c r="AH247" s="26"/>
      <c r="AI247" s="26"/>
      <c r="AJ247" s="24"/>
      <c r="AK247" s="25"/>
      <c r="AL247" s="25"/>
      <c r="AM247" s="25"/>
      <c r="AN247" s="25"/>
      <c r="AO247" s="26"/>
      <c r="AP247" s="16"/>
      <c r="AQ247" s="16"/>
      <c r="AR247" s="16"/>
      <c r="AS247" s="28"/>
      <c r="AT247" s="29"/>
      <c r="AU247" s="29"/>
      <c r="AV247" s="16"/>
      <c r="AW247" s="16"/>
      <c r="AX247" s="27"/>
      <c r="AY247" s="27"/>
      <c r="AZ247" s="16"/>
    </row>
    <row r="248" spans="1:52" s="15" customFormat="1" ht="15.75" customHeight="1" x14ac:dyDescent="0.25">
      <c r="A248" s="16"/>
      <c r="B248" s="16"/>
      <c r="C248" s="16"/>
      <c r="D248" s="16"/>
      <c r="E248" s="16"/>
      <c r="F248" s="16"/>
      <c r="G248" s="16"/>
      <c r="H248" s="16"/>
      <c r="I248" s="16"/>
      <c r="J248" s="16"/>
      <c r="K248" s="16"/>
      <c r="L248" s="17"/>
      <c r="M248" s="17"/>
      <c r="N248" s="16"/>
      <c r="O248" s="16"/>
      <c r="P248" s="16"/>
      <c r="Q248" s="26"/>
      <c r="R248" s="26"/>
      <c r="S248" s="26"/>
      <c r="T248" s="26"/>
      <c r="U248" s="17"/>
      <c r="V248" s="17"/>
      <c r="W248" s="17"/>
      <c r="X248" s="17"/>
      <c r="Y248" s="17"/>
      <c r="Z248" s="17"/>
      <c r="AA248" s="17"/>
      <c r="AB248" s="20"/>
      <c r="AC248" s="20"/>
      <c r="AD248" s="17"/>
      <c r="AE248" s="16"/>
      <c r="AF248" s="26"/>
      <c r="AG248" s="26"/>
      <c r="AH248" s="26"/>
      <c r="AI248" s="26"/>
      <c r="AJ248" s="24"/>
      <c r="AK248" s="25"/>
      <c r="AL248" s="25"/>
      <c r="AM248" s="25"/>
      <c r="AN248" s="25"/>
      <c r="AO248" s="26"/>
      <c r="AP248" s="16"/>
      <c r="AQ248" s="16"/>
      <c r="AR248" s="16"/>
      <c r="AS248" s="16"/>
      <c r="AT248" s="16"/>
      <c r="AU248" s="16"/>
      <c r="AV248" s="16"/>
      <c r="AW248" s="16"/>
      <c r="AX248" s="27"/>
      <c r="AY248" s="27"/>
      <c r="AZ248" s="16"/>
    </row>
    <row r="249" spans="1:52" s="15" customFormat="1" ht="15.75" customHeight="1" x14ac:dyDescent="0.25">
      <c r="A249" s="16"/>
      <c r="B249" s="16"/>
      <c r="C249" s="16"/>
      <c r="D249" s="16"/>
      <c r="E249" s="16"/>
      <c r="F249" s="16"/>
      <c r="G249" s="16"/>
      <c r="H249" s="16"/>
      <c r="I249" s="16"/>
      <c r="J249" s="16"/>
      <c r="K249" s="16"/>
      <c r="L249" s="17"/>
      <c r="M249" s="17"/>
      <c r="N249" s="16"/>
      <c r="O249" s="16"/>
      <c r="P249" s="16"/>
      <c r="Q249" s="26"/>
      <c r="R249" s="26"/>
      <c r="S249" s="26"/>
      <c r="T249" s="26"/>
      <c r="U249" s="17"/>
      <c r="V249" s="17"/>
      <c r="W249" s="17"/>
      <c r="X249" s="17"/>
      <c r="Y249" s="17"/>
      <c r="Z249" s="17"/>
      <c r="AA249" s="17"/>
      <c r="AB249" s="20"/>
      <c r="AC249" s="20"/>
      <c r="AD249" s="17"/>
      <c r="AE249" s="16"/>
      <c r="AF249" s="22"/>
      <c r="AG249" s="26"/>
      <c r="AH249" s="26"/>
      <c r="AI249" s="26"/>
      <c r="AJ249" s="24"/>
      <c r="AK249" s="25"/>
      <c r="AL249" s="25"/>
      <c r="AM249" s="25"/>
      <c r="AN249" s="25"/>
      <c r="AO249" s="26"/>
      <c r="AP249" s="16"/>
      <c r="AQ249" s="16"/>
      <c r="AR249" s="16"/>
      <c r="AS249" s="16"/>
      <c r="AT249" s="16"/>
      <c r="AU249" s="16"/>
      <c r="AV249" s="16"/>
      <c r="AW249" s="16"/>
      <c r="AX249" s="27"/>
      <c r="AY249" s="27"/>
      <c r="AZ249" s="16"/>
    </row>
    <row r="250" spans="1:52" s="15" customFormat="1" ht="15.75" customHeight="1" x14ac:dyDescent="0.25">
      <c r="A250" s="16"/>
      <c r="B250" s="16"/>
      <c r="C250" s="16"/>
      <c r="D250" s="16"/>
      <c r="E250" s="16"/>
      <c r="F250" s="16"/>
      <c r="G250" s="16"/>
      <c r="H250" s="16"/>
      <c r="I250" s="16"/>
      <c r="J250" s="16"/>
      <c r="K250" s="16"/>
      <c r="L250" s="17"/>
      <c r="M250" s="17"/>
      <c r="N250" s="16"/>
      <c r="O250" s="16"/>
      <c r="P250" s="16"/>
      <c r="Q250" s="26"/>
      <c r="R250" s="26"/>
      <c r="S250" s="26"/>
      <c r="T250" s="26"/>
      <c r="U250" s="17"/>
      <c r="V250" s="17"/>
      <c r="W250" s="17"/>
      <c r="X250" s="17"/>
      <c r="Y250" s="17"/>
      <c r="Z250" s="17"/>
      <c r="AA250" s="17"/>
      <c r="AB250" s="20"/>
      <c r="AC250" s="20"/>
      <c r="AD250" s="17"/>
      <c r="AE250" s="16"/>
      <c r="AF250" s="22"/>
      <c r="AG250" s="26"/>
      <c r="AH250" s="26"/>
      <c r="AI250" s="26"/>
      <c r="AJ250" s="24"/>
      <c r="AK250" s="25"/>
      <c r="AL250" s="25"/>
      <c r="AM250" s="25"/>
      <c r="AN250" s="25"/>
      <c r="AO250" s="26"/>
      <c r="AP250" s="16"/>
      <c r="AQ250" s="16"/>
      <c r="AR250" s="16"/>
      <c r="AS250" s="16"/>
      <c r="AT250" s="16"/>
      <c r="AU250" s="16"/>
      <c r="AV250" s="16"/>
      <c r="AW250" s="16"/>
      <c r="AX250" s="27"/>
      <c r="AY250" s="27"/>
      <c r="AZ250" s="16"/>
    </row>
    <row r="251" spans="1:52" s="15" customFormat="1" ht="15.75" customHeight="1" x14ac:dyDescent="0.25">
      <c r="A251" s="16"/>
      <c r="B251" s="16"/>
      <c r="C251" s="16"/>
      <c r="D251" s="16"/>
      <c r="E251" s="16"/>
      <c r="F251" s="16"/>
      <c r="G251" s="16"/>
      <c r="H251" s="16"/>
      <c r="I251" s="16"/>
      <c r="J251" s="16"/>
      <c r="K251" s="16"/>
      <c r="L251" s="17"/>
      <c r="M251" s="17"/>
      <c r="N251" s="16"/>
      <c r="O251" s="16"/>
      <c r="P251" s="16"/>
      <c r="Q251" s="26"/>
      <c r="R251" s="26"/>
      <c r="S251" s="26"/>
      <c r="T251" s="26"/>
      <c r="U251" s="26"/>
      <c r="V251" s="26"/>
      <c r="W251" s="26"/>
      <c r="X251" s="26"/>
      <c r="Y251" s="26"/>
      <c r="Z251" s="17"/>
      <c r="AA251" s="26"/>
      <c r="AB251" s="20"/>
      <c r="AC251" s="20"/>
      <c r="AD251" s="17"/>
      <c r="AE251" s="16"/>
      <c r="AF251" s="26"/>
      <c r="AG251" s="26"/>
      <c r="AH251" s="26"/>
      <c r="AI251" s="26"/>
      <c r="AJ251" s="24"/>
      <c r="AK251" s="25"/>
      <c r="AL251" s="25"/>
      <c r="AM251" s="25"/>
      <c r="AN251" s="25"/>
      <c r="AO251" s="26"/>
      <c r="AP251" s="16"/>
      <c r="AQ251" s="16"/>
      <c r="AR251" s="16"/>
      <c r="AS251" s="16"/>
      <c r="AT251" s="16"/>
      <c r="AU251" s="16"/>
      <c r="AV251" s="16"/>
      <c r="AW251" s="16"/>
      <c r="AX251" s="27"/>
      <c r="AY251" s="27"/>
      <c r="AZ251" s="16"/>
    </row>
    <row r="252" spans="1:52" s="15" customFormat="1" ht="15.75" customHeight="1" x14ac:dyDescent="0.25">
      <c r="A252" s="16"/>
      <c r="B252" s="16"/>
      <c r="C252" s="16"/>
      <c r="D252" s="16"/>
      <c r="E252" s="16"/>
      <c r="F252" s="16"/>
      <c r="G252" s="16"/>
      <c r="H252" s="16"/>
      <c r="I252" s="16"/>
      <c r="J252" s="16"/>
      <c r="K252" s="16"/>
      <c r="L252" s="17"/>
      <c r="M252" s="17"/>
      <c r="N252" s="16"/>
      <c r="O252" s="16"/>
      <c r="P252" s="16"/>
      <c r="Q252" s="26"/>
      <c r="R252" s="26"/>
      <c r="S252" s="26"/>
      <c r="T252" s="26"/>
      <c r="U252" s="17"/>
      <c r="V252" s="17"/>
      <c r="W252" s="17"/>
      <c r="X252" s="17"/>
      <c r="Y252" s="17"/>
      <c r="Z252" s="17"/>
      <c r="AA252" s="17"/>
      <c r="AB252" s="20"/>
      <c r="AC252" s="20"/>
      <c r="AD252" s="17"/>
      <c r="AE252" s="16"/>
      <c r="AF252" s="22"/>
      <c r="AG252" s="26"/>
      <c r="AH252" s="26"/>
      <c r="AI252" s="26"/>
      <c r="AJ252" s="24"/>
      <c r="AK252" s="25"/>
      <c r="AL252" s="25"/>
      <c r="AM252" s="25"/>
      <c r="AN252" s="25"/>
      <c r="AO252" s="26"/>
      <c r="AP252" s="16"/>
      <c r="AQ252" s="16"/>
      <c r="AR252" s="16"/>
      <c r="AS252" s="16"/>
      <c r="AT252" s="16"/>
      <c r="AU252" s="16"/>
      <c r="AV252" s="16"/>
      <c r="AW252" s="16"/>
      <c r="AX252" s="27"/>
      <c r="AY252" s="27"/>
      <c r="AZ252" s="16"/>
    </row>
    <row r="253" spans="1:52" s="15" customFormat="1" ht="15.75" customHeight="1" x14ac:dyDescent="0.25">
      <c r="A253" s="16"/>
      <c r="B253" s="16"/>
      <c r="C253" s="16"/>
      <c r="D253" s="16"/>
      <c r="E253" s="16"/>
      <c r="F253" s="16"/>
      <c r="G253" s="16"/>
      <c r="H253" s="16"/>
      <c r="I253" s="16"/>
      <c r="J253" s="16"/>
      <c r="K253" s="16"/>
      <c r="L253" s="17"/>
      <c r="M253" s="17"/>
      <c r="N253" s="16"/>
      <c r="O253" s="16"/>
      <c r="P253" s="16"/>
      <c r="Q253" s="26"/>
      <c r="R253" s="26"/>
      <c r="S253" s="26"/>
      <c r="T253" s="26"/>
      <c r="U253" s="17"/>
      <c r="V253" s="17"/>
      <c r="W253" s="17"/>
      <c r="X253" s="17"/>
      <c r="Y253" s="17"/>
      <c r="Z253" s="17"/>
      <c r="AA253" s="17"/>
      <c r="AB253" s="20"/>
      <c r="AC253" s="20"/>
      <c r="AD253" s="17"/>
      <c r="AE253" s="16"/>
      <c r="AF253" s="22"/>
      <c r="AG253" s="26"/>
      <c r="AH253" s="26"/>
      <c r="AI253" s="26"/>
      <c r="AJ253" s="24"/>
      <c r="AK253" s="25"/>
      <c r="AL253" s="25"/>
      <c r="AM253" s="25"/>
      <c r="AN253" s="25"/>
      <c r="AO253" s="26"/>
      <c r="AP253" s="16"/>
      <c r="AQ253" s="16"/>
      <c r="AR253" s="16"/>
      <c r="AS253" s="16"/>
      <c r="AT253" s="16"/>
      <c r="AU253" s="16"/>
      <c r="AV253" s="16"/>
      <c r="AW253" s="16"/>
      <c r="AX253" s="27"/>
      <c r="AY253" s="27"/>
      <c r="AZ253" s="16"/>
    </row>
    <row r="254" spans="1:52" s="15" customFormat="1" ht="15.75" customHeight="1" x14ac:dyDescent="0.25">
      <c r="A254" s="16"/>
      <c r="B254" s="16"/>
      <c r="C254" s="16"/>
      <c r="D254" s="16"/>
      <c r="E254" s="16"/>
      <c r="F254" s="16"/>
      <c r="G254" s="16"/>
      <c r="H254" s="16"/>
      <c r="I254" s="16"/>
      <c r="J254" s="16"/>
      <c r="K254" s="16"/>
      <c r="L254" s="17"/>
      <c r="M254" s="17"/>
      <c r="N254" s="16"/>
      <c r="O254" s="16"/>
      <c r="P254" s="16"/>
      <c r="Q254" s="26"/>
      <c r="R254" s="26"/>
      <c r="S254" s="26"/>
      <c r="T254" s="26"/>
      <c r="U254" s="26"/>
      <c r="V254" s="26"/>
      <c r="W254" s="26"/>
      <c r="X254" s="26"/>
      <c r="Y254" s="26"/>
      <c r="Z254" s="17"/>
      <c r="AA254" s="26"/>
      <c r="AB254" s="20"/>
      <c r="AC254" s="20"/>
      <c r="AD254" s="17"/>
      <c r="AE254" s="16"/>
      <c r="AF254" s="26"/>
      <c r="AG254" s="26"/>
      <c r="AH254" s="26"/>
      <c r="AI254" s="26"/>
      <c r="AJ254" s="24"/>
      <c r="AK254" s="25"/>
      <c r="AL254" s="25"/>
      <c r="AM254" s="25"/>
      <c r="AN254" s="25"/>
      <c r="AO254" s="26"/>
      <c r="AP254" s="16"/>
      <c r="AQ254" s="16"/>
      <c r="AR254" s="16"/>
      <c r="AS254" s="16"/>
      <c r="AT254" s="16"/>
      <c r="AU254" s="16"/>
      <c r="AV254" s="16"/>
      <c r="AW254" s="16"/>
      <c r="AX254" s="27"/>
      <c r="AY254" s="27"/>
      <c r="AZ254" s="16"/>
    </row>
    <row r="255" spans="1:52" s="15" customFormat="1" ht="15.75" customHeight="1" x14ac:dyDescent="0.25">
      <c r="A255" s="16"/>
      <c r="B255" s="16"/>
      <c r="C255" s="16"/>
      <c r="D255" s="16"/>
      <c r="E255" s="16"/>
      <c r="F255" s="16"/>
      <c r="G255" s="16"/>
      <c r="H255" s="16"/>
      <c r="I255" s="16"/>
      <c r="J255" s="16"/>
      <c r="K255" s="16"/>
      <c r="L255" s="17"/>
      <c r="M255" s="17"/>
      <c r="N255" s="16"/>
      <c r="O255" s="16"/>
      <c r="P255" s="16"/>
      <c r="Q255" s="26"/>
      <c r="R255" s="26"/>
      <c r="S255" s="26"/>
      <c r="T255" s="26"/>
      <c r="U255" s="17"/>
      <c r="V255" s="17"/>
      <c r="W255" s="17"/>
      <c r="X255" s="17"/>
      <c r="Y255" s="17"/>
      <c r="Z255" s="17"/>
      <c r="AA255" s="17"/>
      <c r="AB255" s="20"/>
      <c r="AC255" s="20"/>
      <c r="AD255" s="17"/>
      <c r="AE255" s="16"/>
      <c r="AF255" s="22"/>
      <c r="AG255" s="26"/>
      <c r="AH255" s="26"/>
      <c r="AI255" s="26"/>
      <c r="AJ255" s="24"/>
      <c r="AK255" s="25"/>
      <c r="AL255" s="25"/>
      <c r="AM255" s="25"/>
      <c r="AN255" s="25"/>
      <c r="AO255" s="26"/>
      <c r="AP255" s="16"/>
      <c r="AQ255" s="16"/>
      <c r="AR255" s="16"/>
      <c r="AS255" s="16"/>
      <c r="AT255" s="16"/>
      <c r="AU255" s="16"/>
      <c r="AV255" s="16"/>
      <c r="AW255" s="16"/>
      <c r="AX255" s="27"/>
      <c r="AY255" s="27"/>
      <c r="AZ255" s="16"/>
    </row>
    <row r="256" spans="1:52" s="15" customFormat="1" ht="15.75" customHeight="1" x14ac:dyDescent="0.25">
      <c r="A256" s="16"/>
      <c r="B256" s="16"/>
      <c r="C256" s="16"/>
      <c r="D256" s="16"/>
      <c r="E256" s="16"/>
      <c r="F256" s="16"/>
      <c r="G256" s="16"/>
      <c r="H256" s="16"/>
      <c r="I256" s="16"/>
      <c r="J256" s="16"/>
      <c r="K256" s="16"/>
      <c r="L256" s="17"/>
      <c r="M256" s="17"/>
      <c r="N256" s="16"/>
      <c r="O256" s="16"/>
      <c r="P256" s="16"/>
      <c r="Q256" s="26"/>
      <c r="R256" s="26"/>
      <c r="S256" s="26"/>
      <c r="T256" s="26"/>
      <c r="U256" s="17"/>
      <c r="V256" s="17"/>
      <c r="W256" s="17"/>
      <c r="X256" s="17"/>
      <c r="Y256" s="17"/>
      <c r="Z256" s="18"/>
      <c r="AA256" s="17"/>
      <c r="AB256" s="20"/>
      <c r="AC256" s="20"/>
      <c r="AD256" s="17"/>
      <c r="AE256" s="16"/>
      <c r="AF256" s="26"/>
      <c r="AG256" s="26"/>
      <c r="AH256" s="26"/>
      <c r="AI256" s="26"/>
      <c r="AJ256" s="24"/>
      <c r="AK256" s="25"/>
      <c r="AL256" s="25"/>
      <c r="AM256" s="25"/>
      <c r="AN256" s="25"/>
      <c r="AO256" s="26"/>
      <c r="AP256" s="16"/>
      <c r="AQ256" s="16"/>
      <c r="AR256" s="16"/>
      <c r="AS256" s="16"/>
      <c r="AT256" s="16"/>
      <c r="AU256" s="16"/>
      <c r="AV256" s="16"/>
      <c r="AW256" s="16"/>
      <c r="AX256" s="27"/>
      <c r="AY256" s="27"/>
      <c r="AZ256" s="16"/>
    </row>
    <row r="257" spans="1:52" s="15" customFormat="1" ht="15.75" customHeight="1" x14ac:dyDescent="0.25">
      <c r="A257" s="16"/>
      <c r="B257" s="16"/>
      <c r="C257" s="16"/>
      <c r="D257" s="16"/>
      <c r="E257" s="16"/>
      <c r="F257" s="16"/>
      <c r="G257" s="16"/>
      <c r="H257" s="16"/>
      <c r="I257" s="16"/>
      <c r="J257" s="16"/>
      <c r="K257" s="16"/>
      <c r="L257" s="17"/>
      <c r="M257" s="17"/>
      <c r="N257" s="16"/>
      <c r="O257" s="16"/>
      <c r="P257" s="16"/>
      <c r="Q257" s="26"/>
      <c r="R257" s="26"/>
      <c r="S257" s="26"/>
      <c r="T257" s="26"/>
      <c r="U257" s="17"/>
      <c r="V257" s="17"/>
      <c r="W257" s="17"/>
      <c r="X257" s="17"/>
      <c r="Y257" s="17"/>
      <c r="Z257" s="17"/>
      <c r="AA257" s="17"/>
      <c r="AB257" s="20"/>
      <c r="AC257" s="20"/>
      <c r="AD257" s="17"/>
      <c r="AE257" s="16"/>
      <c r="AF257" s="22"/>
      <c r="AG257" s="26"/>
      <c r="AH257" s="26"/>
      <c r="AI257" s="26"/>
      <c r="AJ257" s="24"/>
      <c r="AK257" s="25"/>
      <c r="AL257" s="25"/>
      <c r="AM257" s="25"/>
      <c r="AN257" s="25"/>
      <c r="AO257" s="26"/>
      <c r="AP257" s="16"/>
      <c r="AQ257" s="16"/>
      <c r="AR257" s="16"/>
      <c r="AS257" s="16"/>
      <c r="AT257" s="16"/>
      <c r="AU257" s="16"/>
      <c r="AV257" s="16"/>
      <c r="AW257" s="16"/>
      <c r="AX257" s="27"/>
      <c r="AY257" s="27"/>
      <c r="AZ257" s="16"/>
    </row>
    <row r="258" spans="1:52" s="15" customFormat="1" ht="15.75" customHeight="1" x14ac:dyDescent="0.25">
      <c r="A258" s="16"/>
      <c r="B258" s="16"/>
      <c r="C258" s="16"/>
      <c r="D258" s="16"/>
      <c r="E258" s="16"/>
      <c r="F258" s="16"/>
      <c r="G258" s="16"/>
      <c r="H258" s="16"/>
      <c r="I258" s="16"/>
      <c r="J258" s="16"/>
      <c r="K258" s="16"/>
      <c r="L258" s="17"/>
      <c r="M258" s="17"/>
      <c r="N258" s="16"/>
      <c r="O258" s="16"/>
      <c r="P258" s="16"/>
      <c r="Q258" s="26"/>
      <c r="R258" s="26"/>
      <c r="S258" s="26"/>
      <c r="T258" s="26"/>
      <c r="U258" s="17"/>
      <c r="V258" s="17"/>
      <c r="W258" s="17"/>
      <c r="X258" s="17"/>
      <c r="Y258" s="17"/>
      <c r="Z258" s="17"/>
      <c r="AA258" s="17"/>
      <c r="AB258" s="20"/>
      <c r="AC258" s="20"/>
      <c r="AD258" s="17"/>
      <c r="AE258" s="16"/>
      <c r="AF258" s="22"/>
      <c r="AG258" s="26"/>
      <c r="AH258" s="26"/>
      <c r="AI258" s="26"/>
      <c r="AJ258" s="24"/>
      <c r="AK258" s="25"/>
      <c r="AL258" s="25"/>
      <c r="AM258" s="25"/>
      <c r="AN258" s="25"/>
      <c r="AO258" s="26"/>
      <c r="AP258" s="16"/>
      <c r="AQ258" s="16"/>
      <c r="AR258" s="16"/>
      <c r="AS258" s="16"/>
      <c r="AT258" s="16"/>
      <c r="AU258" s="16"/>
      <c r="AV258" s="16"/>
      <c r="AW258" s="16"/>
      <c r="AX258" s="27"/>
      <c r="AY258" s="27"/>
      <c r="AZ258" s="16"/>
    </row>
    <row r="259" spans="1:52" s="15" customFormat="1" ht="15.75" customHeight="1" x14ac:dyDescent="0.25">
      <c r="A259" s="16"/>
      <c r="B259" s="16"/>
      <c r="C259" s="16"/>
      <c r="D259" s="16"/>
      <c r="E259" s="16"/>
      <c r="F259" s="16"/>
      <c r="G259" s="16"/>
      <c r="H259" s="16"/>
      <c r="I259" s="16"/>
      <c r="J259" s="16"/>
      <c r="K259" s="16"/>
      <c r="L259" s="17"/>
      <c r="M259" s="17"/>
      <c r="N259" s="16"/>
      <c r="O259" s="16"/>
      <c r="P259" s="16"/>
      <c r="Q259" s="26"/>
      <c r="R259" s="26"/>
      <c r="S259" s="26"/>
      <c r="T259" s="26"/>
      <c r="U259" s="17"/>
      <c r="V259" s="17"/>
      <c r="W259" s="17"/>
      <c r="X259" s="17"/>
      <c r="Y259" s="17"/>
      <c r="Z259" s="17"/>
      <c r="AA259" s="17"/>
      <c r="AB259" s="20"/>
      <c r="AC259" s="20"/>
      <c r="AD259" s="17"/>
      <c r="AE259" s="16"/>
      <c r="AF259" s="22"/>
      <c r="AG259" s="26"/>
      <c r="AH259" s="26"/>
      <c r="AI259" s="26"/>
      <c r="AJ259" s="24"/>
      <c r="AK259" s="25"/>
      <c r="AL259" s="25"/>
      <c r="AM259" s="25"/>
      <c r="AN259" s="25"/>
      <c r="AO259" s="26"/>
      <c r="AP259" s="16"/>
      <c r="AQ259" s="16"/>
      <c r="AR259" s="16"/>
      <c r="AS259" s="16"/>
      <c r="AT259" s="16"/>
      <c r="AU259" s="16"/>
      <c r="AV259" s="16"/>
      <c r="AW259" s="16"/>
      <c r="AX259" s="27"/>
      <c r="AY259" s="27"/>
      <c r="AZ259" s="16"/>
    </row>
    <row r="260" spans="1:52" s="15" customFormat="1" ht="15.75" customHeight="1" x14ac:dyDescent="0.25">
      <c r="A260" s="16"/>
      <c r="B260" s="16"/>
      <c r="C260" s="16"/>
      <c r="D260" s="16"/>
      <c r="E260" s="16"/>
      <c r="F260" s="16"/>
      <c r="G260" s="16"/>
      <c r="H260" s="16"/>
      <c r="I260" s="16"/>
      <c r="J260" s="16"/>
      <c r="K260" s="16"/>
      <c r="L260" s="17"/>
      <c r="M260" s="17"/>
      <c r="N260" s="16"/>
      <c r="O260" s="16"/>
      <c r="P260" s="16"/>
      <c r="Q260" s="26"/>
      <c r="R260" s="26"/>
      <c r="S260" s="26"/>
      <c r="T260" s="26"/>
      <c r="U260" s="17"/>
      <c r="V260" s="17"/>
      <c r="W260" s="17"/>
      <c r="X260" s="17"/>
      <c r="Y260" s="17"/>
      <c r="Z260" s="17"/>
      <c r="AA260" s="17"/>
      <c r="AB260" s="20"/>
      <c r="AC260" s="20"/>
      <c r="AD260" s="17"/>
      <c r="AE260" s="16"/>
      <c r="AF260" s="22"/>
      <c r="AG260" s="26"/>
      <c r="AH260" s="26"/>
      <c r="AI260" s="26"/>
      <c r="AJ260" s="24"/>
      <c r="AK260" s="25"/>
      <c r="AL260" s="25"/>
      <c r="AM260" s="25"/>
      <c r="AN260" s="25"/>
      <c r="AO260" s="26"/>
      <c r="AP260" s="16"/>
      <c r="AQ260" s="16"/>
      <c r="AR260" s="16"/>
      <c r="AS260" s="16"/>
      <c r="AT260" s="16"/>
      <c r="AU260" s="16"/>
      <c r="AV260" s="16"/>
      <c r="AW260" s="16"/>
      <c r="AX260" s="27"/>
      <c r="AY260" s="27"/>
      <c r="AZ260" s="16"/>
    </row>
    <row r="261" spans="1:52" s="15" customFormat="1" ht="15.75" customHeight="1" x14ac:dyDescent="0.25">
      <c r="A261" s="16"/>
      <c r="B261" s="16"/>
      <c r="C261" s="16"/>
      <c r="D261" s="16"/>
      <c r="E261" s="16"/>
      <c r="F261" s="16"/>
      <c r="G261" s="16"/>
      <c r="H261" s="16"/>
      <c r="I261" s="16"/>
      <c r="J261" s="16"/>
      <c r="K261" s="16"/>
      <c r="L261" s="17"/>
      <c r="M261" s="17"/>
      <c r="N261" s="16"/>
      <c r="O261" s="16"/>
      <c r="P261" s="16"/>
      <c r="Q261" s="26"/>
      <c r="R261" s="26"/>
      <c r="S261" s="26"/>
      <c r="T261" s="26"/>
      <c r="U261" s="17"/>
      <c r="V261" s="17"/>
      <c r="W261" s="17"/>
      <c r="X261" s="17"/>
      <c r="Y261" s="17"/>
      <c r="Z261" s="17"/>
      <c r="AA261" s="17"/>
      <c r="AB261" s="20"/>
      <c r="AC261" s="20"/>
      <c r="AD261" s="17"/>
      <c r="AE261" s="16"/>
      <c r="AF261" s="22"/>
      <c r="AG261" s="26"/>
      <c r="AH261" s="26"/>
      <c r="AI261" s="26"/>
      <c r="AJ261" s="24"/>
      <c r="AK261" s="25"/>
      <c r="AL261" s="25"/>
      <c r="AM261" s="25"/>
      <c r="AN261" s="25"/>
      <c r="AO261" s="26"/>
      <c r="AP261" s="16"/>
      <c r="AQ261" s="16"/>
      <c r="AR261" s="16"/>
      <c r="AS261" s="16"/>
      <c r="AT261" s="16"/>
      <c r="AU261" s="16"/>
      <c r="AV261" s="16"/>
      <c r="AW261" s="16"/>
      <c r="AX261" s="27"/>
      <c r="AY261" s="27"/>
      <c r="AZ261" s="16"/>
    </row>
    <row r="262" spans="1:52" s="15" customFormat="1" ht="15.75" customHeight="1" x14ac:dyDescent="0.25">
      <c r="A262" s="16"/>
      <c r="B262" s="16"/>
      <c r="C262" s="16"/>
      <c r="D262" s="16"/>
      <c r="E262" s="16"/>
      <c r="F262" s="16"/>
      <c r="G262" s="16"/>
      <c r="H262" s="16"/>
      <c r="I262" s="16"/>
      <c r="J262" s="16"/>
      <c r="K262" s="16"/>
      <c r="L262" s="17"/>
      <c r="M262" s="17"/>
      <c r="N262" s="16"/>
      <c r="O262" s="16"/>
      <c r="P262" s="16"/>
      <c r="Q262" s="26"/>
      <c r="R262" s="26"/>
      <c r="S262" s="26"/>
      <c r="T262" s="26"/>
      <c r="U262" s="17"/>
      <c r="V262" s="17"/>
      <c r="W262" s="17"/>
      <c r="X262" s="17"/>
      <c r="Y262" s="17"/>
      <c r="Z262" s="17"/>
      <c r="AA262" s="17"/>
      <c r="AB262" s="20"/>
      <c r="AC262" s="20"/>
      <c r="AD262" s="17"/>
      <c r="AE262" s="16"/>
      <c r="AF262" s="26"/>
      <c r="AG262" s="26"/>
      <c r="AH262" s="26"/>
      <c r="AI262" s="26"/>
      <c r="AJ262" s="24"/>
      <c r="AK262" s="25"/>
      <c r="AL262" s="25"/>
      <c r="AM262" s="25"/>
      <c r="AN262" s="25"/>
      <c r="AO262" s="26"/>
      <c r="AP262" s="16"/>
      <c r="AQ262" s="16"/>
      <c r="AR262" s="16"/>
      <c r="AS262" s="16"/>
      <c r="AT262" s="16"/>
      <c r="AU262" s="16"/>
      <c r="AV262" s="16"/>
      <c r="AW262" s="16"/>
      <c r="AX262" s="27"/>
      <c r="AY262" s="27"/>
      <c r="AZ262" s="16"/>
    </row>
    <row r="263" spans="1:52" s="15" customFormat="1" ht="15.75" customHeight="1" x14ac:dyDescent="0.25">
      <c r="A263" s="16"/>
      <c r="B263" s="16"/>
      <c r="C263" s="16"/>
      <c r="D263" s="16"/>
      <c r="E263" s="16"/>
      <c r="F263" s="16"/>
      <c r="G263" s="16"/>
      <c r="H263" s="16"/>
      <c r="I263" s="16"/>
      <c r="J263" s="16"/>
      <c r="K263" s="16"/>
      <c r="L263" s="17"/>
      <c r="M263" s="17"/>
      <c r="N263" s="16"/>
      <c r="O263" s="16"/>
      <c r="P263" s="16"/>
      <c r="Q263" s="26"/>
      <c r="R263" s="26"/>
      <c r="S263" s="26"/>
      <c r="T263" s="26"/>
      <c r="U263" s="17"/>
      <c r="V263" s="17"/>
      <c r="W263" s="17"/>
      <c r="X263" s="17"/>
      <c r="Y263" s="17"/>
      <c r="Z263" s="17"/>
      <c r="AA263" s="17"/>
      <c r="AB263" s="20"/>
      <c r="AC263" s="20"/>
      <c r="AD263" s="17"/>
      <c r="AE263" s="16"/>
      <c r="AF263" s="22"/>
      <c r="AG263" s="26"/>
      <c r="AH263" s="26"/>
      <c r="AI263" s="26"/>
      <c r="AJ263" s="24"/>
      <c r="AK263" s="25"/>
      <c r="AL263" s="25"/>
      <c r="AM263" s="25"/>
      <c r="AN263" s="25"/>
      <c r="AO263" s="26"/>
      <c r="AP263" s="16"/>
      <c r="AQ263" s="16"/>
      <c r="AR263" s="16"/>
      <c r="AS263" s="16"/>
      <c r="AT263" s="16"/>
      <c r="AU263" s="16"/>
      <c r="AV263" s="16"/>
      <c r="AW263" s="16"/>
      <c r="AX263" s="27"/>
      <c r="AY263" s="27"/>
      <c r="AZ263" s="16"/>
    </row>
    <row r="264" spans="1:52" s="15" customFormat="1" ht="15.75" customHeight="1" x14ac:dyDescent="0.25">
      <c r="A264" s="16"/>
      <c r="B264" s="16"/>
      <c r="C264" s="16"/>
      <c r="D264" s="16"/>
      <c r="E264" s="16"/>
      <c r="F264" s="16"/>
      <c r="G264" s="16"/>
      <c r="H264" s="16"/>
      <c r="I264" s="16"/>
      <c r="J264" s="16"/>
      <c r="K264" s="16"/>
      <c r="L264" s="17"/>
      <c r="M264" s="17"/>
      <c r="N264" s="16"/>
      <c r="O264" s="16"/>
      <c r="P264" s="16"/>
      <c r="Q264" s="26"/>
      <c r="R264" s="17"/>
      <c r="S264" s="26"/>
      <c r="T264" s="26"/>
      <c r="U264" s="17"/>
      <c r="V264" s="17"/>
      <c r="W264" s="17"/>
      <c r="X264" s="17"/>
      <c r="Y264" s="17"/>
      <c r="Z264" s="16"/>
      <c r="AA264" s="17"/>
      <c r="AB264" s="20"/>
      <c r="AC264" s="20"/>
      <c r="AD264" s="17"/>
      <c r="AE264" s="16"/>
      <c r="AF264" s="22"/>
      <c r="AG264" s="26"/>
      <c r="AH264" s="26"/>
      <c r="AI264" s="26"/>
      <c r="AJ264" s="24"/>
      <c r="AK264" s="25"/>
      <c r="AL264" s="25"/>
      <c r="AM264" s="25"/>
      <c r="AN264" s="25"/>
      <c r="AO264" s="26"/>
      <c r="AP264" s="16"/>
      <c r="AQ264" s="16"/>
      <c r="AR264" s="16"/>
      <c r="AS264" s="28"/>
      <c r="AT264" s="28"/>
      <c r="AU264" s="29"/>
      <c r="AV264" s="16"/>
      <c r="AW264" s="16"/>
      <c r="AX264" s="27"/>
      <c r="AY264" s="27"/>
      <c r="AZ264" s="16"/>
    </row>
    <row r="265" spans="1:52" s="15" customFormat="1" ht="15.75" customHeight="1" x14ac:dyDescent="0.25">
      <c r="A265" s="16"/>
      <c r="B265" s="16"/>
      <c r="C265" s="16"/>
      <c r="D265" s="16"/>
      <c r="E265" s="16"/>
      <c r="F265" s="16"/>
      <c r="G265" s="16"/>
      <c r="H265" s="16"/>
      <c r="I265" s="16"/>
      <c r="J265" s="16"/>
      <c r="K265" s="16"/>
      <c r="L265" s="17"/>
      <c r="M265" s="17"/>
      <c r="N265" s="16"/>
      <c r="O265" s="16"/>
      <c r="P265" s="16"/>
      <c r="Q265" s="26"/>
      <c r="R265" s="26"/>
      <c r="S265" s="26"/>
      <c r="T265" s="26"/>
      <c r="U265" s="26"/>
      <c r="V265" s="26"/>
      <c r="W265" s="26"/>
      <c r="X265" s="26"/>
      <c r="Y265" s="26"/>
      <c r="Z265" s="17"/>
      <c r="AA265" s="26"/>
      <c r="AB265" s="20"/>
      <c r="AC265" s="20"/>
      <c r="AD265" s="17"/>
      <c r="AE265" s="16"/>
      <c r="AF265" s="22"/>
      <c r="AG265" s="26"/>
      <c r="AH265" s="26"/>
      <c r="AI265" s="26"/>
      <c r="AJ265" s="24"/>
      <c r="AK265" s="25"/>
      <c r="AL265" s="25"/>
      <c r="AM265" s="25"/>
      <c r="AN265" s="25"/>
      <c r="AO265" s="26"/>
      <c r="AP265" s="16"/>
      <c r="AQ265" s="16"/>
      <c r="AR265" s="16"/>
      <c r="AS265" s="16"/>
      <c r="AT265" s="16"/>
      <c r="AU265" s="16"/>
      <c r="AV265" s="16"/>
      <c r="AW265" s="16"/>
      <c r="AX265" s="27"/>
      <c r="AY265" s="27"/>
      <c r="AZ265" s="16"/>
    </row>
    <row r="266" spans="1:52" s="15" customFormat="1" ht="15.75" customHeight="1" x14ac:dyDescent="0.25">
      <c r="A266" s="16"/>
      <c r="B266" s="16"/>
      <c r="C266" s="16"/>
      <c r="D266" s="16"/>
      <c r="E266" s="16"/>
      <c r="F266" s="16"/>
      <c r="G266" s="16"/>
      <c r="H266" s="16"/>
      <c r="I266" s="16"/>
      <c r="J266" s="16"/>
      <c r="K266" s="16"/>
      <c r="L266" s="17"/>
      <c r="M266" s="17"/>
      <c r="N266" s="16"/>
      <c r="O266" s="16"/>
      <c r="P266" s="16"/>
      <c r="Q266" s="26"/>
      <c r="R266" s="26"/>
      <c r="S266" s="26"/>
      <c r="T266" s="26"/>
      <c r="U266" s="17"/>
      <c r="V266" s="17"/>
      <c r="W266" s="17"/>
      <c r="X266" s="17"/>
      <c r="Y266" s="17"/>
      <c r="Z266" s="17"/>
      <c r="AA266" s="17"/>
      <c r="AB266" s="20"/>
      <c r="AC266" s="20"/>
      <c r="AD266" s="17"/>
      <c r="AE266" s="16"/>
      <c r="AF266" s="22"/>
      <c r="AG266" s="26"/>
      <c r="AH266" s="26"/>
      <c r="AI266" s="26"/>
      <c r="AJ266" s="24"/>
      <c r="AK266" s="25"/>
      <c r="AL266" s="25"/>
      <c r="AM266" s="25"/>
      <c r="AN266" s="25"/>
      <c r="AO266" s="26"/>
      <c r="AP266" s="16"/>
      <c r="AQ266" s="16"/>
      <c r="AR266" s="16"/>
      <c r="AS266" s="16"/>
      <c r="AT266" s="16"/>
      <c r="AU266" s="16"/>
      <c r="AV266" s="16"/>
      <c r="AW266" s="16"/>
      <c r="AX266" s="27"/>
      <c r="AY266" s="27"/>
      <c r="AZ266" s="16"/>
    </row>
    <row r="267" spans="1:52" s="15" customFormat="1" ht="15.75" customHeight="1" x14ac:dyDescent="0.25">
      <c r="A267" s="16"/>
      <c r="B267" s="16"/>
      <c r="C267" s="16"/>
      <c r="D267" s="16"/>
      <c r="E267" s="16"/>
      <c r="F267" s="16"/>
      <c r="G267" s="16"/>
      <c r="H267" s="16"/>
      <c r="I267" s="16"/>
      <c r="J267" s="16"/>
      <c r="K267" s="16"/>
      <c r="L267" s="17"/>
      <c r="M267" s="17"/>
      <c r="N267" s="16"/>
      <c r="O267" s="16"/>
      <c r="P267" s="16"/>
      <c r="Q267" s="26"/>
      <c r="R267" s="26"/>
      <c r="S267" s="26"/>
      <c r="T267" s="26"/>
      <c r="U267" s="17"/>
      <c r="V267" s="17"/>
      <c r="W267" s="17"/>
      <c r="X267" s="17"/>
      <c r="Y267" s="17"/>
      <c r="Z267" s="17"/>
      <c r="AA267" s="17"/>
      <c r="AB267" s="20"/>
      <c r="AC267" s="20"/>
      <c r="AD267" s="17"/>
      <c r="AE267" s="16"/>
      <c r="AF267" s="22"/>
      <c r="AG267" s="26"/>
      <c r="AH267" s="26"/>
      <c r="AI267" s="26"/>
      <c r="AJ267" s="24"/>
      <c r="AK267" s="25"/>
      <c r="AL267" s="25"/>
      <c r="AM267" s="25"/>
      <c r="AN267" s="25"/>
      <c r="AO267" s="26"/>
      <c r="AP267" s="16"/>
      <c r="AQ267" s="16"/>
      <c r="AR267" s="16"/>
      <c r="AS267" s="16"/>
      <c r="AT267" s="16"/>
      <c r="AU267" s="16"/>
      <c r="AV267" s="16"/>
      <c r="AW267" s="16"/>
      <c r="AX267" s="27"/>
      <c r="AY267" s="27"/>
      <c r="AZ267" s="16"/>
    </row>
    <row r="268" spans="1:52" s="15" customFormat="1" ht="15.75" customHeight="1" x14ac:dyDescent="0.25">
      <c r="A268" s="16"/>
      <c r="B268" s="16"/>
      <c r="C268" s="16"/>
      <c r="D268" s="16"/>
      <c r="E268" s="16"/>
      <c r="F268" s="16"/>
      <c r="G268" s="16"/>
      <c r="H268" s="16"/>
      <c r="I268" s="16"/>
      <c r="J268" s="16"/>
      <c r="K268" s="16"/>
      <c r="L268" s="17"/>
      <c r="M268" s="17"/>
      <c r="N268" s="16"/>
      <c r="O268" s="16"/>
      <c r="P268" s="16"/>
      <c r="Q268" s="26"/>
      <c r="R268" s="26"/>
      <c r="S268" s="26"/>
      <c r="T268" s="26"/>
      <c r="U268" s="17"/>
      <c r="V268" s="17"/>
      <c r="W268" s="17"/>
      <c r="X268" s="17"/>
      <c r="Y268" s="17"/>
      <c r="Z268" s="17"/>
      <c r="AA268" s="17"/>
      <c r="AB268" s="20"/>
      <c r="AC268" s="20"/>
      <c r="AD268" s="17"/>
      <c r="AE268" s="16"/>
      <c r="AF268" s="22"/>
      <c r="AG268" s="26"/>
      <c r="AH268" s="26"/>
      <c r="AI268" s="26"/>
      <c r="AJ268" s="24"/>
      <c r="AK268" s="25"/>
      <c r="AL268" s="25"/>
      <c r="AM268" s="25"/>
      <c r="AN268" s="25"/>
      <c r="AO268" s="26"/>
      <c r="AP268" s="16"/>
      <c r="AQ268" s="16"/>
      <c r="AR268" s="16"/>
      <c r="AS268" s="16"/>
      <c r="AT268" s="16"/>
      <c r="AU268" s="16"/>
      <c r="AV268" s="16"/>
      <c r="AW268" s="16"/>
      <c r="AX268" s="27"/>
      <c r="AY268" s="27"/>
      <c r="AZ268" s="16"/>
    </row>
    <row r="269" spans="1:52" s="15" customFormat="1" ht="15.75" customHeight="1" x14ac:dyDescent="0.25">
      <c r="A269" s="16"/>
      <c r="B269" s="16"/>
      <c r="C269" s="16"/>
      <c r="D269" s="16"/>
      <c r="E269" s="16"/>
      <c r="F269" s="16"/>
      <c r="G269" s="16"/>
      <c r="H269" s="16"/>
      <c r="I269" s="16"/>
      <c r="J269" s="16"/>
      <c r="K269" s="16"/>
      <c r="L269" s="17"/>
      <c r="M269" s="17"/>
      <c r="N269" s="16"/>
      <c r="O269" s="16"/>
      <c r="P269" s="16"/>
      <c r="Q269" s="26"/>
      <c r="R269" s="26"/>
      <c r="S269" s="26"/>
      <c r="T269" s="26"/>
      <c r="U269" s="17"/>
      <c r="V269" s="17"/>
      <c r="W269" s="17"/>
      <c r="X269" s="17"/>
      <c r="Y269" s="17"/>
      <c r="Z269" s="17"/>
      <c r="AA269" s="17"/>
      <c r="AB269" s="20"/>
      <c r="AC269" s="20"/>
      <c r="AD269" s="17"/>
      <c r="AE269" s="16"/>
      <c r="AF269" s="22"/>
      <c r="AG269" s="26"/>
      <c r="AH269" s="26"/>
      <c r="AI269" s="26"/>
      <c r="AJ269" s="24"/>
      <c r="AK269" s="25"/>
      <c r="AL269" s="25"/>
      <c r="AM269" s="25"/>
      <c r="AN269" s="25"/>
      <c r="AO269" s="26"/>
      <c r="AP269" s="16"/>
      <c r="AQ269" s="16"/>
      <c r="AR269" s="16"/>
      <c r="AS269" s="16"/>
      <c r="AT269" s="16"/>
      <c r="AU269" s="16"/>
      <c r="AV269" s="16"/>
      <c r="AW269" s="16"/>
      <c r="AX269" s="27"/>
      <c r="AY269" s="27"/>
      <c r="AZ269" s="16"/>
    </row>
    <row r="270" spans="1:52" s="15" customFormat="1" ht="15.75" customHeight="1" x14ac:dyDescent="0.25">
      <c r="A270" s="16"/>
      <c r="B270" s="16"/>
      <c r="C270" s="16"/>
      <c r="D270" s="16"/>
      <c r="E270" s="16"/>
      <c r="F270" s="16"/>
      <c r="G270" s="16"/>
      <c r="H270" s="16"/>
      <c r="I270" s="16"/>
      <c r="J270" s="16"/>
      <c r="K270" s="16"/>
      <c r="L270" s="17"/>
      <c r="M270" s="17"/>
      <c r="N270" s="16"/>
      <c r="O270" s="16"/>
      <c r="P270" s="16"/>
      <c r="Q270" s="26"/>
      <c r="R270" s="26"/>
      <c r="S270" s="26"/>
      <c r="T270" s="26"/>
      <c r="U270" s="17"/>
      <c r="V270" s="17"/>
      <c r="W270" s="17"/>
      <c r="X270" s="17"/>
      <c r="Y270" s="17"/>
      <c r="Z270" s="17"/>
      <c r="AA270" s="17"/>
      <c r="AB270" s="20"/>
      <c r="AC270" s="20"/>
      <c r="AD270" s="17"/>
      <c r="AE270" s="16"/>
      <c r="AF270" s="22"/>
      <c r="AG270" s="26"/>
      <c r="AH270" s="26"/>
      <c r="AI270" s="26"/>
      <c r="AJ270" s="24"/>
      <c r="AK270" s="25"/>
      <c r="AL270" s="25"/>
      <c r="AM270" s="25"/>
      <c r="AN270" s="25"/>
      <c r="AO270" s="26"/>
      <c r="AP270" s="16"/>
      <c r="AQ270" s="16"/>
      <c r="AR270" s="16"/>
      <c r="AS270" s="16"/>
      <c r="AT270" s="16"/>
      <c r="AU270" s="16"/>
      <c r="AV270" s="16"/>
      <c r="AW270" s="16"/>
      <c r="AX270" s="27"/>
      <c r="AY270" s="27"/>
      <c r="AZ270" s="16"/>
    </row>
    <row r="271" spans="1:52" s="15" customFormat="1" ht="15.75" customHeight="1" x14ac:dyDescent="0.25">
      <c r="A271" s="16"/>
      <c r="B271" s="16"/>
      <c r="C271" s="16"/>
      <c r="D271" s="16"/>
      <c r="E271" s="16"/>
      <c r="F271" s="16"/>
      <c r="G271" s="16"/>
      <c r="H271" s="16"/>
      <c r="I271" s="16"/>
      <c r="J271" s="16"/>
      <c r="K271" s="16"/>
      <c r="L271" s="17"/>
      <c r="M271" s="17"/>
      <c r="N271" s="16"/>
      <c r="O271" s="16"/>
      <c r="P271" s="16"/>
      <c r="Q271" s="26"/>
      <c r="R271" s="26"/>
      <c r="S271" s="26"/>
      <c r="T271" s="26"/>
      <c r="U271" s="17"/>
      <c r="V271" s="17"/>
      <c r="W271" s="17"/>
      <c r="X271" s="17"/>
      <c r="Y271" s="17"/>
      <c r="Z271" s="17"/>
      <c r="AA271" s="17"/>
      <c r="AB271" s="20"/>
      <c r="AC271" s="20"/>
      <c r="AD271" s="17"/>
      <c r="AE271" s="16"/>
      <c r="AF271" s="22"/>
      <c r="AG271" s="26"/>
      <c r="AH271" s="26"/>
      <c r="AI271" s="26"/>
      <c r="AJ271" s="24"/>
      <c r="AK271" s="25"/>
      <c r="AL271" s="25"/>
      <c r="AM271" s="25"/>
      <c r="AN271" s="25"/>
      <c r="AO271" s="26"/>
      <c r="AP271" s="16"/>
      <c r="AQ271" s="16"/>
      <c r="AR271" s="16"/>
      <c r="AS271" s="16"/>
      <c r="AT271" s="16"/>
      <c r="AU271" s="16"/>
      <c r="AV271" s="16"/>
      <c r="AW271" s="16"/>
      <c r="AX271" s="27"/>
      <c r="AY271" s="27"/>
      <c r="AZ271" s="16"/>
    </row>
    <row r="272" spans="1:52" s="15" customFormat="1" ht="15.75" customHeight="1" x14ac:dyDescent="0.25">
      <c r="A272" s="16"/>
      <c r="B272" s="16"/>
      <c r="C272" s="16"/>
      <c r="D272" s="16"/>
      <c r="E272" s="16"/>
      <c r="F272" s="16"/>
      <c r="G272" s="16"/>
      <c r="H272" s="16"/>
      <c r="I272" s="16"/>
      <c r="J272" s="16"/>
      <c r="K272" s="16"/>
      <c r="L272" s="17"/>
      <c r="M272" s="17"/>
      <c r="N272" s="16"/>
      <c r="O272" s="16"/>
      <c r="P272" s="16"/>
      <c r="Q272" s="26"/>
      <c r="R272" s="26"/>
      <c r="S272" s="26"/>
      <c r="T272" s="26"/>
      <c r="U272" s="17"/>
      <c r="V272" s="17"/>
      <c r="W272" s="17"/>
      <c r="X272" s="17"/>
      <c r="Y272" s="17"/>
      <c r="Z272" s="17"/>
      <c r="AA272" s="17"/>
      <c r="AB272" s="20"/>
      <c r="AC272" s="20"/>
      <c r="AD272" s="17"/>
      <c r="AE272" s="16"/>
      <c r="AF272" s="22"/>
      <c r="AG272" s="26"/>
      <c r="AH272" s="26"/>
      <c r="AI272" s="26"/>
      <c r="AJ272" s="24"/>
      <c r="AK272" s="25"/>
      <c r="AL272" s="25"/>
      <c r="AM272" s="25"/>
      <c r="AN272" s="25"/>
      <c r="AO272" s="26"/>
      <c r="AP272" s="16"/>
      <c r="AQ272" s="16"/>
      <c r="AR272" s="16"/>
      <c r="AS272" s="16"/>
      <c r="AT272" s="16"/>
      <c r="AU272" s="16"/>
      <c r="AV272" s="16"/>
      <c r="AW272" s="16"/>
      <c r="AX272" s="27"/>
      <c r="AY272" s="27"/>
      <c r="AZ272" s="16"/>
    </row>
    <row r="273" spans="1:52" s="15" customFormat="1" ht="15.75" customHeight="1" x14ac:dyDescent="0.25">
      <c r="A273" s="16"/>
      <c r="B273" s="16"/>
      <c r="C273" s="16"/>
      <c r="D273" s="16"/>
      <c r="E273" s="16"/>
      <c r="F273" s="16"/>
      <c r="G273" s="16"/>
      <c r="H273" s="16"/>
      <c r="I273" s="16"/>
      <c r="J273" s="16"/>
      <c r="K273" s="16"/>
      <c r="L273" s="17"/>
      <c r="M273" s="17"/>
      <c r="N273" s="16"/>
      <c r="O273" s="16"/>
      <c r="P273" s="16"/>
      <c r="Q273" s="26"/>
      <c r="R273" s="26"/>
      <c r="S273" s="26"/>
      <c r="T273" s="26"/>
      <c r="U273" s="17"/>
      <c r="V273" s="17"/>
      <c r="W273" s="17"/>
      <c r="X273" s="17"/>
      <c r="Y273" s="17"/>
      <c r="Z273" s="17"/>
      <c r="AA273" s="17"/>
      <c r="AB273" s="20"/>
      <c r="AC273" s="20"/>
      <c r="AD273" s="17"/>
      <c r="AE273" s="16"/>
      <c r="AF273" s="22"/>
      <c r="AG273" s="26"/>
      <c r="AH273" s="26"/>
      <c r="AI273" s="26"/>
      <c r="AJ273" s="24"/>
      <c r="AK273" s="25"/>
      <c r="AL273" s="25"/>
      <c r="AM273" s="25"/>
      <c r="AN273" s="25"/>
      <c r="AO273" s="26"/>
      <c r="AP273" s="16"/>
      <c r="AQ273" s="16"/>
      <c r="AR273" s="16"/>
      <c r="AS273" s="16"/>
      <c r="AT273" s="16"/>
      <c r="AU273" s="16"/>
      <c r="AV273" s="16"/>
      <c r="AW273" s="16"/>
      <c r="AX273" s="27"/>
      <c r="AY273" s="27"/>
      <c r="AZ273" s="16"/>
    </row>
    <row r="274" spans="1:52" s="15" customFormat="1" ht="15.75" customHeight="1" x14ac:dyDescent="0.25">
      <c r="A274" s="16"/>
      <c r="B274" s="16"/>
      <c r="C274" s="16"/>
      <c r="D274" s="16"/>
      <c r="E274" s="16"/>
      <c r="F274" s="16"/>
      <c r="G274" s="16"/>
      <c r="H274" s="16"/>
      <c r="I274" s="16"/>
      <c r="J274" s="16"/>
      <c r="K274" s="16"/>
      <c r="L274" s="17"/>
      <c r="M274" s="17"/>
      <c r="N274" s="16"/>
      <c r="O274" s="16"/>
      <c r="P274" s="16"/>
      <c r="Q274" s="26"/>
      <c r="R274" s="26"/>
      <c r="S274" s="26"/>
      <c r="T274" s="26"/>
      <c r="U274" s="17"/>
      <c r="V274" s="17"/>
      <c r="W274" s="17"/>
      <c r="X274" s="17"/>
      <c r="Y274" s="17"/>
      <c r="Z274" s="17"/>
      <c r="AA274" s="17"/>
      <c r="AB274" s="20"/>
      <c r="AC274" s="20"/>
      <c r="AD274" s="17"/>
      <c r="AE274" s="16"/>
      <c r="AF274" s="26"/>
      <c r="AG274" s="26"/>
      <c r="AH274" s="26"/>
      <c r="AI274" s="26"/>
      <c r="AJ274" s="24"/>
      <c r="AK274" s="25"/>
      <c r="AL274" s="25"/>
      <c r="AM274" s="25"/>
      <c r="AN274" s="25"/>
      <c r="AO274" s="26"/>
      <c r="AP274" s="16"/>
      <c r="AQ274" s="16"/>
      <c r="AR274" s="16"/>
      <c r="AS274" s="16"/>
      <c r="AT274" s="16"/>
      <c r="AU274" s="16"/>
      <c r="AV274" s="16"/>
      <c r="AW274" s="16"/>
      <c r="AX274" s="27"/>
      <c r="AY274" s="27"/>
      <c r="AZ274" s="16"/>
    </row>
    <row r="275" spans="1:52" s="15" customFormat="1" ht="15.75" customHeight="1" x14ac:dyDescent="0.25">
      <c r="A275" s="16"/>
      <c r="B275" s="16"/>
      <c r="C275" s="16"/>
      <c r="D275" s="16"/>
      <c r="E275" s="16"/>
      <c r="F275" s="16"/>
      <c r="G275" s="16"/>
      <c r="H275" s="16"/>
      <c r="I275" s="16"/>
      <c r="J275" s="16"/>
      <c r="K275" s="16"/>
      <c r="L275" s="17"/>
      <c r="M275" s="17"/>
      <c r="N275" s="16"/>
      <c r="O275" s="16"/>
      <c r="P275" s="16"/>
      <c r="Q275" s="26"/>
      <c r="R275" s="17"/>
      <c r="S275" s="26"/>
      <c r="T275" s="26"/>
      <c r="U275" s="17"/>
      <c r="V275" s="17"/>
      <c r="W275" s="17"/>
      <c r="X275" s="17"/>
      <c r="Y275" s="17"/>
      <c r="Z275" s="18"/>
      <c r="AA275" s="17"/>
      <c r="AB275" s="20"/>
      <c r="AC275" s="20"/>
      <c r="AD275" s="17"/>
      <c r="AE275" s="16"/>
      <c r="AF275" s="26"/>
      <c r="AG275" s="26"/>
      <c r="AH275" s="26"/>
      <c r="AI275" s="26"/>
      <c r="AJ275" s="24"/>
      <c r="AK275" s="25"/>
      <c r="AL275" s="25"/>
      <c r="AM275" s="25"/>
      <c r="AN275" s="25"/>
      <c r="AO275" s="26"/>
      <c r="AP275" s="16"/>
      <c r="AQ275" s="16"/>
      <c r="AR275" s="16"/>
      <c r="AS275" s="28"/>
      <c r="AT275" s="29"/>
      <c r="AU275" s="29"/>
      <c r="AV275" s="16"/>
      <c r="AW275" s="16"/>
      <c r="AX275" s="27"/>
      <c r="AY275" s="27"/>
      <c r="AZ275" s="16"/>
    </row>
    <row r="276" spans="1:52" s="15" customFormat="1" ht="15.75" customHeight="1" x14ac:dyDescent="0.25">
      <c r="A276" s="16"/>
      <c r="B276" s="16"/>
      <c r="C276" s="16"/>
      <c r="D276" s="16"/>
      <c r="E276" s="16"/>
      <c r="F276" s="16"/>
      <c r="G276" s="16"/>
      <c r="H276" s="16"/>
      <c r="I276" s="16"/>
      <c r="J276" s="16"/>
      <c r="K276" s="16"/>
      <c r="L276" s="17"/>
      <c r="M276" s="17"/>
      <c r="N276" s="16"/>
      <c r="O276" s="16"/>
      <c r="P276" s="16"/>
      <c r="Q276" s="26"/>
      <c r="R276" s="26"/>
      <c r="S276" s="26"/>
      <c r="T276" s="26"/>
      <c r="U276" s="17"/>
      <c r="V276" s="17"/>
      <c r="W276" s="17"/>
      <c r="X276" s="17"/>
      <c r="Y276" s="17"/>
      <c r="Z276" s="17"/>
      <c r="AA276" s="17"/>
      <c r="AB276" s="20"/>
      <c r="AC276" s="20"/>
      <c r="AD276" s="17"/>
      <c r="AE276" s="16"/>
      <c r="AF276" s="22"/>
      <c r="AG276" s="26"/>
      <c r="AH276" s="26"/>
      <c r="AI276" s="26"/>
      <c r="AJ276" s="24"/>
      <c r="AK276" s="25"/>
      <c r="AL276" s="25"/>
      <c r="AM276" s="25"/>
      <c r="AN276" s="25"/>
      <c r="AO276" s="26"/>
      <c r="AP276" s="16"/>
      <c r="AQ276" s="16"/>
      <c r="AR276" s="16"/>
      <c r="AS276" s="16"/>
      <c r="AT276" s="16"/>
      <c r="AU276" s="16"/>
      <c r="AV276" s="16"/>
      <c r="AW276" s="16"/>
      <c r="AX276" s="27"/>
      <c r="AY276" s="27"/>
      <c r="AZ276" s="16"/>
    </row>
    <row r="277" spans="1:52" s="15" customFormat="1" ht="15.75" customHeight="1" x14ac:dyDescent="0.25">
      <c r="A277" s="16"/>
      <c r="B277" s="16"/>
      <c r="C277" s="16"/>
      <c r="D277" s="16"/>
      <c r="E277" s="29"/>
      <c r="F277" s="16"/>
      <c r="G277" s="16"/>
      <c r="H277" s="16"/>
      <c r="I277" s="16"/>
      <c r="J277" s="16"/>
      <c r="K277" s="16"/>
      <c r="L277" s="17"/>
      <c r="M277" s="17"/>
      <c r="N277" s="16"/>
      <c r="O277" s="16"/>
      <c r="P277" s="16"/>
      <c r="Q277" s="26"/>
      <c r="R277" s="26"/>
      <c r="S277" s="26"/>
      <c r="T277" s="26"/>
      <c r="U277" s="17"/>
      <c r="V277" s="17"/>
      <c r="W277" s="17"/>
      <c r="X277" s="17"/>
      <c r="Y277" s="17"/>
      <c r="Z277" s="17"/>
      <c r="AA277" s="17"/>
      <c r="AB277" s="20"/>
      <c r="AC277" s="20"/>
      <c r="AD277" s="17"/>
      <c r="AE277" s="16"/>
      <c r="AF277" s="22"/>
      <c r="AG277" s="26"/>
      <c r="AH277" s="26"/>
      <c r="AI277" s="26"/>
      <c r="AJ277" s="24"/>
      <c r="AK277" s="25"/>
      <c r="AL277" s="25"/>
      <c r="AM277" s="25"/>
      <c r="AN277" s="25"/>
      <c r="AO277" s="26"/>
      <c r="AP277" s="16"/>
      <c r="AQ277" s="16"/>
      <c r="AR277" s="16"/>
      <c r="AS277" s="16"/>
      <c r="AT277" s="16"/>
      <c r="AU277" s="16"/>
      <c r="AV277" s="16"/>
      <c r="AW277" s="16"/>
      <c r="AX277" s="27"/>
      <c r="AY277" s="27"/>
      <c r="AZ277" s="16"/>
    </row>
    <row r="278" spans="1:52" s="15" customFormat="1" ht="15.75" customHeight="1" x14ac:dyDescent="0.25">
      <c r="A278" s="16"/>
      <c r="B278" s="16"/>
      <c r="C278" s="16"/>
      <c r="D278" s="16"/>
      <c r="E278" s="16"/>
      <c r="F278" s="16"/>
      <c r="G278" s="16"/>
      <c r="H278" s="16"/>
      <c r="I278" s="16"/>
      <c r="J278" s="16"/>
      <c r="K278" s="16"/>
      <c r="L278" s="17"/>
      <c r="M278" s="17"/>
      <c r="N278" s="16"/>
      <c r="O278" s="16"/>
      <c r="P278" s="16"/>
      <c r="Q278" s="26"/>
      <c r="R278" s="17"/>
      <c r="S278" s="26"/>
      <c r="T278" s="26"/>
      <c r="U278" s="17"/>
      <c r="V278" s="17"/>
      <c r="W278" s="17"/>
      <c r="X278" s="17"/>
      <c r="Y278" s="17"/>
      <c r="Z278" s="18"/>
      <c r="AA278" s="17"/>
      <c r="AB278" s="20"/>
      <c r="AC278" s="20"/>
      <c r="AD278" s="17"/>
      <c r="AE278" s="16"/>
      <c r="AF278" s="22"/>
      <c r="AG278" s="26"/>
      <c r="AH278" s="26"/>
      <c r="AI278" s="26"/>
      <c r="AJ278" s="24"/>
      <c r="AK278" s="25"/>
      <c r="AL278" s="25"/>
      <c r="AM278" s="25"/>
      <c r="AN278" s="25"/>
      <c r="AO278" s="26"/>
      <c r="AP278" s="16"/>
      <c r="AQ278" s="16"/>
      <c r="AR278" s="16"/>
      <c r="AS278" s="28"/>
      <c r="AT278" s="29"/>
      <c r="AU278" s="29"/>
      <c r="AV278" s="16"/>
      <c r="AW278" s="16"/>
      <c r="AX278" s="27"/>
      <c r="AY278" s="27"/>
      <c r="AZ278" s="16"/>
    </row>
    <row r="279" spans="1:52" s="15" customFormat="1" ht="15.75" customHeight="1" x14ac:dyDescent="0.25">
      <c r="A279" s="16"/>
      <c r="B279" s="16"/>
      <c r="C279" s="16"/>
      <c r="D279" s="16"/>
      <c r="E279" s="16"/>
      <c r="F279" s="16"/>
      <c r="G279" s="16"/>
      <c r="H279" s="16"/>
      <c r="I279" s="16"/>
      <c r="J279" s="16"/>
      <c r="K279" s="16"/>
      <c r="L279" s="17"/>
      <c r="M279" s="17"/>
      <c r="N279" s="16"/>
      <c r="O279" s="16"/>
      <c r="P279" s="16"/>
      <c r="Q279" s="26"/>
      <c r="R279" s="26"/>
      <c r="S279" s="26"/>
      <c r="T279" s="26"/>
      <c r="U279" s="17"/>
      <c r="V279" s="17"/>
      <c r="W279" s="17"/>
      <c r="X279" s="17"/>
      <c r="Y279" s="17"/>
      <c r="Z279" s="17"/>
      <c r="AA279" s="17"/>
      <c r="AB279" s="20"/>
      <c r="AC279" s="20"/>
      <c r="AD279" s="17"/>
      <c r="AE279" s="16"/>
      <c r="AF279" s="22"/>
      <c r="AG279" s="26"/>
      <c r="AH279" s="26"/>
      <c r="AI279" s="26"/>
      <c r="AJ279" s="24"/>
      <c r="AK279" s="25"/>
      <c r="AL279" s="25"/>
      <c r="AM279" s="25"/>
      <c r="AN279" s="25"/>
      <c r="AO279" s="26"/>
      <c r="AP279" s="16"/>
      <c r="AQ279" s="16"/>
      <c r="AR279" s="16"/>
      <c r="AS279" s="16"/>
      <c r="AT279" s="16"/>
      <c r="AU279" s="16"/>
      <c r="AV279" s="16"/>
      <c r="AW279" s="16"/>
      <c r="AX279" s="27"/>
      <c r="AY279" s="27"/>
      <c r="AZ279" s="16"/>
    </row>
    <row r="280" spans="1:52" s="15" customFormat="1" ht="15.75" customHeight="1" x14ac:dyDescent="0.25">
      <c r="A280" s="16"/>
      <c r="B280" s="16"/>
      <c r="C280" s="16"/>
      <c r="D280" s="16"/>
      <c r="E280" s="16"/>
      <c r="F280" s="16"/>
      <c r="G280" s="16"/>
      <c r="H280" s="16"/>
      <c r="I280" s="16"/>
      <c r="J280" s="16"/>
      <c r="K280" s="16"/>
      <c r="L280" s="17"/>
      <c r="M280" s="17"/>
      <c r="N280" s="16"/>
      <c r="O280" s="16"/>
      <c r="P280" s="16"/>
      <c r="Q280" s="26"/>
      <c r="R280" s="26"/>
      <c r="S280" s="26"/>
      <c r="T280" s="26"/>
      <c r="U280" s="17"/>
      <c r="V280" s="17"/>
      <c r="W280" s="17"/>
      <c r="X280" s="17"/>
      <c r="Y280" s="17"/>
      <c r="Z280" s="17"/>
      <c r="AA280" s="17"/>
      <c r="AB280" s="20"/>
      <c r="AC280" s="20"/>
      <c r="AD280" s="17"/>
      <c r="AE280" s="16"/>
      <c r="AF280" s="26"/>
      <c r="AG280" s="26"/>
      <c r="AH280" s="26"/>
      <c r="AI280" s="26"/>
      <c r="AJ280" s="24"/>
      <c r="AK280" s="25"/>
      <c r="AL280" s="25"/>
      <c r="AM280" s="25"/>
      <c r="AN280" s="25"/>
      <c r="AO280" s="26"/>
      <c r="AP280" s="16"/>
      <c r="AQ280" s="16"/>
      <c r="AR280" s="16"/>
      <c r="AS280" s="16"/>
      <c r="AT280" s="16"/>
      <c r="AU280" s="16"/>
      <c r="AV280" s="16"/>
      <c r="AW280" s="16"/>
      <c r="AX280" s="27"/>
      <c r="AY280" s="27"/>
      <c r="AZ280" s="16"/>
    </row>
    <row r="281" spans="1:52" s="15" customFormat="1" ht="15.75" customHeight="1" x14ac:dyDescent="0.25">
      <c r="A281" s="16"/>
      <c r="B281" s="16"/>
      <c r="C281" s="16"/>
      <c r="D281" s="16"/>
      <c r="E281" s="16"/>
      <c r="F281" s="16"/>
      <c r="G281" s="16"/>
      <c r="H281" s="16"/>
      <c r="I281" s="16"/>
      <c r="J281" s="16"/>
      <c r="K281" s="16"/>
      <c r="L281" s="17"/>
      <c r="M281" s="17"/>
      <c r="N281" s="16"/>
      <c r="O281" s="16"/>
      <c r="P281" s="16"/>
      <c r="Q281" s="26"/>
      <c r="R281" s="26"/>
      <c r="S281" s="26"/>
      <c r="T281" s="26"/>
      <c r="U281" s="17"/>
      <c r="V281" s="17"/>
      <c r="W281" s="17"/>
      <c r="X281" s="17"/>
      <c r="Y281" s="17"/>
      <c r="Z281" s="17"/>
      <c r="AA281" s="17"/>
      <c r="AB281" s="20"/>
      <c r="AC281" s="20"/>
      <c r="AD281" s="17"/>
      <c r="AE281" s="16"/>
      <c r="AF281" s="22"/>
      <c r="AG281" s="26"/>
      <c r="AH281" s="26"/>
      <c r="AI281" s="26"/>
      <c r="AJ281" s="24"/>
      <c r="AK281" s="25"/>
      <c r="AL281" s="25"/>
      <c r="AM281" s="25"/>
      <c r="AN281" s="25"/>
      <c r="AO281" s="26"/>
      <c r="AP281" s="16"/>
      <c r="AQ281" s="16"/>
      <c r="AR281" s="16"/>
      <c r="AS281" s="16"/>
      <c r="AT281" s="16"/>
      <c r="AU281" s="16"/>
      <c r="AV281" s="16"/>
      <c r="AW281" s="16"/>
      <c r="AX281" s="27"/>
      <c r="AY281" s="27"/>
      <c r="AZ281" s="16"/>
    </row>
    <row r="282" spans="1:52" s="15" customFormat="1" ht="15.75" customHeight="1" x14ac:dyDescent="0.25">
      <c r="A282" s="16"/>
      <c r="B282" s="16"/>
      <c r="C282" s="16"/>
      <c r="D282" s="16"/>
      <c r="E282" s="16"/>
      <c r="F282" s="16"/>
      <c r="G282" s="16"/>
      <c r="H282" s="16"/>
      <c r="I282" s="16"/>
      <c r="J282" s="16"/>
      <c r="K282" s="16"/>
      <c r="L282" s="17"/>
      <c r="M282" s="17"/>
      <c r="N282" s="16"/>
      <c r="O282" s="16"/>
      <c r="P282" s="16"/>
      <c r="Q282" s="26"/>
      <c r="R282" s="26"/>
      <c r="S282" s="26"/>
      <c r="T282" s="26"/>
      <c r="U282" s="17"/>
      <c r="V282" s="17"/>
      <c r="W282" s="17"/>
      <c r="X282" s="17"/>
      <c r="Y282" s="17"/>
      <c r="Z282" s="17"/>
      <c r="AA282" s="17"/>
      <c r="AB282" s="20"/>
      <c r="AC282" s="20"/>
      <c r="AD282" s="17"/>
      <c r="AE282" s="16"/>
      <c r="AF282" s="22"/>
      <c r="AG282" s="26"/>
      <c r="AH282" s="26"/>
      <c r="AI282" s="26"/>
      <c r="AJ282" s="24"/>
      <c r="AK282" s="25"/>
      <c r="AL282" s="25"/>
      <c r="AM282" s="25"/>
      <c r="AN282" s="25"/>
      <c r="AO282" s="26"/>
      <c r="AP282" s="16"/>
      <c r="AQ282" s="16"/>
      <c r="AR282" s="16"/>
      <c r="AS282" s="16"/>
      <c r="AT282" s="16"/>
      <c r="AU282" s="16"/>
      <c r="AV282" s="16"/>
      <c r="AW282" s="16"/>
      <c r="AX282" s="27"/>
      <c r="AY282" s="27"/>
      <c r="AZ282" s="16"/>
    </row>
    <row r="283" spans="1:52" s="15" customFormat="1" ht="15.75" customHeight="1" x14ac:dyDescent="0.25">
      <c r="A283" s="16"/>
      <c r="B283" s="16"/>
      <c r="C283" s="16"/>
      <c r="D283" s="16"/>
      <c r="E283" s="16"/>
      <c r="F283" s="16"/>
      <c r="G283" s="16"/>
      <c r="H283" s="16"/>
      <c r="I283" s="16"/>
      <c r="J283" s="16"/>
      <c r="K283" s="16"/>
      <c r="L283" s="17"/>
      <c r="M283" s="17"/>
      <c r="N283" s="16"/>
      <c r="O283" s="16"/>
      <c r="P283" s="16"/>
      <c r="Q283" s="26"/>
      <c r="R283" s="26"/>
      <c r="S283" s="26"/>
      <c r="T283" s="26"/>
      <c r="U283" s="17"/>
      <c r="V283" s="17"/>
      <c r="W283" s="17"/>
      <c r="X283" s="17"/>
      <c r="Y283" s="17"/>
      <c r="Z283" s="17"/>
      <c r="AA283" s="17"/>
      <c r="AB283" s="20"/>
      <c r="AC283" s="20"/>
      <c r="AD283" s="17"/>
      <c r="AE283" s="16"/>
      <c r="AF283" s="22"/>
      <c r="AG283" s="26"/>
      <c r="AH283" s="26"/>
      <c r="AI283" s="26"/>
      <c r="AJ283" s="24"/>
      <c r="AK283" s="25"/>
      <c r="AL283" s="25"/>
      <c r="AM283" s="25"/>
      <c r="AN283" s="25"/>
      <c r="AO283" s="26"/>
      <c r="AP283" s="16"/>
      <c r="AQ283" s="16"/>
      <c r="AR283" s="16"/>
      <c r="AS283" s="16"/>
      <c r="AT283" s="16"/>
      <c r="AU283" s="16"/>
      <c r="AV283" s="16"/>
      <c r="AW283" s="16"/>
      <c r="AX283" s="27"/>
      <c r="AY283" s="27"/>
      <c r="AZ283" s="16"/>
    </row>
    <row r="284" spans="1:52" s="15" customFormat="1" ht="15.75" customHeight="1" x14ac:dyDescent="0.25">
      <c r="A284" s="16"/>
      <c r="B284" s="16"/>
      <c r="C284" s="16"/>
      <c r="D284" s="16"/>
      <c r="E284" s="16"/>
      <c r="F284" s="16"/>
      <c r="G284" s="16"/>
      <c r="H284" s="16"/>
      <c r="I284" s="16"/>
      <c r="J284" s="16"/>
      <c r="K284" s="16"/>
      <c r="L284" s="17"/>
      <c r="M284" s="17"/>
      <c r="N284" s="16"/>
      <c r="O284" s="16"/>
      <c r="P284" s="16"/>
      <c r="Q284" s="26"/>
      <c r="R284" s="26"/>
      <c r="S284" s="26"/>
      <c r="T284" s="26"/>
      <c r="U284" s="17"/>
      <c r="V284" s="17"/>
      <c r="W284" s="17"/>
      <c r="X284" s="17"/>
      <c r="Y284" s="17"/>
      <c r="Z284" s="17"/>
      <c r="AA284" s="17"/>
      <c r="AB284" s="20"/>
      <c r="AC284" s="20"/>
      <c r="AD284" s="17"/>
      <c r="AE284" s="16"/>
      <c r="AF284" s="22"/>
      <c r="AG284" s="26"/>
      <c r="AH284" s="26"/>
      <c r="AI284" s="26"/>
      <c r="AJ284" s="24"/>
      <c r="AK284" s="25"/>
      <c r="AL284" s="25"/>
      <c r="AM284" s="25"/>
      <c r="AN284" s="25"/>
      <c r="AO284" s="26"/>
      <c r="AP284" s="16"/>
      <c r="AQ284" s="16"/>
      <c r="AR284" s="16"/>
      <c r="AS284" s="16"/>
      <c r="AT284" s="16"/>
      <c r="AU284" s="16"/>
      <c r="AV284" s="16"/>
      <c r="AW284" s="16"/>
      <c r="AX284" s="27"/>
      <c r="AY284" s="27"/>
      <c r="AZ284" s="16"/>
    </row>
    <row r="285" spans="1:52" s="15" customFormat="1" ht="15.75" customHeight="1" x14ac:dyDescent="0.25">
      <c r="A285" s="16"/>
      <c r="B285" s="16"/>
      <c r="C285" s="16"/>
      <c r="D285" s="16"/>
      <c r="E285" s="16"/>
      <c r="F285" s="16"/>
      <c r="G285" s="16"/>
      <c r="H285" s="16"/>
      <c r="I285" s="16"/>
      <c r="J285" s="16"/>
      <c r="K285" s="16"/>
      <c r="L285" s="17"/>
      <c r="M285" s="17"/>
      <c r="N285" s="16"/>
      <c r="O285" s="16"/>
      <c r="P285" s="16"/>
      <c r="Q285" s="26"/>
      <c r="R285" s="26"/>
      <c r="S285" s="26"/>
      <c r="T285" s="26"/>
      <c r="U285" s="17"/>
      <c r="V285" s="17"/>
      <c r="W285" s="17"/>
      <c r="X285" s="17"/>
      <c r="Y285" s="17"/>
      <c r="Z285" s="17"/>
      <c r="AA285" s="17"/>
      <c r="AB285" s="20"/>
      <c r="AC285" s="20"/>
      <c r="AD285" s="17"/>
      <c r="AE285" s="16"/>
      <c r="AF285" s="22"/>
      <c r="AG285" s="26"/>
      <c r="AH285" s="26"/>
      <c r="AI285" s="26"/>
      <c r="AJ285" s="24"/>
      <c r="AK285" s="25"/>
      <c r="AL285" s="25"/>
      <c r="AM285" s="25"/>
      <c r="AN285" s="25"/>
      <c r="AO285" s="26"/>
      <c r="AP285" s="16"/>
      <c r="AQ285" s="16"/>
      <c r="AR285" s="16"/>
      <c r="AS285" s="16"/>
      <c r="AT285" s="16"/>
      <c r="AU285" s="16"/>
      <c r="AV285" s="16"/>
      <c r="AW285" s="16"/>
      <c r="AX285" s="27"/>
      <c r="AY285" s="27"/>
      <c r="AZ285" s="16"/>
    </row>
    <row r="286" spans="1:52" s="15" customFormat="1" ht="15.75" customHeight="1" x14ac:dyDescent="0.25">
      <c r="A286" s="16"/>
      <c r="B286" s="16"/>
      <c r="C286" s="16"/>
      <c r="D286" s="16"/>
      <c r="E286" s="16"/>
      <c r="F286" s="16"/>
      <c r="G286" s="16"/>
      <c r="H286" s="16"/>
      <c r="I286" s="16"/>
      <c r="J286" s="16"/>
      <c r="K286" s="16"/>
      <c r="L286" s="17"/>
      <c r="M286" s="17"/>
      <c r="N286" s="16"/>
      <c r="O286" s="16"/>
      <c r="P286" s="16"/>
      <c r="Q286" s="26"/>
      <c r="R286" s="17"/>
      <c r="S286" s="26"/>
      <c r="T286" s="26"/>
      <c r="U286" s="17"/>
      <c r="V286" s="17"/>
      <c r="W286" s="17"/>
      <c r="X286" s="17"/>
      <c r="Y286" s="17"/>
      <c r="Z286" s="18"/>
      <c r="AA286" s="17"/>
      <c r="AB286" s="20"/>
      <c r="AC286" s="20"/>
      <c r="AD286" s="17"/>
      <c r="AE286" s="16"/>
      <c r="AF286" s="26"/>
      <c r="AG286" s="26"/>
      <c r="AH286" s="26"/>
      <c r="AI286" s="26"/>
      <c r="AJ286" s="24"/>
      <c r="AK286" s="25"/>
      <c r="AL286" s="25"/>
      <c r="AM286" s="25"/>
      <c r="AN286" s="25"/>
      <c r="AO286" s="26"/>
      <c r="AP286" s="16"/>
      <c r="AQ286" s="16"/>
      <c r="AR286" s="16"/>
      <c r="AS286" s="28"/>
      <c r="AT286" s="29"/>
      <c r="AU286" s="29"/>
      <c r="AV286" s="16"/>
      <c r="AW286" s="16"/>
      <c r="AX286" s="27"/>
      <c r="AY286" s="27"/>
      <c r="AZ286" s="16"/>
    </row>
    <row r="287" spans="1:52" s="15" customFormat="1" ht="15.75" customHeight="1" x14ac:dyDescent="0.25">
      <c r="A287" s="16"/>
      <c r="B287" s="16"/>
      <c r="C287" s="16"/>
      <c r="D287" s="16"/>
      <c r="E287" s="16"/>
      <c r="F287" s="16"/>
      <c r="G287" s="16"/>
      <c r="H287" s="16"/>
      <c r="I287" s="16"/>
      <c r="J287" s="16"/>
      <c r="K287" s="16"/>
      <c r="L287" s="17"/>
      <c r="M287" s="17"/>
      <c r="N287" s="16"/>
      <c r="O287" s="16"/>
      <c r="P287" s="16"/>
      <c r="Q287" s="26"/>
      <c r="R287" s="26"/>
      <c r="S287" s="26"/>
      <c r="T287" s="26"/>
      <c r="U287" s="17"/>
      <c r="V287" s="17"/>
      <c r="W287" s="17"/>
      <c r="X287" s="17"/>
      <c r="Y287" s="17"/>
      <c r="Z287" s="17"/>
      <c r="AA287" s="17"/>
      <c r="AB287" s="20"/>
      <c r="AC287" s="20"/>
      <c r="AD287" s="17"/>
      <c r="AE287" s="16"/>
      <c r="AF287" s="26"/>
      <c r="AG287" s="26"/>
      <c r="AH287" s="26"/>
      <c r="AI287" s="26"/>
      <c r="AJ287" s="24"/>
      <c r="AK287" s="25"/>
      <c r="AL287" s="25"/>
      <c r="AM287" s="25"/>
      <c r="AN287" s="25"/>
      <c r="AO287" s="26"/>
      <c r="AP287" s="16"/>
      <c r="AQ287" s="16"/>
      <c r="AR287" s="16"/>
      <c r="AS287" s="16"/>
      <c r="AT287" s="16"/>
      <c r="AU287" s="16"/>
      <c r="AV287" s="16"/>
      <c r="AW287" s="16"/>
      <c r="AX287" s="27"/>
      <c r="AY287" s="27"/>
      <c r="AZ287" s="16"/>
    </row>
    <row r="288" spans="1:52" s="15" customFormat="1" ht="15.75" customHeight="1" x14ac:dyDescent="0.25">
      <c r="A288" s="16"/>
      <c r="B288" s="16"/>
      <c r="C288" s="16"/>
      <c r="D288" s="16"/>
      <c r="E288" s="16"/>
      <c r="F288" s="16"/>
      <c r="G288" s="16"/>
      <c r="H288" s="16"/>
      <c r="I288" s="16"/>
      <c r="J288" s="16"/>
      <c r="K288" s="16"/>
      <c r="L288" s="17"/>
      <c r="M288" s="17"/>
      <c r="N288" s="16"/>
      <c r="O288" s="16"/>
      <c r="P288" s="16"/>
      <c r="Q288" s="26"/>
      <c r="R288" s="17"/>
      <c r="S288" s="26"/>
      <c r="T288" s="26"/>
      <c r="U288" s="17"/>
      <c r="V288" s="17"/>
      <c r="W288" s="17"/>
      <c r="X288" s="17"/>
      <c r="Y288" s="17"/>
      <c r="Z288" s="16"/>
      <c r="AA288" s="17"/>
      <c r="AB288" s="20"/>
      <c r="AC288" s="20"/>
      <c r="AD288" s="17"/>
      <c r="AE288" s="16"/>
      <c r="AF288" s="22"/>
      <c r="AG288" s="26"/>
      <c r="AH288" s="26"/>
      <c r="AI288" s="26"/>
      <c r="AJ288" s="24"/>
      <c r="AK288" s="25"/>
      <c r="AL288" s="25"/>
      <c r="AM288" s="25"/>
      <c r="AN288" s="25"/>
      <c r="AO288" s="26"/>
      <c r="AP288" s="16"/>
      <c r="AQ288" s="16"/>
      <c r="AR288" s="16"/>
      <c r="AS288" s="28"/>
      <c r="AT288" s="28"/>
      <c r="AU288" s="28"/>
      <c r="AV288" s="16"/>
      <c r="AW288" s="16"/>
      <c r="AX288" s="27"/>
      <c r="AY288" s="27"/>
      <c r="AZ288" s="16"/>
    </row>
    <row r="289" spans="1:52" s="15" customFormat="1" ht="15.75" customHeight="1" x14ac:dyDescent="0.25">
      <c r="A289" s="16"/>
      <c r="B289" s="16"/>
      <c r="C289" s="16"/>
      <c r="D289" s="16"/>
      <c r="E289" s="16"/>
      <c r="F289" s="16"/>
      <c r="G289" s="16"/>
      <c r="H289" s="16"/>
      <c r="I289" s="16"/>
      <c r="J289" s="16"/>
      <c r="K289" s="16"/>
      <c r="L289" s="17"/>
      <c r="M289" s="17"/>
      <c r="N289" s="16"/>
      <c r="O289" s="16"/>
      <c r="P289" s="16"/>
      <c r="Q289" s="26"/>
      <c r="R289" s="26"/>
      <c r="S289" s="26"/>
      <c r="T289" s="26"/>
      <c r="U289" s="17"/>
      <c r="V289" s="17"/>
      <c r="W289" s="17"/>
      <c r="X289" s="17"/>
      <c r="Y289" s="17"/>
      <c r="Z289" s="17"/>
      <c r="AA289" s="17"/>
      <c r="AB289" s="20"/>
      <c r="AC289" s="20"/>
      <c r="AD289" s="17"/>
      <c r="AE289" s="16"/>
      <c r="AF289" s="22"/>
      <c r="AG289" s="26"/>
      <c r="AH289" s="26"/>
      <c r="AI289" s="26"/>
      <c r="AJ289" s="24"/>
      <c r="AK289" s="25"/>
      <c r="AL289" s="25"/>
      <c r="AM289" s="25"/>
      <c r="AN289" s="25"/>
      <c r="AO289" s="26"/>
      <c r="AP289" s="16"/>
      <c r="AQ289" s="16"/>
      <c r="AR289" s="16"/>
      <c r="AS289" s="16"/>
      <c r="AT289" s="16"/>
      <c r="AU289" s="16"/>
      <c r="AV289" s="16"/>
      <c r="AW289" s="16"/>
      <c r="AX289" s="27"/>
      <c r="AY289" s="27"/>
      <c r="AZ289" s="16"/>
    </row>
    <row r="290" spans="1:52" s="15" customFormat="1" ht="15.75" customHeight="1" x14ac:dyDescent="0.25">
      <c r="A290" s="16"/>
      <c r="B290" s="16"/>
      <c r="C290" s="16"/>
      <c r="D290" s="16"/>
      <c r="E290" s="16"/>
      <c r="F290" s="16"/>
      <c r="G290" s="16"/>
      <c r="H290" s="16"/>
      <c r="I290" s="16"/>
      <c r="J290" s="16"/>
      <c r="K290" s="16"/>
      <c r="L290" s="17"/>
      <c r="M290" s="17"/>
      <c r="N290" s="16"/>
      <c r="O290" s="16"/>
      <c r="P290" s="16"/>
      <c r="Q290" s="26"/>
      <c r="R290" s="26"/>
      <c r="S290" s="26"/>
      <c r="T290" s="26"/>
      <c r="U290" s="17"/>
      <c r="V290" s="17"/>
      <c r="W290" s="17"/>
      <c r="X290" s="17"/>
      <c r="Y290" s="17"/>
      <c r="Z290" s="17"/>
      <c r="AA290" s="17"/>
      <c r="AB290" s="20"/>
      <c r="AC290" s="20"/>
      <c r="AD290" s="17"/>
      <c r="AE290" s="16"/>
      <c r="AF290" s="22"/>
      <c r="AG290" s="26"/>
      <c r="AH290" s="26"/>
      <c r="AI290" s="26"/>
      <c r="AJ290" s="24"/>
      <c r="AK290" s="25"/>
      <c r="AL290" s="25"/>
      <c r="AM290" s="25"/>
      <c r="AN290" s="25"/>
      <c r="AO290" s="26"/>
      <c r="AP290" s="16"/>
      <c r="AQ290" s="16"/>
      <c r="AR290" s="16"/>
      <c r="AS290" s="16"/>
      <c r="AT290" s="16"/>
      <c r="AU290" s="16"/>
      <c r="AV290" s="16"/>
      <c r="AW290" s="16"/>
      <c r="AX290" s="27"/>
      <c r="AY290" s="27"/>
      <c r="AZ290" s="16"/>
    </row>
    <row r="291" spans="1:52" s="15" customFormat="1" ht="15.75" customHeight="1" x14ac:dyDescent="0.25">
      <c r="A291" s="16"/>
      <c r="B291" s="16"/>
      <c r="C291" s="16"/>
      <c r="D291" s="16"/>
      <c r="E291" s="29"/>
      <c r="F291" s="16"/>
      <c r="G291" s="16"/>
      <c r="H291" s="16"/>
      <c r="I291" s="16"/>
      <c r="J291" s="16"/>
      <c r="K291" s="16"/>
      <c r="L291" s="17"/>
      <c r="M291" s="17"/>
      <c r="N291" s="16"/>
      <c r="O291" s="16"/>
      <c r="P291" s="16"/>
      <c r="Q291" s="26"/>
      <c r="R291" s="26"/>
      <c r="S291" s="26"/>
      <c r="T291" s="26"/>
      <c r="U291" s="17"/>
      <c r="V291" s="17"/>
      <c r="W291" s="17"/>
      <c r="X291" s="17"/>
      <c r="Y291" s="17"/>
      <c r="Z291" s="17"/>
      <c r="AA291" s="17"/>
      <c r="AB291" s="20"/>
      <c r="AC291" s="20"/>
      <c r="AD291" s="17"/>
      <c r="AE291" s="16"/>
      <c r="AF291" s="22"/>
      <c r="AG291" s="26"/>
      <c r="AH291" s="26"/>
      <c r="AI291" s="26"/>
      <c r="AJ291" s="24"/>
      <c r="AK291" s="25"/>
      <c r="AL291" s="25"/>
      <c r="AM291" s="25"/>
      <c r="AN291" s="25"/>
      <c r="AO291" s="26"/>
      <c r="AP291" s="16"/>
      <c r="AQ291" s="16"/>
      <c r="AR291" s="16"/>
      <c r="AS291" s="16"/>
      <c r="AT291" s="16"/>
      <c r="AU291" s="16"/>
      <c r="AV291" s="16"/>
      <c r="AW291" s="16"/>
      <c r="AX291" s="27"/>
      <c r="AY291" s="27"/>
      <c r="AZ291" s="16"/>
    </row>
    <row r="292" spans="1:52" s="15" customFormat="1" ht="15.75" customHeight="1" x14ac:dyDescent="0.25">
      <c r="A292" s="16"/>
      <c r="B292" s="16"/>
      <c r="C292" s="16"/>
      <c r="D292" s="16"/>
      <c r="E292" s="16"/>
      <c r="F292" s="16"/>
      <c r="G292" s="16"/>
      <c r="H292" s="16"/>
      <c r="I292" s="16"/>
      <c r="J292" s="16"/>
      <c r="K292" s="16"/>
      <c r="L292" s="17"/>
      <c r="M292" s="17"/>
      <c r="N292" s="16"/>
      <c r="O292" s="16"/>
      <c r="P292" s="16"/>
      <c r="Q292" s="26"/>
      <c r="R292" s="17"/>
      <c r="S292" s="26"/>
      <c r="T292" s="26"/>
      <c r="U292" s="17"/>
      <c r="V292" s="17"/>
      <c r="W292" s="17"/>
      <c r="X292" s="17"/>
      <c r="Y292" s="17"/>
      <c r="Z292" s="18"/>
      <c r="AA292" s="17"/>
      <c r="AB292" s="20"/>
      <c r="AC292" s="20"/>
      <c r="AD292" s="17"/>
      <c r="AE292" s="16"/>
      <c r="AF292" s="22"/>
      <c r="AG292" s="26"/>
      <c r="AH292" s="26"/>
      <c r="AI292" s="26"/>
      <c r="AJ292" s="24"/>
      <c r="AK292" s="25"/>
      <c r="AL292" s="25"/>
      <c r="AM292" s="25"/>
      <c r="AN292" s="25"/>
      <c r="AO292" s="26"/>
      <c r="AP292" s="16"/>
      <c r="AQ292" s="16"/>
      <c r="AR292" s="16"/>
      <c r="AS292" s="28"/>
      <c r="AT292" s="28"/>
      <c r="AU292" s="29"/>
      <c r="AV292" s="16"/>
      <c r="AW292" s="16"/>
      <c r="AX292" s="27"/>
      <c r="AY292" s="27"/>
      <c r="AZ292" s="16"/>
    </row>
    <row r="293" spans="1:52" s="15" customFormat="1" ht="15.75" customHeight="1" x14ac:dyDescent="0.25">
      <c r="A293" s="16"/>
      <c r="B293" s="16"/>
      <c r="C293" s="16"/>
      <c r="D293" s="16"/>
      <c r="E293" s="16"/>
      <c r="F293" s="16"/>
      <c r="G293" s="16"/>
      <c r="H293" s="16"/>
      <c r="I293" s="16"/>
      <c r="J293" s="16"/>
      <c r="K293" s="16"/>
      <c r="L293" s="17"/>
      <c r="M293" s="17"/>
      <c r="N293" s="16"/>
      <c r="O293" s="16"/>
      <c r="P293" s="16"/>
      <c r="Q293" s="26"/>
      <c r="R293" s="17"/>
      <c r="S293" s="26"/>
      <c r="T293" s="26"/>
      <c r="U293" s="17"/>
      <c r="V293" s="17"/>
      <c r="W293" s="17"/>
      <c r="X293" s="17"/>
      <c r="Y293" s="17"/>
      <c r="Z293" s="18"/>
      <c r="AA293" s="17"/>
      <c r="AB293" s="20"/>
      <c r="AC293" s="20"/>
      <c r="AD293" s="17"/>
      <c r="AE293" s="16"/>
      <c r="AF293" s="22"/>
      <c r="AG293" s="26"/>
      <c r="AH293" s="26"/>
      <c r="AI293" s="26"/>
      <c r="AJ293" s="24"/>
      <c r="AK293" s="25"/>
      <c r="AL293" s="25"/>
      <c r="AM293" s="25"/>
      <c r="AN293" s="25"/>
      <c r="AO293" s="26"/>
      <c r="AP293" s="16"/>
      <c r="AQ293" s="16"/>
      <c r="AR293" s="16"/>
      <c r="AS293" s="28"/>
      <c r="AT293" s="28"/>
      <c r="AU293" s="29"/>
      <c r="AV293" s="16"/>
      <c r="AW293" s="16"/>
      <c r="AX293" s="27"/>
      <c r="AY293" s="27"/>
      <c r="AZ293" s="16"/>
    </row>
    <row r="294" spans="1:52" s="15" customFormat="1" ht="15.75" customHeight="1" x14ac:dyDescent="0.25">
      <c r="A294" s="16"/>
      <c r="B294" s="16"/>
      <c r="C294" s="16"/>
      <c r="D294" s="16"/>
      <c r="E294" s="16"/>
      <c r="F294" s="16"/>
      <c r="G294" s="16"/>
      <c r="H294" s="16"/>
      <c r="I294" s="16"/>
      <c r="J294" s="16"/>
      <c r="K294" s="16"/>
      <c r="L294" s="17"/>
      <c r="M294" s="17"/>
      <c r="N294" s="16"/>
      <c r="O294" s="16"/>
      <c r="P294" s="16"/>
      <c r="Q294" s="26"/>
      <c r="R294" s="26"/>
      <c r="S294" s="26"/>
      <c r="T294" s="26"/>
      <c r="U294" s="26"/>
      <c r="V294" s="26"/>
      <c r="W294" s="26"/>
      <c r="X294" s="26"/>
      <c r="Y294" s="26"/>
      <c r="Z294" s="17"/>
      <c r="AA294" s="26"/>
      <c r="AB294" s="20"/>
      <c r="AC294" s="20"/>
      <c r="AD294" s="17"/>
      <c r="AE294" s="16"/>
      <c r="AF294" s="22"/>
      <c r="AG294" s="26"/>
      <c r="AH294" s="26"/>
      <c r="AI294" s="26"/>
      <c r="AJ294" s="24"/>
      <c r="AK294" s="25"/>
      <c r="AL294" s="25"/>
      <c r="AM294" s="25"/>
      <c r="AN294" s="25"/>
      <c r="AO294" s="26"/>
      <c r="AP294" s="16"/>
      <c r="AQ294" s="16"/>
      <c r="AR294" s="16"/>
      <c r="AS294" s="16"/>
      <c r="AT294" s="16"/>
      <c r="AU294" s="16"/>
      <c r="AV294" s="16"/>
      <c r="AW294" s="16"/>
      <c r="AX294" s="27"/>
      <c r="AY294" s="27"/>
      <c r="AZ294" s="16"/>
    </row>
    <row r="295" spans="1:52" s="15" customFormat="1" ht="15.75" customHeight="1" x14ac:dyDescent="0.25">
      <c r="A295" s="16"/>
      <c r="B295" s="16"/>
      <c r="C295" s="16"/>
      <c r="D295" s="16"/>
      <c r="E295" s="16"/>
      <c r="F295" s="16"/>
      <c r="G295" s="16"/>
      <c r="H295" s="16"/>
      <c r="I295" s="16"/>
      <c r="J295" s="16"/>
      <c r="K295" s="16"/>
      <c r="L295" s="17"/>
      <c r="M295" s="17"/>
      <c r="N295" s="16"/>
      <c r="O295" s="16"/>
      <c r="P295" s="16"/>
      <c r="Q295" s="26"/>
      <c r="R295" s="26"/>
      <c r="S295" s="26"/>
      <c r="T295" s="26"/>
      <c r="U295" s="17"/>
      <c r="V295" s="17"/>
      <c r="W295" s="17"/>
      <c r="X295" s="17"/>
      <c r="Y295" s="17"/>
      <c r="Z295" s="16"/>
      <c r="AA295" s="17"/>
      <c r="AB295" s="20"/>
      <c r="AC295" s="20"/>
      <c r="AD295" s="17"/>
      <c r="AE295" s="16"/>
      <c r="AF295" s="22"/>
      <c r="AG295" s="26"/>
      <c r="AH295" s="26"/>
      <c r="AI295" s="26"/>
      <c r="AJ295" s="24"/>
      <c r="AK295" s="25"/>
      <c r="AL295" s="25"/>
      <c r="AM295" s="25"/>
      <c r="AN295" s="25"/>
      <c r="AO295" s="26"/>
      <c r="AP295" s="16"/>
      <c r="AQ295" s="16"/>
      <c r="AR295" s="16"/>
      <c r="AS295" s="16"/>
      <c r="AT295" s="16"/>
      <c r="AU295" s="16"/>
      <c r="AV295" s="16"/>
      <c r="AW295" s="16"/>
      <c r="AX295" s="27"/>
      <c r="AY295" s="27"/>
      <c r="AZ295" s="16"/>
    </row>
    <row r="296" spans="1:52" s="15" customFormat="1" ht="15.75" customHeight="1" x14ac:dyDescent="0.25">
      <c r="A296" s="16"/>
      <c r="B296" s="16"/>
      <c r="C296" s="16"/>
      <c r="D296" s="16"/>
      <c r="E296" s="16"/>
      <c r="F296" s="16"/>
      <c r="G296" s="16"/>
      <c r="H296" s="16"/>
      <c r="I296" s="16"/>
      <c r="J296" s="16"/>
      <c r="K296" s="16"/>
      <c r="L296" s="17"/>
      <c r="M296" s="17"/>
      <c r="N296" s="16"/>
      <c r="O296" s="16"/>
      <c r="P296" s="16"/>
      <c r="Q296" s="26"/>
      <c r="R296" s="26"/>
      <c r="S296" s="26"/>
      <c r="T296" s="26"/>
      <c r="U296" s="17"/>
      <c r="V296" s="17"/>
      <c r="W296" s="17"/>
      <c r="X296" s="17"/>
      <c r="Y296" s="17"/>
      <c r="Z296" s="16"/>
      <c r="AA296" s="17"/>
      <c r="AB296" s="20"/>
      <c r="AC296" s="20"/>
      <c r="AD296" s="17"/>
      <c r="AE296" s="16"/>
      <c r="AF296" s="22"/>
      <c r="AG296" s="26"/>
      <c r="AH296" s="26"/>
      <c r="AI296" s="26"/>
      <c r="AJ296" s="24"/>
      <c r="AK296" s="25"/>
      <c r="AL296" s="25"/>
      <c r="AM296" s="25"/>
      <c r="AN296" s="25"/>
      <c r="AO296" s="26"/>
      <c r="AP296" s="16"/>
      <c r="AQ296" s="16"/>
      <c r="AR296" s="16"/>
      <c r="AS296" s="16"/>
      <c r="AT296" s="16"/>
      <c r="AU296" s="16"/>
      <c r="AV296" s="16"/>
      <c r="AW296" s="16"/>
      <c r="AX296" s="27"/>
      <c r="AY296" s="27"/>
      <c r="AZ296" s="16"/>
    </row>
    <row r="297" spans="1:52" s="15" customFormat="1" ht="15.75" customHeight="1" x14ac:dyDescent="0.25">
      <c r="A297" s="16"/>
      <c r="B297" s="16"/>
      <c r="C297" s="16"/>
      <c r="D297" s="16"/>
      <c r="E297" s="29"/>
      <c r="F297" s="16"/>
      <c r="G297" s="16"/>
      <c r="H297" s="16"/>
      <c r="I297" s="16"/>
      <c r="J297" s="16"/>
      <c r="K297" s="16"/>
      <c r="L297" s="17"/>
      <c r="M297" s="17"/>
      <c r="N297" s="16"/>
      <c r="O297" s="16"/>
      <c r="P297" s="16"/>
      <c r="Q297" s="26"/>
      <c r="R297" s="17"/>
      <c r="S297" s="26"/>
      <c r="T297" s="26"/>
      <c r="U297" s="26"/>
      <c r="V297" s="26"/>
      <c r="W297" s="26"/>
      <c r="X297" s="26"/>
      <c r="Y297" s="26"/>
      <c r="Z297" s="17"/>
      <c r="AA297" s="26"/>
      <c r="AB297" s="20"/>
      <c r="AC297" s="20"/>
      <c r="AD297" s="17"/>
      <c r="AE297" s="16"/>
      <c r="AF297" s="22"/>
      <c r="AG297" s="26"/>
      <c r="AH297" s="26"/>
      <c r="AI297" s="26"/>
      <c r="AJ297" s="24"/>
      <c r="AK297" s="25"/>
      <c r="AL297" s="25"/>
      <c r="AM297" s="25"/>
      <c r="AN297" s="25"/>
      <c r="AO297" s="26"/>
      <c r="AP297" s="16"/>
      <c r="AQ297" s="16"/>
      <c r="AR297" s="16"/>
      <c r="AS297" s="28"/>
      <c r="AT297" s="29"/>
      <c r="AU297" s="29"/>
      <c r="AV297" s="16"/>
      <c r="AW297" s="16"/>
      <c r="AX297" s="27"/>
      <c r="AY297" s="27"/>
      <c r="AZ297" s="16"/>
    </row>
    <row r="298" spans="1:52" s="15" customFormat="1" ht="15.75" customHeight="1" x14ac:dyDescent="0.25">
      <c r="A298" s="16"/>
      <c r="B298" s="16"/>
      <c r="C298" s="16"/>
      <c r="D298" s="16"/>
      <c r="E298" s="16"/>
      <c r="F298" s="16"/>
      <c r="G298" s="16"/>
      <c r="H298" s="16"/>
      <c r="I298" s="16"/>
      <c r="J298" s="16"/>
      <c r="K298" s="16"/>
      <c r="L298" s="17"/>
      <c r="M298" s="17"/>
      <c r="N298" s="16"/>
      <c r="O298" s="16"/>
      <c r="P298" s="16"/>
      <c r="Q298" s="26"/>
      <c r="R298" s="26"/>
      <c r="S298" s="26"/>
      <c r="T298" s="26"/>
      <c r="U298" s="17"/>
      <c r="V298" s="17"/>
      <c r="W298" s="17"/>
      <c r="X298" s="17"/>
      <c r="Y298" s="17"/>
      <c r="Z298" s="17"/>
      <c r="AA298" s="17"/>
      <c r="AB298" s="20"/>
      <c r="AC298" s="20"/>
      <c r="AD298" s="17"/>
      <c r="AE298" s="16"/>
      <c r="AF298" s="22"/>
      <c r="AG298" s="26"/>
      <c r="AH298" s="26"/>
      <c r="AI298" s="26"/>
      <c r="AJ298" s="24"/>
      <c r="AK298" s="25"/>
      <c r="AL298" s="25"/>
      <c r="AM298" s="25"/>
      <c r="AN298" s="25"/>
      <c r="AO298" s="26"/>
      <c r="AP298" s="16"/>
      <c r="AQ298" s="16"/>
      <c r="AR298" s="16"/>
      <c r="AS298" s="16"/>
      <c r="AT298" s="16"/>
      <c r="AU298" s="16"/>
      <c r="AV298" s="16"/>
      <c r="AW298" s="16"/>
      <c r="AX298" s="27"/>
      <c r="AY298" s="27"/>
      <c r="AZ298" s="16"/>
    </row>
    <row r="299" spans="1:52" s="15" customFormat="1" ht="15.75" customHeight="1" x14ac:dyDescent="0.25">
      <c r="A299" s="16"/>
      <c r="B299" s="16"/>
      <c r="C299" s="16"/>
      <c r="D299" s="16"/>
      <c r="E299" s="16"/>
      <c r="F299" s="16"/>
      <c r="G299" s="16"/>
      <c r="H299" s="16"/>
      <c r="I299" s="16"/>
      <c r="J299" s="16"/>
      <c r="K299" s="16"/>
      <c r="L299" s="17"/>
      <c r="M299" s="17"/>
      <c r="N299" s="16"/>
      <c r="O299" s="16"/>
      <c r="P299" s="16"/>
      <c r="Q299" s="26"/>
      <c r="R299" s="26"/>
      <c r="S299" s="26"/>
      <c r="T299" s="26"/>
      <c r="U299" s="17"/>
      <c r="V299" s="17"/>
      <c r="W299" s="17"/>
      <c r="X299" s="17"/>
      <c r="Y299" s="17"/>
      <c r="Z299" s="17"/>
      <c r="AA299" s="17"/>
      <c r="AB299" s="20"/>
      <c r="AC299" s="20"/>
      <c r="AD299" s="17"/>
      <c r="AE299" s="16"/>
      <c r="AF299" s="22"/>
      <c r="AG299" s="26"/>
      <c r="AH299" s="26"/>
      <c r="AI299" s="26"/>
      <c r="AJ299" s="24"/>
      <c r="AK299" s="25"/>
      <c r="AL299" s="25"/>
      <c r="AM299" s="25"/>
      <c r="AN299" s="25"/>
      <c r="AO299" s="26"/>
      <c r="AP299" s="16"/>
      <c r="AQ299" s="16"/>
      <c r="AR299" s="16"/>
      <c r="AS299" s="16"/>
      <c r="AT299" s="16"/>
      <c r="AU299" s="16"/>
      <c r="AV299" s="16"/>
      <c r="AW299" s="16"/>
      <c r="AX299" s="27"/>
      <c r="AY299" s="27"/>
      <c r="AZ299" s="16"/>
    </row>
    <row r="300" spans="1:52" s="15" customFormat="1" ht="15.75" customHeight="1" x14ac:dyDescent="0.25">
      <c r="A300" s="16"/>
      <c r="B300" s="16"/>
      <c r="C300" s="16"/>
      <c r="D300" s="16"/>
      <c r="E300" s="16"/>
      <c r="F300" s="16"/>
      <c r="G300" s="16"/>
      <c r="H300" s="16"/>
      <c r="I300" s="16"/>
      <c r="J300" s="16"/>
      <c r="K300" s="16"/>
      <c r="L300" s="17"/>
      <c r="M300" s="17"/>
      <c r="N300" s="16"/>
      <c r="O300" s="16"/>
      <c r="P300" s="16"/>
      <c r="Q300" s="26"/>
      <c r="R300" s="26"/>
      <c r="S300" s="26"/>
      <c r="T300" s="26"/>
      <c r="U300" s="17"/>
      <c r="V300" s="17"/>
      <c r="W300" s="17"/>
      <c r="X300" s="17"/>
      <c r="Y300" s="17"/>
      <c r="Z300" s="17"/>
      <c r="AA300" s="17"/>
      <c r="AB300" s="20"/>
      <c r="AC300" s="20"/>
      <c r="AD300" s="17"/>
      <c r="AE300" s="16"/>
      <c r="AF300" s="22"/>
      <c r="AG300" s="26"/>
      <c r="AH300" s="26"/>
      <c r="AI300" s="26"/>
      <c r="AJ300" s="24"/>
      <c r="AK300" s="25"/>
      <c r="AL300" s="25"/>
      <c r="AM300" s="25"/>
      <c r="AN300" s="25"/>
      <c r="AO300" s="26"/>
      <c r="AP300" s="16"/>
      <c r="AQ300" s="16"/>
      <c r="AR300" s="16"/>
      <c r="AS300" s="16"/>
      <c r="AT300" s="16"/>
      <c r="AU300" s="16"/>
      <c r="AV300" s="16"/>
      <c r="AW300" s="16"/>
      <c r="AX300" s="27"/>
      <c r="AY300" s="27"/>
      <c r="AZ300" s="16"/>
    </row>
    <row r="301" spans="1:52" s="15" customFormat="1" ht="15.75" customHeight="1" x14ac:dyDescent="0.25">
      <c r="A301" s="16"/>
      <c r="B301" s="16"/>
      <c r="C301" s="16"/>
      <c r="D301" s="16"/>
      <c r="E301" s="16"/>
      <c r="F301" s="16"/>
      <c r="G301" s="16"/>
      <c r="H301" s="16"/>
      <c r="I301" s="16"/>
      <c r="J301" s="16"/>
      <c r="K301" s="16"/>
      <c r="L301" s="17"/>
      <c r="M301" s="17"/>
      <c r="N301" s="16"/>
      <c r="O301" s="16"/>
      <c r="P301" s="16"/>
      <c r="Q301" s="26"/>
      <c r="R301" s="26"/>
      <c r="S301" s="26"/>
      <c r="T301" s="26"/>
      <c r="U301" s="17"/>
      <c r="V301" s="17"/>
      <c r="W301" s="17"/>
      <c r="X301" s="17"/>
      <c r="Y301" s="17"/>
      <c r="Z301" s="17"/>
      <c r="AA301" s="17"/>
      <c r="AB301" s="20"/>
      <c r="AC301" s="20"/>
      <c r="AD301" s="17"/>
      <c r="AE301" s="16"/>
      <c r="AF301" s="22"/>
      <c r="AG301" s="26"/>
      <c r="AH301" s="26"/>
      <c r="AI301" s="26"/>
      <c r="AJ301" s="24"/>
      <c r="AK301" s="25"/>
      <c r="AL301" s="25"/>
      <c r="AM301" s="25"/>
      <c r="AN301" s="25"/>
      <c r="AO301" s="26"/>
      <c r="AP301" s="16"/>
      <c r="AQ301" s="16"/>
      <c r="AR301" s="16"/>
      <c r="AS301" s="16"/>
      <c r="AT301" s="16"/>
      <c r="AU301" s="16"/>
      <c r="AV301" s="16"/>
      <c r="AW301" s="16"/>
      <c r="AX301" s="27"/>
      <c r="AY301" s="27"/>
      <c r="AZ301" s="16"/>
    </row>
    <row r="302" spans="1:52" s="15" customFormat="1" ht="15.75" customHeight="1" x14ac:dyDescent="0.25">
      <c r="A302" s="16"/>
      <c r="B302" s="16"/>
      <c r="C302" s="16"/>
      <c r="D302" s="16"/>
      <c r="E302" s="29"/>
      <c r="F302" s="16"/>
      <c r="G302" s="16"/>
      <c r="H302" s="16"/>
      <c r="I302" s="16"/>
      <c r="J302" s="16"/>
      <c r="K302" s="16"/>
      <c r="L302" s="17"/>
      <c r="M302" s="17"/>
      <c r="N302" s="16"/>
      <c r="O302" s="16"/>
      <c r="P302" s="16"/>
      <c r="Q302" s="26"/>
      <c r="R302" s="26"/>
      <c r="S302" s="26"/>
      <c r="T302" s="26"/>
      <c r="U302" s="17"/>
      <c r="V302" s="17"/>
      <c r="W302" s="17"/>
      <c r="X302" s="17"/>
      <c r="Y302" s="17"/>
      <c r="Z302" s="17"/>
      <c r="AA302" s="17"/>
      <c r="AB302" s="20"/>
      <c r="AC302" s="20"/>
      <c r="AD302" s="17"/>
      <c r="AE302" s="16"/>
      <c r="AF302" s="22"/>
      <c r="AG302" s="26"/>
      <c r="AH302" s="26"/>
      <c r="AI302" s="26"/>
      <c r="AJ302" s="24"/>
      <c r="AK302" s="25"/>
      <c r="AL302" s="25"/>
      <c r="AM302" s="25"/>
      <c r="AN302" s="25"/>
      <c r="AO302" s="26"/>
      <c r="AP302" s="16"/>
      <c r="AQ302" s="16"/>
      <c r="AR302" s="16"/>
      <c r="AS302" s="16"/>
      <c r="AT302" s="16"/>
      <c r="AU302" s="16"/>
      <c r="AV302" s="16"/>
      <c r="AW302" s="16"/>
      <c r="AX302" s="27"/>
      <c r="AY302" s="27"/>
      <c r="AZ302" s="16"/>
    </row>
    <row r="303" spans="1:52" s="15" customFormat="1" ht="15.75" customHeight="1" x14ac:dyDescent="0.25">
      <c r="A303" s="16"/>
      <c r="B303" s="16"/>
      <c r="C303" s="16"/>
      <c r="D303" s="16"/>
      <c r="E303" s="16"/>
      <c r="F303" s="16"/>
      <c r="G303" s="16"/>
      <c r="H303" s="16"/>
      <c r="I303" s="16"/>
      <c r="J303" s="16"/>
      <c r="K303" s="16"/>
      <c r="L303" s="17"/>
      <c r="M303" s="17"/>
      <c r="N303" s="16"/>
      <c r="O303" s="16"/>
      <c r="P303" s="16"/>
      <c r="Q303" s="26"/>
      <c r="R303" s="26"/>
      <c r="S303" s="26"/>
      <c r="T303" s="26"/>
      <c r="U303" s="17"/>
      <c r="V303" s="17"/>
      <c r="W303" s="17"/>
      <c r="X303" s="17"/>
      <c r="Y303" s="17"/>
      <c r="Z303" s="17"/>
      <c r="AA303" s="17"/>
      <c r="AB303" s="20"/>
      <c r="AC303" s="20"/>
      <c r="AD303" s="17"/>
      <c r="AE303" s="16"/>
      <c r="AF303" s="22"/>
      <c r="AG303" s="26"/>
      <c r="AH303" s="26"/>
      <c r="AI303" s="26"/>
      <c r="AJ303" s="24"/>
      <c r="AK303" s="25"/>
      <c r="AL303" s="25"/>
      <c r="AM303" s="25"/>
      <c r="AN303" s="25"/>
      <c r="AO303" s="26"/>
      <c r="AP303" s="16"/>
      <c r="AQ303" s="16"/>
      <c r="AR303" s="16"/>
      <c r="AS303" s="16"/>
      <c r="AT303" s="16"/>
      <c r="AU303" s="16"/>
      <c r="AV303" s="16"/>
      <c r="AW303" s="16"/>
      <c r="AX303" s="27"/>
      <c r="AY303" s="27"/>
      <c r="AZ303" s="16"/>
    </row>
    <row r="304" spans="1:52" s="15" customFormat="1" ht="15.75" customHeight="1" x14ac:dyDescent="0.25">
      <c r="A304" s="16"/>
      <c r="B304" s="16"/>
      <c r="C304" s="16"/>
      <c r="D304" s="16"/>
      <c r="E304" s="29"/>
      <c r="F304" s="16"/>
      <c r="G304" s="16"/>
      <c r="H304" s="16"/>
      <c r="I304" s="16"/>
      <c r="J304" s="16"/>
      <c r="K304" s="16"/>
      <c r="L304" s="17"/>
      <c r="M304" s="17"/>
      <c r="N304" s="16"/>
      <c r="O304" s="16"/>
      <c r="P304" s="16"/>
      <c r="Q304" s="26"/>
      <c r="R304" s="17"/>
      <c r="S304" s="26"/>
      <c r="T304" s="26"/>
      <c r="U304" s="17"/>
      <c r="V304" s="17"/>
      <c r="W304" s="17"/>
      <c r="X304" s="17"/>
      <c r="Y304" s="17"/>
      <c r="Z304" s="17"/>
      <c r="AA304" s="17"/>
      <c r="AB304" s="20"/>
      <c r="AC304" s="20"/>
      <c r="AD304" s="17"/>
      <c r="AE304" s="16"/>
      <c r="AF304" s="22"/>
      <c r="AG304" s="26"/>
      <c r="AH304" s="26"/>
      <c r="AI304" s="26"/>
      <c r="AJ304" s="24"/>
      <c r="AK304" s="25"/>
      <c r="AL304" s="25"/>
      <c r="AM304" s="25"/>
      <c r="AN304" s="25"/>
      <c r="AO304" s="26"/>
      <c r="AP304" s="16"/>
      <c r="AQ304" s="16"/>
      <c r="AR304" s="16"/>
      <c r="AS304" s="28"/>
      <c r="AT304" s="29"/>
      <c r="AU304" s="29"/>
      <c r="AV304" s="16"/>
      <c r="AW304" s="16"/>
      <c r="AX304" s="27"/>
      <c r="AY304" s="27"/>
      <c r="AZ304" s="16"/>
    </row>
    <row r="305" spans="1:52" s="15" customFormat="1" ht="15.75" customHeight="1" x14ac:dyDescent="0.25">
      <c r="A305" s="16"/>
      <c r="B305" s="16"/>
      <c r="C305" s="16"/>
      <c r="D305" s="16"/>
      <c r="E305" s="29"/>
      <c r="F305" s="16"/>
      <c r="G305" s="16"/>
      <c r="H305" s="16"/>
      <c r="I305" s="16"/>
      <c r="J305" s="16"/>
      <c r="K305" s="16"/>
      <c r="L305" s="17"/>
      <c r="M305" s="17"/>
      <c r="N305" s="16"/>
      <c r="O305" s="16"/>
      <c r="P305" s="16"/>
      <c r="Q305" s="26"/>
      <c r="R305" s="17"/>
      <c r="S305" s="26"/>
      <c r="T305" s="26"/>
      <c r="U305" s="17"/>
      <c r="V305" s="17"/>
      <c r="W305" s="17"/>
      <c r="X305" s="17"/>
      <c r="Y305" s="17"/>
      <c r="Z305" s="17"/>
      <c r="AA305" s="17"/>
      <c r="AB305" s="20"/>
      <c r="AC305" s="20"/>
      <c r="AD305" s="17"/>
      <c r="AE305" s="16"/>
      <c r="AF305" s="22"/>
      <c r="AG305" s="26"/>
      <c r="AH305" s="26"/>
      <c r="AI305" s="26"/>
      <c r="AJ305" s="24"/>
      <c r="AK305" s="25"/>
      <c r="AL305" s="25"/>
      <c r="AM305" s="25"/>
      <c r="AN305" s="25"/>
      <c r="AO305" s="26"/>
      <c r="AP305" s="16"/>
      <c r="AQ305" s="16"/>
      <c r="AR305" s="16"/>
      <c r="AS305" s="28"/>
      <c r="AT305" s="29"/>
      <c r="AU305" s="29"/>
      <c r="AV305" s="16"/>
      <c r="AW305" s="16"/>
      <c r="AX305" s="27"/>
      <c r="AY305" s="27"/>
      <c r="AZ305" s="16"/>
    </row>
    <row r="306" spans="1:52" s="15" customFormat="1" ht="15.75" customHeight="1" x14ac:dyDescent="0.25">
      <c r="A306" s="16"/>
      <c r="B306" s="16"/>
      <c r="C306" s="16"/>
      <c r="D306" s="16"/>
      <c r="E306" s="29"/>
      <c r="F306" s="16"/>
      <c r="G306" s="16"/>
      <c r="H306" s="16"/>
      <c r="I306" s="16"/>
      <c r="J306" s="16"/>
      <c r="K306" s="16"/>
      <c r="L306" s="17"/>
      <c r="M306" s="17"/>
      <c r="N306" s="16"/>
      <c r="O306" s="16"/>
      <c r="P306" s="16"/>
      <c r="Q306" s="26"/>
      <c r="R306" s="17"/>
      <c r="S306" s="26"/>
      <c r="T306" s="26"/>
      <c r="U306" s="17"/>
      <c r="V306" s="17"/>
      <c r="W306" s="17"/>
      <c r="X306" s="17"/>
      <c r="Y306" s="17"/>
      <c r="Z306" s="17"/>
      <c r="AA306" s="17"/>
      <c r="AB306" s="20"/>
      <c r="AC306" s="20"/>
      <c r="AD306" s="17"/>
      <c r="AE306" s="16"/>
      <c r="AF306" s="22"/>
      <c r="AG306" s="26"/>
      <c r="AH306" s="26"/>
      <c r="AI306" s="26"/>
      <c r="AJ306" s="24"/>
      <c r="AK306" s="25"/>
      <c r="AL306" s="25"/>
      <c r="AM306" s="25"/>
      <c r="AN306" s="25"/>
      <c r="AO306" s="26"/>
      <c r="AP306" s="16"/>
      <c r="AQ306" s="16"/>
      <c r="AR306" s="16"/>
      <c r="AS306" s="28"/>
      <c r="AT306" s="29"/>
      <c r="AU306" s="29"/>
      <c r="AV306" s="16"/>
      <c r="AW306" s="16"/>
      <c r="AX306" s="27"/>
      <c r="AY306" s="27"/>
      <c r="AZ306" s="16"/>
    </row>
    <row r="307" spans="1:52" s="15" customFormat="1" ht="15.75" customHeight="1" x14ac:dyDescent="0.25">
      <c r="A307" s="16"/>
      <c r="B307" s="16"/>
      <c r="C307" s="16"/>
      <c r="D307" s="16"/>
      <c r="E307" s="29"/>
      <c r="F307" s="16"/>
      <c r="G307" s="16"/>
      <c r="H307" s="16"/>
      <c r="I307" s="16"/>
      <c r="J307" s="16"/>
      <c r="K307" s="16"/>
      <c r="L307" s="17"/>
      <c r="M307" s="17"/>
      <c r="N307" s="16"/>
      <c r="O307" s="16"/>
      <c r="P307" s="16"/>
      <c r="Q307" s="26"/>
      <c r="R307" s="17"/>
      <c r="S307" s="26"/>
      <c r="T307" s="26"/>
      <c r="U307" s="17"/>
      <c r="V307" s="17"/>
      <c r="W307" s="17"/>
      <c r="X307" s="17"/>
      <c r="Y307" s="17"/>
      <c r="Z307" s="17"/>
      <c r="AA307" s="17"/>
      <c r="AB307" s="20"/>
      <c r="AC307" s="20"/>
      <c r="AD307" s="17"/>
      <c r="AE307" s="16"/>
      <c r="AF307" s="22"/>
      <c r="AG307" s="26"/>
      <c r="AH307" s="26"/>
      <c r="AI307" s="26"/>
      <c r="AJ307" s="24"/>
      <c r="AK307" s="25"/>
      <c r="AL307" s="25"/>
      <c r="AM307" s="25"/>
      <c r="AN307" s="25"/>
      <c r="AO307" s="26"/>
      <c r="AP307" s="16"/>
      <c r="AQ307" s="16"/>
      <c r="AR307" s="16"/>
      <c r="AS307" s="28"/>
      <c r="AT307" s="28"/>
      <c r="AU307" s="28"/>
      <c r="AV307" s="16"/>
      <c r="AW307" s="16"/>
      <c r="AX307" s="27"/>
      <c r="AY307" s="27"/>
      <c r="AZ307" s="16"/>
    </row>
    <row r="308" spans="1:52" s="15" customFormat="1" ht="15.75" customHeight="1" x14ac:dyDescent="0.25">
      <c r="A308" s="16"/>
      <c r="B308" s="16"/>
      <c r="C308" s="16"/>
      <c r="D308" s="16"/>
      <c r="E308" s="16"/>
      <c r="F308" s="16"/>
      <c r="G308" s="16"/>
      <c r="H308" s="16"/>
      <c r="I308" s="16"/>
      <c r="J308" s="16"/>
      <c r="K308" s="16"/>
      <c r="L308" s="17"/>
      <c r="M308" s="17"/>
      <c r="N308" s="16"/>
      <c r="O308" s="16"/>
      <c r="P308" s="16"/>
      <c r="Q308" s="26"/>
      <c r="R308" s="26"/>
      <c r="S308" s="26"/>
      <c r="T308" s="26"/>
      <c r="U308" s="26"/>
      <c r="V308" s="26"/>
      <c r="W308" s="26"/>
      <c r="X308" s="26"/>
      <c r="Y308" s="26"/>
      <c r="Z308" s="17"/>
      <c r="AA308" s="26"/>
      <c r="AB308" s="20"/>
      <c r="AC308" s="20"/>
      <c r="AD308" s="17"/>
      <c r="AE308" s="16"/>
      <c r="AF308" s="26"/>
      <c r="AG308" s="26"/>
      <c r="AH308" s="26"/>
      <c r="AI308" s="26"/>
      <c r="AJ308" s="24"/>
      <c r="AK308" s="25"/>
      <c r="AL308" s="25"/>
      <c r="AM308" s="25"/>
      <c r="AN308" s="25"/>
      <c r="AO308" s="26"/>
      <c r="AP308" s="16"/>
      <c r="AQ308" s="16"/>
      <c r="AR308" s="16"/>
      <c r="AS308" s="16"/>
      <c r="AT308" s="16"/>
      <c r="AU308" s="16"/>
      <c r="AV308" s="16"/>
      <c r="AW308" s="16"/>
      <c r="AX308" s="27"/>
      <c r="AY308" s="27"/>
      <c r="AZ308" s="16"/>
    </row>
    <row r="309" spans="1:52" s="15" customFormat="1" ht="15.75" customHeight="1" x14ac:dyDescent="0.25">
      <c r="A309" s="16"/>
      <c r="B309" s="16"/>
      <c r="C309" s="16"/>
      <c r="D309" s="16"/>
      <c r="E309" s="16"/>
      <c r="F309" s="16"/>
      <c r="G309" s="16"/>
      <c r="H309" s="16"/>
      <c r="I309" s="16"/>
      <c r="J309" s="16"/>
      <c r="K309" s="16"/>
      <c r="L309" s="17"/>
      <c r="M309" s="17"/>
      <c r="N309" s="16"/>
      <c r="O309" s="16"/>
      <c r="P309" s="16"/>
      <c r="Q309" s="26"/>
      <c r="R309" s="26"/>
      <c r="S309" s="26"/>
      <c r="T309" s="26"/>
      <c r="U309" s="17"/>
      <c r="V309" s="17"/>
      <c r="W309" s="17"/>
      <c r="X309" s="17"/>
      <c r="Y309" s="17"/>
      <c r="Z309" s="17"/>
      <c r="AA309" s="17"/>
      <c r="AB309" s="20"/>
      <c r="AC309" s="20"/>
      <c r="AD309" s="17"/>
      <c r="AE309" s="16"/>
      <c r="AF309" s="22"/>
      <c r="AG309" s="26"/>
      <c r="AH309" s="26"/>
      <c r="AI309" s="26"/>
      <c r="AJ309" s="24"/>
      <c r="AK309" s="25"/>
      <c r="AL309" s="25"/>
      <c r="AM309" s="25"/>
      <c r="AN309" s="25"/>
      <c r="AO309" s="26"/>
      <c r="AP309" s="16"/>
      <c r="AQ309" s="16"/>
      <c r="AR309" s="16"/>
      <c r="AS309" s="16"/>
      <c r="AT309" s="16"/>
      <c r="AU309" s="16"/>
      <c r="AV309" s="16"/>
      <c r="AW309" s="16"/>
      <c r="AX309" s="27"/>
      <c r="AY309" s="27"/>
      <c r="AZ309" s="16"/>
    </row>
    <row r="310" spans="1:52" s="15" customFormat="1" ht="15.75" customHeight="1" x14ac:dyDescent="0.25">
      <c r="A310" s="16"/>
      <c r="B310" s="16"/>
      <c r="C310" s="16"/>
      <c r="D310" s="16"/>
      <c r="E310" s="16"/>
      <c r="F310" s="16"/>
      <c r="G310" s="16"/>
      <c r="H310" s="16"/>
      <c r="I310" s="16"/>
      <c r="J310" s="16"/>
      <c r="K310" s="16"/>
      <c r="L310" s="17"/>
      <c r="M310" s="17"/>
      <c r="N310" s="16"/>
      <c r="O310" s="16"/>
      <c r="P310" s="16"/>
      <c r="Q310" s="26"/>
      <c r="R310" s="26"/>
      <c r="S310" s="26"/>
      <c r="T310" s="26"/>
      <c r="U310" s="17"/>
      <c r="V310" s="17"/>
      <c r="W310" s="17"/>
      <c r="X310" s="17"/>
      <c r="Y310" s="17"/>
      <c r="Z310" s="17"/>
      <c r="AA310" s="17"/>
      <c r="AB310" s="20"/>
      <c r="AC310" s="20"/>
      <c r="AD310" s="17"/>
      <c r="AE310" s="16"/>
      <c r="AF310" s="26"/>
      <c r="AG310" s="26"/>
      <c r="AH310" s="26"/>
      <c r="AI310" s="26"/>
      <c r="AJ310" s="24"/>
      <c r="AK310" s="25"/>
      <c r="AL310" s="25"/>
      <c r="AM310" s="25"/>
      <c r="AN310" s="25"/>
      <c r="AO310" s="26"/>
      <c r="AP310" s="16"/>
      <c r="AQ310" s="16"/>
      <c r="AR310" s="16"/>
      <c r="AS310" s="16"/>
      <c r="AT310" s="16"/>
      <c r="AU310" s="16"/>
      <c r="AV310" s="16"/>
      <c r="AW310" s="16"/>
      <c r="AX310" s="27"/>
      <c r="AY310" s="27"/>
      <c r="AZ310" s="16"/>
    </row>
    <row r="311" spans="1:52" s="15" customFormat="1" ht="15.75" customHeight="1" x14ac:dyDescent="0.25">
      <c r="A311" s="16"/>
      <c r="B311" s="16"/>
      <c r="C311" s="16"/>
      <c r="D311" s="16"/>
      <c r="E311" s="29"/>
      <c r="F311" s="16"/>
      <c r="G311" s="16"/>
      <c r="H311" s="16"/>
      <c r="I311" s="16"/>
      <c r="J311" s="16"/>
      <c r="K311" s="16"/>
      <c r="L311" s="17"/>
      <c r="M311" s="17"/>
      <c r="N311" s="16"/>
      <c r="O311" s="16"/>
      <c r="P311" s="16"/>
      <c r="Q311" s="26"/>
      <c r="R311" s="26"/>
      <c r="S311" s="26"/>
      <c r="T311" s="26"/>
      <c r="U311" s="17"/>
      <c r="V311" s="17"/>
      <c r="W311" s="17"/>
      <c r="X311" s="17"/>
      <c r="Y311" s="17"/>
      <c r="Z311" s="17"/>
      <c r="AA311" s="17"/>
      <c r="AB311" s="20"/>
      <c r="AC311" s="20"/>
      <c r="AD311" s="17"/>
      <c r="AE311" s="16"/>
      <c r="AF311" s="26"/>
      <c r="AG311" s="26"/>
      <c r="AH311" s="26"/>
      <c r="AI311" s="26"/>
      <c r="AJ311" s="24"/>
      <c r="AK311" s="25"/>
      <c r="AL311" s="25"/>
      <c r="AM311" s="25"/>
      <c r="AN311" s="25"/>
      <c r="AO311" s="26"/>
      <c r="AP311" s="16"/>
      <c r="AQ311" s="16"/>
      <c r="AR311" s="16"/>
      <c r="AS311" s="16"/>
      <c r="AT311" s="16"/>
      <c r="AU311" s="16"/>
      <c r="AV311" s="16"/>
      <c r="AW311" s="16"/>
      <c r="AX311" s="27"/>
      <c r="AY311" s="27"/>
      <c r="AZ311" s="16"/>
    </row>
    <row r="312" spans="1:52" s="15" customFormat="1" ht="15.75" customHeight="1" x14ac:dyDescent="0.25">
      <c r="A312" s="16"/>
      <c r="B312" s="16"/>
      <c r="C312" s="16"/>
      <c r="D312" s="16"/>
      <c r="E312" s="16"/>
      <c r="F312" s="16"/>
      <c r="G312" s="16"/>
      <c r="H312" s="16"/>
      <c r="I312" s="16"/>
      <c r="J312" s="16"/>
      <c r="K312" s="16"/>
      <c r="L312" s="17"/>
      <c r="M312" s="17"/>
      <c r="N312" s="16"/>
      <c r="O312" s="16"/>
      <c r="P312" s="16"/>
      <c r="Q312" s="26"/>
      <c r="R312" s="17"/>
      <c r="S312" s="26"/>
      <c r="T312" s="26"/>
      <c r="U312" s="17"/>
      <c r="V312" s="17"/>
      <c r="W312" s="17"/>
      <c r="X312" s="17"/>
      <c r="Y312" s="17"/>
      <c r="Z312" s="18"/>
      <c r="AA312" s="17"/>
      <c r="AB312" s="20"/>
      <c r="AC312" s="20"/>
      <c r="AD312" s="17"/>
      <c r="AE312" s="16"/>
      <c r="AF312" s="26"/>
      <c r="AG312" s="26"/>
      <c r="AH312" s="26"/>
      <c r="AI312" s="26"/>
      <c r="AJ312" s="24"/>
      <c r="AK312" s="25"/>
      <c r="AL312" s="25"/>
      <c r="AM312" s="25"/>
      <c r="AN312" s="25"/>
      <c r="AO312" s="26"/>
      <c r="AP312" s="16"/>
      <c r="AQ312" s="16"/>
      <c r="AR312" s="16"/>
      <c r="AS312" s="28"/>
      <c r="AT312" s="29"/>
      <c r="AU312" s="29"/>
      <c r="AV312" s="16"/>
      <c r="AW312" s="16"/>
      <c r="AX312" s="27"/>
      <c r="AY312" s="27"/>
      <c r="AZ312" s="16"/>
    </row>
    <row r="313" spans="1:52" s="15" customFormat="1" ht="15.75" customHeight="1" x14ac:dyDescent="0.25">
      <c r="A313" s="16"/>
      <c r="B313" s="16"/>
      <c r="C313" s="16"/>
      <c r="D313" s="16"/>
      <c r="E313" s="16"/>
      <c r="F313" s="16"/>
      <c r="G313" s="16"/>
      <c r="H313" s="16"/>
      <c r="I313" s="16"/>
      <c r="J313" s="16"/>
      <c r="K313" s="16"/>
      <c r="L313" s="17"/>
      <c r="M313" s="17"/>
      <c r="N313" s="16"/>
      <c r="O313" s="16"/>
      <c r="P313" s="16"/>
      <c r="Q313" s="26"/>
      <c r="R313" s="26"/>
      <c r="S313" s="26"/>
      <c r="T313" s="26"/>
      <c r="U313" s="17"/>
      <c r="V313" s="17"/>
      <c r="W313" s="17"/>
      <c r="X313" s="17"/>
      <c r="Y313" s="17"/>
      <c r="Z313" s="17"/>
      <c r="AA313" s="17"/>
      <c r="AB313" s="20"/>
      <c r="AC313" s="20"/>
      <c r="AD313" s="17"/>
      <c r="AE313" s="16"/>
      <c r="AF313" s="22"/>
      <c r="AG313" s="26"/>
      <c r="AH313" s="26"/>
      <c r="AI313" s="26"/>
      <c r="AJ313" s="24"/>
      <c r="AK313" s="25"/>
      <c r="AL313" s="25"/>
      <c r="AM313" s="25"/>
      <c r="AN313" s="25"/>
      <c r="AO313" s="26"/>
      <c r="AP313" s="16"/>
      <c r="AQ313" s="16"/>
      <c r="AR313" s="16"/>
      <c r="AS313" s="16"/>
      <c r="AT313" s="16"/>
      <c r="AU313" s="16"/>
      <c r="AV313" s="16"/>
      <c r="AW313" s="16"/>
      <c r="AX313" s="27"/>
      <c r="AY313" s="27"/>
      <c r="AZ313" s="16"/>
    </row>
    <row r="314" spans="1:52" s="15" customFormat="1" ht="15.75" customHeight="1" x14ac:dyDescent="0.25">
      <c r="A314" s="16"/>
      <c r="B314" s="16"/>
      <c r="C314" s="16"/>
      <c r="D314" s="16"/>
      <c r="E314" s="16"/>
      <c r="F314" s="16"/>
      <c r="G314" s="16"/>
      <c r="H314" s="16"/>
      <c r="I314" s="16"/>
      <c r="J314" s="16"/>
      <c r="K314" s="16"/>
      <c r="L314" s="17"/>
      <c r="M314" s="17"/>
      <c r="N314" s="16"/>
      <c r="O314" s="16"/>
      <c r="P314" s="16"/>
      <c r="Q314" s="26"/>
      <c r="R314" s="26"/>
      <c r="S314" s="26"/>
      <c r="T314" s="26"/>
      <c r="U314" s="17"/>
      <c r="V314" s="17"/>
      <c r="W314" s="17"/>
      <c r="X314" s="17"/>
      <c r="Y314" s="17"/>
      <c r="Z314" s="17"/>
      <c r="AA314" s="17"/>
      <c r="AB314" s="20"/>
      <c r="AC314" s="20"/>
      <c r="AD314" s="17"/>
      <c r="AE314" s="16"/>
      <c r="AF314" s="22"/>
      <c r="AG314" s="26"/>
      <c r="AH314" s="26"/>
      <c r="AI314" s="26"/>
      <c r="AJ314" s="24"/>
      <c r="AK314" s="25"/>
      <c r="AL314" s="25"/>
      <c r="AM314" s="25"/>
      <c r="AN314" s="25"/>
      <c r="AO314" s="26"/>
      <c r="AP314" s="16"/>
      <c r="AQ314" s="16"/>
      <c r="AR314" s="16"/>
      <c r="AS314" s="16"/>
      <c r="AT314" s="16"/>
      <c r="AU314" s="16"/>
      <c r="AV314" s="16"/>
      <c r="AW314" s="16"/>
      <c r="AX314" s="27"/>
      <c r="AY314" s="27"/>
      <c r="AZ314" s="16"/>
    </row>
    <row r="315" spans="1:52" s="15" customFormat="1" ht="15.75" customHeight="1" x14ac:dyDescent="0.25">
      <c r="A315" s="16"/>
      <c r="B315" s="16"/>
      <c r="C315" s="16"/>
      <c r="D315" s="16"/>
      <c r="E315" s="16"/>
      <c r="F315" s="16"/>
      <c r="G315" s="16"/>
      <c r="H315" s="16"/>
      <c r="I315" s="16"/>
      <c r="J315" s="16"/>
      <c r="K315" s="16"/>
      <c r="L315" s="17"/>
      <c r="M315" s="17"/>
      <c r="N315" s="16"/>
      <c r="O315" s="16"/>
      <c r="P315" s="16"/>
      <c r="Q315" s="26"/>
      <c r="R315" s="26"/>
      <c r="S315" s="26"/>
      <c r="T315" s="26"/>
      <c r="U315" s="17"/>
      <c r="V315" s="17"/>
      <c r="W315" s="17"/>
      <c r="X315" s="17"/>
      <c r="Y315" s="17"/>
      <c r="Z315" s="17"/>
      <c r="AA315" s="17"/>
      <c r="AB315" s="20"/>
      <c r="AC315" s="20"/>
      <c r="AD315" s="17"/>
      <c r="AE315" s="16"/>
      <c r="AF315" s="22"/>
      <c r="AG315" s="26"/>
      <c r="AH315" s="26"/>
      <c r="AI315" s="26"/>
      <c r="AJ315" s="24"/>
      <c r="AK315" s="25"/>
      <c r="AL315" s="25"/>
      <c r="AM315" s="25"/>
      <c r="AN315" s="25"/>
      <c r="AO315" s="26"/>
      <c r="AP315" s="16"/>
      <c r="AQ315" s="16"/>
      <c r="AR315" s="16"/>
      <c r="AS315" s="16"/>
      <c r="AT315" s="16"/>
      <c r="AU315" s="16"/>
      <c r="AV315" s="16"/>
      <c r="AW315" s="16"/>
      <c r="AX315" s="27"/>
      <c r="AY315" s="27"/>
      <c r="AZ315" s="16"/>
    </row>
    <row r="316" spans="1:52" s="15" customFormat="1" ht="15.75" customHeight="1" x14ac:dyDescent="0.25">
      <c r="A316" s="16"/>
      <c r="B316" s="16"/>
      <c r="C316" s="16"/>
      <c r="D316" s="16"/>
      <c r="E316" s="16"/>
      <c r="F316" s="16"/>
      <c r="G316" s="16"/>
      <c r="H316" s="16"/>
      <c r="I316" s="16"/>
      <c r="J316" s="16"/>
      <c r="K316" s="16"/>
      <c r="L316" s="17"/>
      <c r="M316" s="17"/>
      <c r="N316" s="16"/>
      <c r="O316" s="16"/>
      <c r="P316" s="16"/>
      <c r="Q316" s="26"/>
      <c r="R316" s="26"/>
      <c r="S316" s="26"/>
      <c r="T316" s="26"/>
      <c r="U316" s="17"/>
      <c r="V316" s="17"/>
      <c r="W316" s="17"/>
      <c r="X316" s="17"/>
      <c r="Y316" s="17"/>
      <c r="Z316" s="17"/>
      <c r="AA316" s="17"/>
      <c r="AB316" s="20"/>
      <c r="AC316" s="20"/>
      <c r="AD316" s="17"/>
      <c r="AE316" s="16"/>
      <c r="AF316" s="22"/>
      <c r="AG316" s="26"/>
      <c r="AH316" s="26"/>
      <c r="AI316" s="26"/>
      <c r="AJ316" s="24"/>
      <c r="AK316" s="25"/>
      <c r="AL316" s="25"/>
      <c r="AM316" s="25"/>
      <c r="AN316" s="25"/>
      <c r="AO316" s="26"/>
      <c r="AP316" s="16"/>
      <c r="AQ316" s="16"/>
      <c r="AR316" s="16"/>
      <c r="AS316" s="16"/>
      <c r="AT316" s="16"/>
      <c r="AU316" s="16"/>
      <c r="AV316" s="16"/>
      <c r="AW316" s="16"/>
      <c r="AX316" s="27"/>
      <c r="AY316" s="27"/>
      <c r="AZ316" s="16"/>
    </row>
    <row r="317" spans="1:52" s="15" customFormat="1" ht="15.75" customHeight="1" x14ac:dyDescent="0.25">
      <c r="A317" s="16"/>
      <c r="B317" s="16"/>
      <c r="C317" s="16"/>
      <c r="D317" s="16"/>
      <c r="E317" s="16"/>
      <c r="F317" s="16"/>
      <c r="G317" s="16"/>
      <c r="H317" s="16"/>
      <c r="I317" s="16"/>
      <c r="J317" s="16"/>
      <c r="K317" s="16"/>
      <c r="L317" s="17"/>
      <c r="M317" s="17"/>
      <c r="N317" s="16"/>
      <c r="O317" s="16"/>
      <c r="P317" s="16"/>
      <c r="Q317" s="26"/>
      <c r="R317" s="26"/>
      <c r="S317" s="26"/>
      <c r="T317" s="26"/>
      <c r="U317" s="17"/>
      <c r="V317" s="17"/>
      <c r="W317" s="17"/>
      <c r="X317" s="17"/>
      <c r="Y317" s="17"/>
      <c r="Z317" s="17"/>
      <c r="AA317" s="17"/>
      <c r="AB317" s="20"/>
      <c r="AC317" s="20"/>
      <c r="AD317" s="17"/>
      <c r="AE317" s="16"/>
      <c r="AF317" s="26"/>
      <c r="AG317" s="26"/>
      <c r="AH317" s="26"/>
      <c r="AI317" s="26"/>
      <c r="AJ317" s="24"/>
      <c r="AK317" s="25"/>
      <c r="AL317" s="25"/>
      <c r="AM317" s="25"/>
      <c r="AN317" s="25"/>
      <c r="AO317" s="26"/>
      <c r="AP317" s="16"/>
      <c r="AQ317" s="16"/>
      <c r="AR317" s="16"/>
      <c r="AS317" s="16"/>
      <c r="AT317" s="16"/>
      <c r="AU317" s="16"/>
      <c r="AV317" s="16"/>
      <c r="AW317" s="16"/>
      <c r="AX317" s="27"/>
      <c r="AY317" s="27"/>
      <c r="AZ317" s="16"/>
    </row>
    <row r="318" spans="1:52" s="15" customFormat="1" ht="15.75" customHeight="1" x14ac:dyDescent="0.25">
      <c r="A318" s="16"/>
      <c r="B318" s="16"/>
      <c r="C318" s="16"/>
      <c r="D318" s="16"/>
      <c r="E318" s="16"/>
      <c r="F318" s="16"/>
      <c r="G318" s="16"/>
      <c r="H318" s="16"/>
      <c r="I318" s="16"/>
      <c r="J318" s="16"/>
      <c r="K318" s="16"/>
      <c r="L318" s="17"/>
      <c r="M318" s="17"/>
      <c r="N318" s="16"/>
      <c r="O318" s="16"/>
      <c r="P318" s="16"/>
      <c r="Q318" s="26"/>
      <c r="R318" s="26"/>
      <c r="S318" s="26"/>
      <c r="T318" s="26"/>
      <c r="U318" s="26"/>
      <c r="V318" s="26"/>
      <c r="W318" s="26"/>
      <c r="X318" s="26"/>
      <c r="Y318" s="26"/>
      <c r="Z318" s="17"/>
      <c r="AA318" s="26"/>
      <c r="AB318" s="20"/>
      <c r="AC318" s="20"/>
      <c r="AD318" s="17"/>
      <c r="AE318" s="16"/>
      <c r="AF318" s="26"/>
      <c r="AG318" s="26"/>
      <c r="AH318" s="26"/>
      <c r="AI318" s="26"/>
      <c r="AJ318" s="24"/>
      <c r="AK318" s="25"/>
      <c r="AL318" s="25"/>
      <c r="AM318" s="25"/>
      <c r="AN318" s="25"/>
      <c r="AO318" s="26"/>
      <c r="AP318" s="16"/>
      <c r="AQ318" s="16"/>
      <c r="AR318" s="16"/>
      <c r="AS318" s="16"/>
      <c r="AT318" s="16"/>
      <c r="AU318" s="16"/>
      <c r="AV318" s="16"/>
      <c r="AW318" s="16"/>
      <c r="AX318" s="27"/>
      <c r="AY318" s="27"/>
      <c r="AZ318" s="16"/>
    </row>
    <row r="319" spans="1:52" s="15" customFormat="1" ht="15.75" customHeight="1" x14ac:dyDescent="0.25">
      <c r="A319" s="16"/>
      <c r="B319" s="16"/>
      <c r="C319" s="16"/>
      <c r="D319" s="16"/>
      <c r="E319" s="16"/>
      <c r="F319" s="16"/>
      <c r="G319" s="16"/>
      <c r="H319" s="16"/>
      <c r="I319" s="16"/>
      <c r="J319" s="16"/>
      <c r="K319" s="16"/>
      <c r="L319" s="17"/>
      <c r="M319" s="17"/>
      <c r="N319" s="16"/>
      <c r="O319" s="16"/>
      <c r="P319" s="16"/>
      <c r="Q319" s="26"/>
      <c r="R319" s="26"/>
      <c r="S319" s="26"/>
      <c r="T319" s="26"/>
      <c r="U319" s="17"/>
      <c r="V319" s="17"/>
      <c r="W319" s="17"/>
      <c r="X319" s="17"/>
      <c r="Y319" s="17"/>
      <c r="Z319" s="17"/>
      <c r="AA319" s="17"/>
      <c r="AB319" s="20"/>
      <c r="AC319" s="20"/>
      <c r="AD319" s="17"/>
      <c r="AE319" s="16"/>
      <c r="AF319" s="26"/>
      <c r="AG319" s="26"/>
      <c r="AH319" s="26"/>
      <c r="AI319" s="26"/>
      <c r="AJ319" s="24"/>
      <c r="AK319" s="25"/>
      <c r="AL319" s="25"/>
      <c r="AM319" s="25"/>
      <c r="AN319" s="25"/>
      <c r="AO319" s="26"/>
      <c r="AP319" s="16"/>
      <c r="AQ319" s="16"/>
      <c r="AR319" s="16"/>
      <c r="AS319" s="16"/>
      <c r="AT319" s="16"/>
      <c r="AU319" s="16"/>
      <c r="AV319" s="16"/>
      <c r="AW319" s="16"/>
      <c r="AX319" s="27"/>
      <c r="AY319" s="27"/>
      <c r="AZ319" s="16"/>
    </row>
    <row r="320" spans="1:52" s="15" customFormat="1" ht="15.75" customHeight="1" x14ac:dyDescent="0.25">
      <c r="A320" s="16"/>
      <c r="B320" s="16"/>
      <c r="C320" s="16"/>
      <c r="D320" s="16"/>
      <c r="E320" s="16"/>
      <c r="F320" s="16"/>
      <c r="G320" s="16"/>
      <c r="H320" s="16"/>
      <c r="I320" s="16"/>
      <c r="J320" s="16"/>
      <c r="K320" s="16"/>
      <c r="L320" s="17"/>
      <c r="M320" s="17"/>
      <c r="N320" s="16"/>
      <c r="O320" s="16"/>
      <c r="P320" s="16"/>
      <c r="Q320" s="26"/>
      <c r="R320" s="26"/>
      <c r="S320" s="26"/>
      <c r="T320" s="26"/>
      <c r="U320" s="17"/>
      <c r="V320" s="17"/>
      <c r="W320" s="17"/>
      <c r="X320" s="17"/>
      <c r="Y320" s="17"/>
      <c r="Z320" s="17"/>
      <c r="AA320" s="17"/>
      <c r="AB320" s="20"/>
      <c r="AC320" s="20"/>
      <c r="AD320" s="17"/>
      <c r="AE320" s="16"/>
      <c r="AF320" s="26"/>
      <c r="AG320" s="26"/>
      <c r="AH320" s="26"/>
      <c r="AI320" s="26"/>
      <c r="AJ320" s="24"/>
      <c r="AK320" s="25"/>
      <c r="AL320" s="25"/>
      <c r="AM320" s="25"/>
      <c r="AN320" s="25"/>
      <c r="AO320" s="26"/>
      <c r="AP320" s="16"/>
      <c r="AQ320" s="16"/>
      <c r="AR320" s="16"/>
      <c r="AS320" s="16"/>
      <c r="AT320" s="16"/>
      <c r="AU320" s="16"/>
      <c r="AV320" s="16"/>
      <c r="AW320" s="16"/>
      <c r="AX320" s="27"/>
      <c r="AY320" s="27"/>
      <c r="AZ320" s="16"/>
    </row>
    <row r="321" spans="1:52" s="15" customFormat="1" ht="15.75" customHeight="1" x14ac:dyDescent="0.25">
      <c r="A321" s="16"/>
      <c r="B321" s="16"/>
      <c r="C321" s="16"/>
      <c r="D321" s="16"/>
      <c r="E321" s="16"/>
      <c r="F321" s="16"/>
      <c r="G321" s="16"/>
      <c r="H321" s="16"/>
      <c r="I321" s="16"/>
      <c r="J321" s="16"/>
      <c r="K321" s="16"/>
      <c r="L321" s="17"/>
      <c r="M321" s="17"/>
      <c r="N321" s="16"/>
      <c r="O321" s="16"/>
      <c r="P321" s="16"/>
      <c r="Q321" s="26"/>
      <c r="R321" s="26"/>
      <c r="S321" s="26"/>
      <c r="T321" s="26"/>
      <c r="U321" s="17"/>
      <c r="V321" s="17"/>
      <c r="W321" s="17"/>
      <c r="X321" s="17"/>
      <c r="Y321" s="17"/>
      <c r="Z321" s="17"/>
      <c r="AA321" s="17"/>
      <c r="AB321" s="20"/>
      <c r="AC321" s="20"/>
      <c r="AD321" s="17"/>
      <c r="AE321" s="16"/>
      <c r="AF321" s="22"/>
      <c r="AG321" s="26"/>
      <c r="AH321" s="26"/>
      <c r="AI321" s="26"/>
      <c r="AJ321" s="24"/>
      <c r="AK321" s="25"/>
      <c r="AL321" s="25"/>
      <c r="AM321" s="25"/>
      <c r="AN321" s="25"/>
      <c r="AO321" s="26"/>
      <c r="AP321" s="16"/>
      <c r="AQ321" s="16"/>
      <c r="AR321" s="16"/>
      <c r="AS321" s="16"/>
      <c r="AT321" s="16"/>
      <c r="AU321" s="16"/>
      <c r="AV321" s="16"/>
      <c r="AW321" s="16"/>
      <c r="AX321" s="27"/>
      <c r="AY321" s="27"/>
      <c r="AZ321" s="16"/>
    </row>
    <row r="322" spans="1:52" s="15" customFormat="1" ht="15.75" customHeight="1" x14ac:dyDescent="0.25">
      <c r="A322" s="16"/>
      <c r="B322" s="16"/>
      <c r="C322" s="16"/>
      <c r="D322" s="16"/>
      <c r="E322" s="16"/>
      <c r="F322" s="16"/>
      <c r="G322" s="16"/>
      <c r="H322" s="16"/>
      <c r="I322" s="16"/>
      <c r="J322" s="16"/>
      <c r="K322" s="16"/>
      <c r="L322" s="17"/>
      <c r="M322" s="17"/>
      <c r="N322" s="16"/>
      <c r="O322" s="16"/>
      <c r="P322" s="16"/>
      <c r="Q322" s="26"/>
      <c r="R322" s="26"/>
      <c r="S322" s="26"/>
      <c r="T322" s="26"/>
      <c r="U322" s="17"/>
      <c r="V322" s="17"/>
      <c r="W322" s="17"/>
      <c r="X322" s="17"/>
      <c r="Y322" s="17"/>
      <c r="Z322" s="17"/>
      <c r="AA322" s="17"/>
      <c r="AB322" s="20"/>
      <c r="AC322" s="20"/>
      <c r="AD322" s="17"/>
      <c r="AE322" s="16"/>
      <c r="AF322" s="22"/>
      <c r="AG322" s="26"/>
      <c r="AH322" s="26"/>
      <c r="AI322" s="26"/>
      <c r="AJ322" s="24"/>
      <c r="AK322" s="25"/>
      <c r="AL322" s="25"/>
      <c r="AM322" s="25"/>
      <c r="AN322" s="25"/>
      <c r="AO322" s="26"/>
      <c r="AP322" s="16"/>
      <c r="AQ322" s="16"/>
      <c r="AR322" s="16"/>
      <c r="AS322" s="16"/>
      <c r="AT322" s="16"/>
      <c r="AU322" s="16"/>
      <c r="AV322" s="16"/>
      <c r="AW322" s="16"/>
      <c r="AX322" s="27"/>
      <c r="AY322" s="27"/>
      <c r="AZ322" s="16"/>
    </row>
    <row r="323" spans="1:52" s="15" customFormat="1" ht="15.75" customHeight="1" x14ac:dyDescent="0.25">
      <c r="A323" s="16"/>
      <c r="B323" s="16"/>
      <c r="C323" s="16"/>
      <c r="D323" s="16"/>
      <c r="E323" s="16"/>
      <c r="F323" s="16"/>
      <c r="G323" s="16"/>
      <c r="H323" s="16"/>
      <c r="I323" s="16"/>
      <c r="J323" s="16"/>
      <c r="K323" s="16"/>
      <c r="L323" s="17"/>
      <c r="M323" s="17"/>
      <c r="N323" s="16"/>
      <c r="O323" s="16"/>
      <c r="P323" s="16"/>
      <c r="Q323" s="26"/>
      <c r="R323" s="26"/>
      <c r="S323" s="26"/>
      <c r="T323" s="26"/>
      <c r="U323" s="17"/>
      <c r="V323" s="17"/>
      <c r="W323" s="17"/>
      <c r="X323" s="17"/>
      <c r="Y323" s="17"/>
      <c r="Z323" s="17"/>
      <c r="AA323" s="17"/>
      <c r="AB323" s="20"/>
      <c r="AC323" s="20"/>
      <c r="AD323" s="17"/>
      <c r="AE323" s="16"/>
      <c r="AF323" s="26"/>
      <c r="AG323" s="26"/>
      <c r="AH323" s="26"/>
      <c r="AI323" s="26"/>
      <c r="AJ323" s="24"/>
      <c r="AK323" s="25"/>
      <c r="AL323" s="25"/>
      <c r="AM323" s="25"/>
      <c r="AN323" s="25"/>
      <c r="AO323" s="26"/>
      <c r="AP323" s="16"/>
      <c r="AQ323" s="16"/>
      <c r="AR323" s="16"/>
      <c r="AS323" s="16"/>
      <c r="AT323" s="16"/>
      <c r="AU323" s="16"/>
      <c r="AV323" s="16"/>
      <c r="AW323" s="16"/>
      <c r="AX323" s="27"/>
      <c r="AY323" s="27"/>
      <c r="AZ323" s="16"/>
    </row>
    <row r="324" spans="1:52" s="15" customFormat="1" ht="15.75" customHeight="1" x14ac:dyDescent="0.25">
      <c r="A324" s="16"/>
      <c r="B324" s="16"/>
      <c r="C324" s="16"/>
      <c r="D324" s="16"/>
      <c r="E324" s="16"/>
      <c r="F324" s="16"/>
      <c r="G324" s="16"/>
      <c r="H324" s="16"/>
      <c r="I324" s="16"/>
      <c r="J324" s="16"/>
      <c r="K324" s="16"/>
      <c r="L324" s="17"/>
      <c r="M324" s="17"/>
      <c r="N324" s="16"/>
      <c r="O324" s="16"/>
      <c r="P324" s="16"/>
      <c r="Q324" s="26"/>
      <c r="R324" s="26"/>
      <c r="S324" s="26"/>
      <c r="T324" s="26"/>
      <c r="U324" s="17"/>
      <c r="V324" s="17"/>
      <c r="W324" s="17"/>
      <c r="X324" s="17"/>
      <c r="Y324" s="17"/>
      <c r="Z324" s="17"/>
      <c r="AA324" s="17"/>
      <c r="AB324" s="20"/>
      <c r="AC324" s="20"/>
      <c r="AD324" s="17"/>
      <c r="AE324" s="16"/>
      <c r="AF324" s="22"/>
      <c r="AG324" s="26"/>
      <c r="AH324" s="26"/>
      <c r="AI324" s="26"/>
      <c r="AJ324" s="24"/>
      <c r="AK324" s="25"/>
      <c r="AL324" s="25"/>
      <c r="AM324" s="25"/>
      <c r="AN324" s="25"/>
      <c r="AO324" s="26"/>
      <c r="AP324" s="16"/>
      <c r="AQ324" s="16"/>
      <c r="AR324" s="16"/>
      <c r="AS324" s="16"/>
      <c r="AT324" s="16"/>
      <c r="AU324" s="16"/>
      <c r="AV324" s="16"/>
      <c r="AW324" s="16"/>
      <c r="AX324" s="27"/>
      <c r="AY324" s="27"/>
      <c r="AZ324" s="16"/>
    </row>
    <row r="325" spans="1:52" s="15" customFormat="1" ht="15.75" customHeight="1" x14ac:dyDescent="0.25">
      <c r="A325" s="16"/>
      <c r="B325" s="16"/>
      <c r="C325" s="16"/>
      <c r="D325" s="16"/>
      <c r="E325" s="16"/>
      <c r="F325" s="16"/>
      <c r="G325" s="16"/>
      <c r="H325" s="16"/>
      <c r="I325" s="16"/>
      <c r="J325" s="16"/>
      <c r="K325" s="16"/>
      <c r="L325" s="17"/>
      <c r="M325" s="17"/>
      <c r="N325" s="16"/>
      <c r="O325" s="16"/>
      <c r="P325" s="16"/>
      <c r="Q325" s="26"/>
      <c r="R325" s="26"/>
      <c r="S325" s="26"/>
      <c r="T325" s="26"/>
      <c r="U325" s="17"/>
      <c r="V325" s="17"/>
      <c r="W325" s="17"/>
      <c r="X325" s="17"/>
      <c r="Y325" s="17"/>
      <c r="Z325" s="17"/>
      <c r="AA325" s="17"/>
      <c r="AB325" s="20"/>
      <c r="AC325" s="20"/>
      <c r="AD325" s="17"/>
      <c r="AE325" s="16"/>
      <c r="AF325" s="22"/>
      <c r="AG325" s="26"/>
      <c r="AH325" s="26"/>
      <c r="AI325" s="26"/>
      <c r="AJ325" s="24"/>
      <c r="AK325" s="25"/>
      <c r="AL325" s="25"/>
      <c r="AM325" s="25"/>
      <c r="AN325" s="25"/>
      <c r="AO325" s="26"/>
      <c r="AP325" s="16"/>
      <c r="AQ325" s="16"/>
      <c r="AR325" s="16"/>
      <c r="AS325" s="16"/>
      <c r="AT325" s="16"/>
      <c r="AU325" s="16"/>
      <c r="AV325" s="16"/>
      <c r="AW325" s="16"/>
      <c r="AX325" s="27"/>
      <c r="AY325" s="27"/>
      <c r="AZ325" s="16"/>
    </row>
    <row r="326" spans="1:52" s="15" customFormat="1" ht="15.75" customHeight="1" x14ac:dyDescent="0.25">
      <c r="A326" s="16"/>
      <c r="B326" s="16"/>
      <c r="C326" s="16"/>
      <c r="D326" s="16"/>
      <c r="E326" s="16"/>
      <c r="F326" s="16"/>
      <c r="G326" s="16"/>
      <c r="H326" s="16"/>
      <c r="I326" s="16"/>
      <c r="J326" s="16"/>
      <c r="K326" s="16"/>
      <c r="L326" s="17"/>
      <c r="M326" s="17"/>
      <c r="N326" s="16"/>
      <c r="O326" s="16"/>
      <c r="P326" s="16"/>
      <c r="Q326" s="26"/>
      <c r="R326" s="26"/>
      <c r="S326" s="26"/>
      <c r="T326" s="26"/>
      <c r="U326" s="17"/>
      <c r="V326" s="17"/>
      <c r="W326" s="17"/>
      <c r="X326" s="17"/>
      <c r="Y326" s="17"/>
      <c r="Z326" s="17"/>
      <c r="AA326" s="17"/>
      <c r="AB326" s="20"/>
      <c r="AC326" s="20"/>
      <c r="AD326" s="17"/>
      <c r="AE326" s="16"/>
      <c r="AF326" s="22"/>
      <c r="AG326" s="26"/>
      <c r="AH326" s="26"/>
      <c r="AI326" s="26"/>
      <c r="AJ326" s="24"/>
      <c r="AK326" s="25"/>
      <c r="AL326" s="25"/>
      <c r="AM326" s="25"/>
      <c r="AN326" s="25"/>
      <c r="AO326" s="26"/>
      <c r="AP326" s="16"/>
      <c r="AQ326" s="16"/>
      <c r="AR326" s="16"/>
      <c r="AS326" s="16"/>
      <c r="AT326" s="16"/>
      <c r="AU326" s="16"/>
      <c r="AV326" s="16"/>
      <c r="AW326" s="16"/>
      <c r="AX326" s="27"/>
      <c r="AY326" s="27"/>
      <c r="AZ326" s="16"/>
    </row>
    <row r="327" spans="1:52" s="15" customFormat="1" ht="15.75" customHeight="1" x14ac:dyDescent="0.25">
      <c r="A327" s="16"/>
      <c r="B327" s="16"/>
      <c r="C327" s="16"/>
      <c r="D327" s="16"/>
      <c r="E327" s="16"/>
      <c r="F327" s="16"/>
      <c r="G327" s="16"/>
      <c r="H327" s="16"/>
      <c r="I327" s="16"/>
      <c r="J327" s="16"/>
      <c r="K327" s="16"/>
      <c r="L327" s="17"/>
      <c r="M327" s="17"/>
      <c r="N327" s="16"/>
      <c r="O327" s="16"/>
      <c r="P327" s="16"/>
      <c r="Q327" s="26"/>
      <c r="R327" s="26"/>
      <c r="S327" s="26"/>
      <c r="T327" s="26"/>
      <c r="U327" s="17"/>
      <c r="V327" s="17"/>
      <c r="W327" s="17"/>
      <c r="X327" s="17"/>
      <c r="Y327" s="17"/>
      <c r="Z327" s="17"/>
      <c r="AA327" s="17"/>
      <c r="AB327" s="20"/>
      <c r="AC327" s="20"/>
      <c r="AD327" s="17"/>
      <c r="AE327" s="16"/>
      <c r="AF327" s="26"/>
      <c r="AG327" s="26"/>
      <c r="AH327" s="26"/>
      <c r="AI327" s="26"/>
      <c r="AJ327" s="24"/>
      <c r="AK327" s="25"/>
      <c r="AL327" s="25"/>
      <c r="AM327" s="25"/>
      <c r="AN327" s="25"/>
      <c r="AO327" s="26"/>
      <c r="AP327" s="16"/>
      <c r="AQ327" s="16"/>
      <c r="AR327" s="16"/>
      <c r="AS327" s="16"/>
      <c r="AT327" s="16"/>
      <c r="AU327" s="16"/>
      <c r="AV327" s="16"/>
      <c r="AW327" s="16"/>
      <c r="AX327" s="27"/>
      <c r="AY327" s="27"/>
      <c r="AZ327" s="16"/>
    </row>
    <row r="328" spans="1:52" s="15" customFormat="1" ht="15.75" customHeight="1" x14ac:dyDescent="0.25">
      <c r="A328" s="16"/>
      <c r="B328" s="16"/>
      <c r="C328" s="16"/>
      <c r="D328" s="16"/>
      <c r="E328" s="16"/>
      <c r="F328" s="16"/>
      <c r="G328" s="16"/>
      <c r="H328" s="16"/>
      <c r="I328" s="16"/>
      <c r="J328" s="16"/>
      <c r="K328" s="16"/>
      <c r="L328" s="17"/>
      <c r="M328" s="17"/>
      <c r="N328" s="16"/>
      <c r="O328" s="16"/>
      <c r="P328" s="16"/>
      <c r="Q328" s="26"/>
      <c r="R328" s="26"/>
      <c r="S328" s="26"/>
      <c r="T328" s="26"/>
      <c r="U328" s="17"/>
      <c r="V328" s="17"/>
      <c r="W328" s="17"/>
      <c r="X328" s="17"/>
      <c r="Y328" s="17"/>
      <c r="Z328" s="17"/>
      <c r="AA328" s="17"/>
      <c r="AB328" s="20"/>
      <c r="AC328" s="20"/>
      <c r="AD328" s="17"/>
      <c r="AE328" s="16"/>
      <c r="AF328" s="22"/>
      <c r="AG328" s="26"/>
      <c r="AH328" s="26"/>
      <c r="AI328" s="26"/>
      <c r="AJ328" s="24"/>
      <c r="AK328" s="25"/>
      <c r="AL328" s="25"/>
      <c r="AM328" s="25"/>
      <c r="AN328" s="25"/>
      <c r="AO328" s="26"/>
      <c r="AP328" s="16"/>
      <c r="AQ328" s="16"/>
      <c r="AR328" s="16"/>
      <c r="AS328" s="16"/>
      <c r="AT328" s="16"/>
      <c r="AU328" s="16"/>
      <c r="AV328" s="16"/>
      <c r="AW328" s="16"/>
      <c r="AX328" s="27"/>
      <c r="AY328" s="27"/>
      <c r="AZ328" s="16"/>
    </row>
    <row r="329" spans="1:52" s="15" customFormat="1" ht="15.75" customHeight="1" x14ac:dyDescent="0.25">
      <c r="A329" s="16"/>
      <c r="B329" s="16"/>
      <c r="C329" s="16"/>
      <c r="D329" s="16"/>
      <c r="E329" s="16"/>
      <c r="F329" s="16"/>
      <c r="G329" s="16"/>
      <c r="H329" s="16"/>
      <c r="I329" s="16"/>
      <c r="J329" s="16"/>
      <c r="K329" s="16"/>
      <c r="L329" s="17"/>
      <c r="M329" s="17"/>
      <c r="N329" s="16"/>
      <c r="O329" s="16"/>
      <c r="P329" s="16"/>
      <c r="Q329" s="26"/>
      <c r="R329" s="26"/>
      <c r="S329" s="26"/>
      <c r="T329" s="26"/>
      <c r="U329" s="26"/>
      <c r="V329" s="26"/>
      <c r="W329" s="26"/>
      <c r="X329" s="26"/>
      <c r="Y329" s="26"/>
      <c r="Z329" s="17"/>
      <c r="AA329" s="26"/>
      <c r="AB329" s="20"/>
      <c r="AC329" s="20"/>
      <c r="AD329" s="17"/>
      <c r="AE329" s="16"/>
      <c r="AF329" s="22"/>
      <c r="AG329" s="26"/>
      <c r="AH329" s="26"/>
      <c r="AI329" s="26"/>
      <c r="AJ329" s="24"/>
      <c r="AK329" s="25"/>
      <c r="AL329" s="25"/>
      <c r="AM329" s="25"/>
      <c r="AN329" s="25"/>
      <c r="AO329" s="26"/>
      <c r="AP329" s="16"/>
      <c r="AQ329" s="16"/>
      <c r="AR329" s="16"/>
      <c r="AS329" s="16"/>
      <c r="AT329" s="16"/>
      <c r="AU329" s="16"/>
      <c r="AV329" s="16"/>
      <c r="AW329" s="16"/>
      <c r="AX329" s="27"/>
      <c r="AY329" s="27"/>
      <c r="AZ329" s="16"/>
    </row>
    <row r="330" spans="1:52" s="15" customFormat="1" ht="15.75" customHeight="1" x14ac:dyDescent="0.25">
      <c r="A330" s="16"/>
      <c r="B330" s="16"/>
      <c r="C330" s="16"/>
      <c r="D330" s="16"/>
      <c r="E330" s="16"/>
      <c r="F330" s="16"/>
      <c r="G330" s="16"/>
      <c r="H330" s="16"/>
      <c r="I330" s="16"/>
      <c r="J330" s="16"/>
      <c r="K330" s="16"/>
      <c r="L330" s="17"/>
      <c r="M330" s="17"/>
      <c r="N330" s="16"/>
      <c r="O330" s="16"/>
      <c r="P330" s="16"/>
      <c r="Q330" s="26"/>
      <c r="R330" s="26"/>
      <c r="S330" s="26"/>
      <c r="T330" s="26"/>
      <c r="U330" s="26"/>
      <c r="V330" s="26"/>
      <c r="W330" s="26"/>
      <c r="X330" s="26"/>
      <c r="Y330" s="26"/>
      <c r="Z330" s="17"/>
      <c r="AA330" s="26"/>
      <c r="AB330" s="20"/>
      <c r="AC330" s="20"/>
      <c r="AD330" s="17"/>
      <c r="AE330" s="16"/>
      <c r="AF330" s="22"/>
      <c r="AG330" s="26"/>
      <c r="AH330" s="26"/>
      <c r="AI330" s="26"/>
      <c r="AJ330" s="24"/>
      <c r="AK330" s="25"/>
      <c r="AL330" s="25"/>
      <c r="AM330" s="25"/>
      <c r="AN330" s="25"/>
      <c r="AO330" s="26"/>
      <c r="AP330" s="16"/>
      <c r="AQ330" s="16"/>
      <c r="AR330" s="16"/>
      <c r="AS330" s="16"/>
      <c r="AT330" s="16"/>
      <c r="AU330" s="16"/>
      <c r="AV330" s="16"/>
      <c r="AW330" s="16"/>
      <c r="AX330" s="27"/>
      <c r="AY330" s="27"/>
      <c r="AZ330" s="16"/>
    </row>
    <row r="331" spans="1:52" s="15" customFormat="1" ht="15.75" customHeight="1" x14ac:dyDescent="0.25">
      <c r="A331" s="16"/>
      <c r="B331" s="16"/>
      <c r="C331" s="16"/>
      <c r="D331" s="16"/>
      <c r="E331" s="16"/>
      <c r="F331" s="16"/>
      <c r="G331" s="16"/>
      <c r="H331" s="16"/>
      <c r="I331" s="16"/>
      <c r="J331" s="16"/>
      <c r="K331" s="16"/>
      <c r="L331" s="17"/>
      <c r="M331" s="17"/>
      <c r="N331" s="16"/>
      <c r="O331" s="16"/>
      <c r="P331" s="16"/>
      <c r="Q331" s="26"/>
      <c r="R331" s="26"/>
      <c r="S331" s="26"/>
      <c r="T331" s="26"/>
      <c r="U331" s="17"/>
      <c r="V331" s="17"/>
      <c r="W331" s="17"/>
      <c r="X331" s="17"/>
      <c r="Y331" s="17"/>
      <c r="Z331" s="17"/>
      <c r="AA331" s="17"/>
      <c r="AB331" s="20"/>
      <c r="AC331" s="20"/>
      <c r="AD331" s="17"/>
      <c r="AE331" s="16"/>
      <c r="AF331" s="26"/>
      <c r="AG331" s="26"/>
      <c r="AH331" s="26"/>
      <c r="AI331" s="26"/>
      <c r="AJ331" s="24"/>
      <c r="AK331" s="25"/>
      <c r="AL331" s="25"/>
      <c r="AM331" s="25"/>
      <c r="AN331" s="25"/>
      <c r="AO331" s="26"/>
      <c r="AP331" s="16"/>
      <c r="AQ331" s="16"/>
      <c r="AR331" s="16"/>
      <c r="AS331" s="16"/>
      <c r="AT331" s="16"/>
      <c r="AU331" s="16"/>
      <c r="AV331" s="16"/>
      <c r="AW331" s="16"/>
      <c r="AX331" s="27"/>
      <c r="AY331" s="27"/>
      <c r="AZ331" s="16"/>
    </row>
    <row r="332" spans="1:52" s="15" customFormat="1" ht="15.75" customHeight="1" x14ac:dyDescent="0.25">
      <c r="A332" s="16"/>
      <c r="B332" s="16"/>
      <c r="C332" s="16"/>
      <c r="D332" s="16"/>
      <c r="E332" s="16"/>
      <c r="F332" s="16"/>
      <c r="G332" s="16"/>
      <c r="H332" s="16"/>
      <c r="I332" s="16"/>
      <c r="J332" s="16"/>
      <c r="K332" s="16"/>
      <c r="L332" s="17"/>
      <c r="M332" s="17"/>
      <c r="N332" s="16"/>
      <c r="O332" s="16"/>
      <c r="P332" s="16"/>
      <c r="Q332" s="26"/>
      <c r="R332" s="26"/>
      <c r="S332" s="26"/>
      <c r="T332" s="26"/>
      <c r="U332" s="17"/>
      <c r="V332" s="17"/>
      <c r="W332" s="17"/>
      <c r="X332" s="17"/>
      <c r="Y332" s="17"/>
      <c r="Z332" s="17"/>
      <c r="AA332" s="17"/>
      <c r="AB332" s="20"/>
      <c r="AC332" s="20"/>
      <c r="AD332" s="17"/>
      <c r="AE332" s="16"/>
      <c r="AF332" s="26"/>
      <c r="AG332" s="26"/>
      <c r="AH332" s="26"/>
      <c r="AI332" s="26"/>
      <c r="AJ332" s="24"/>
      <c r="AK332" s="25"/>
      <c r="AL332" s="25"/>
      <c r="AM332" s="25"/>
      <c r="AN332" s="25"/>
      <c r="AO332" s="26"/>
      <c r="AP332" s="16"/>
      <c r="AQ332" s="16"/>
      <c r="AR332" s="16"/>
      <c r="AS332" s="16"/>
      <c r="AT332" s="16"/>
      <c r="AU332" s="16"/>
      <c r="AV332" s="16"/>
      <c r="AW332" s="16"/>
      <c r="AX332" s="27"/>
      <c r="AY332" s="27"/>
      <c r="AZ332" s="16"/>
    </row>
    <row r="333" spans="1:52" s="15" customFormat="1" ht="15.75" customHeight="1" x14ac:dyDescent="0.25">
      <c r="A333" s="16"/>
      <c r="B333" s="16"/>
      <c r="C333" s="16"/>
      <c r="D333" s="16"/>
      <c r="E333" s="16"/>
      <c r="F333" s="16"/>
      <c r="G333" s="16"/>
      <c r="H333" s="16"/>
      <c r="I333" s="16"/>
      <c r="J333" s="16"/>
      <c r="K333" s="16"/>
      <c r="L333" s="17"/>
      <c r="M333" s="17"/>
      <c r="N333" s="16"/>
      <c r="O333" s="16"/>
      <c r="P333" s="16"/>
      <c r="Q333" s="26"/>
      <c r="R333" s="26"/>
      <c r="S333" s="26"/>
      <c r="T333" s="26"/>
      <c r="U333" s="17"/>
      <c r="V333" s="17"/>
      <c r="W333" s="17"/>
      <c r="X333" s="17"/>
      <c r="Y333" s="17"/>
      <c r="Z333" s="16"/>
      <c r="AA333" s="17"/>
      <c r="AB333" s="20"/>
      <c r="AC333" s="20"/>
      <c r="AD333" s="17"/>
      <c r="AE333" s="16"/>
      <c r="AF333" s="26"/>
      <c r="AG333" s="26"/>
      <c r="AH333" s="26"/>
      <c r="AI333" s="26"/>
      <c r="AJ333" s="24"/>
      <c r="AK333" s="25"/>
      <c r="AL333" s="25"/>
      <c r="AM333" s="25"/>
      <c r="AN333" s="25"/>
      <c r="AO333" s="26"/>
      <c r="AP333" s="16"/>
      <c r="AQ333" s="16"/>
      <c r="AR333" s="16"/>
      <c r="AS333" s="16"/>
      <c r="AT333" s="16"/>
      <c r="AU333" s="16"/>
      <c r="AV333" s="16"/>
      <c r="AW333" s="16"/>
      <c r="AX333" s="27"/>
      <c r="AY333" s="27"/>
      <c r="AZ333" s="16"/>
    </row>
    <row r="334" spans="1:52" s="15" customFormat="1" ht="15.75" customHeight="1" x14ac:dyDescent="0.25">
      <c r="A334" s="16"/>
      <c r="B334" s="16"/>
      <c r="C334" s="16"/>
      <c r="D334" s="16"/>
      <c r="E334" s="16"/>
      <c r="F334" s="16"/>
      <c r="G334" s="16"/>
      <c r="H334" s="16"/>
      <c r="I334" s="16"/>
      <c r="J334" s="16"/>
      <c r="K334" s="16"/>
      <c r="L334" s="17"/>
      <c r="M334" s="17"/>
      <c r="N334" s="16"/>
      <c r="O334" s="16"/>
      <c r="P334" s="16"/>
      <c r="Q334" s="26"/>
      <c r="R334" s="26"/>
      <c r="S334" s="26"/>
      <c r="T334" s="26"/>
      <c r="U334" s="17"/>
      <c r="V334" s="17"/>
      <c r="W334" s="17"/>
      <c r="X334" s="17"/>
      <c r="Y334" s="17"/>
      <c r="Z334" s="17"/>
      <c r="AA334" s="17"/>
      <c r="AB334" s="20"/>
      <c r="AC334" s="20"/>
      <c r="AD334" s="17"/>
      <c r="AE334" s="16"/>
      <c r="AF334" s="22"/>
      <c r="AG334" s="26"/>
      <c r="AH334" s="26"/>
      <c r="AI334" s="26"/>
      <c r="AJ334" s="24"/>
      <c r="AK334" s="25"/>
      <c r="AL334" s="25"/>
      <c r="AM334" s="25"/>
      <c r="AN334" s="25"/>
      <c r="AO334" s="26"/>
      <c r="AP334" s="16"/>
      <c r="AQ334" s="16"/>
      <c r="AR334" s="16"/>
      <c r="AS334" s="16"/>
      <c r="AT334" s="16"/>
      <c r="AU334" s="16"/>
      <c r="AV334" s="16"/>
      <c r="AW334" s="16"/>
      <c r="AX334" s="27"/>
      <c r="AY334" s="27"/>
      <c r="AZ334" s="16"/>
    </row>
    <row r="335" spans="1:52" s="15" customFormat="1" ht="15.75" customHeight="1" x14ac:dyDescent="0.25">
      <c r="A335" s="16"/>
      <c r="B335" s="16"/>
      <c r="C335" s="16"/>
      <c r="D335" s="16"/>
      <c r="E335" s="16"/>
      <c r="F335" s="16"/>
      <c r="G335" s="16"/>
      <c r="H335" s="16"/>
      <c r="I335" s="16"/>
      <c r="J335" s="16"/>
      <c r="K335" s="16"/>
      <c r="L335" s="17"/>
      <c r="M335" s="17"/>
      <c r="N335" s="16"/>
      <c r="O335" s="16"/>
      <c r="P335" s="16"/>
      <c r="Q335" s="26"/>
      <c r="R335" s="26"/>
      <c r="S335" s="26"/>
      <c r="T335" s="26"/>
      <c r="U335" s="17"/>
      <c r="V335" s="17"/>
      <c r="W335" s="17"/>
      <c r="X335" s="17"/>
      <c r="Y335" s="17"/>
      <c r="Z335" s="17"/>
      <c r="AA335" s="17"/>
      <c r="AB335" s="20"/>
      <c r="AC335" s="20"/>
      <c r="AD335" s="17"/>
      <c r="AE335" s="16"/>
      <c r="AF335" s="22"/>
      <c r="AG335" s="26"/>
      <c r="AH335" s="26"/>
      <c r="AI335" s="26"/>
      <c r="AJ335" s="24"/>
      <c r="AK335" s="25"/>
      <c r="AL335" s="25"/>
      <c r="AM335" s="25"/>
      <c r="AN335" s="25"/>
      <c r="AO335" s="26"/>
      <c r="AP335" s="16"/>
      <c r="AQ335" s="16"/>
      <c r="AR335" s="16"/>
      <c r="AS335" s="16"/>
      <c r="AT335" s="16"/>
      <c r="AU335" s="16"/>
      <c r="AV335" s="16"/>
      <c r="AW335" s="16"/>
      <c r="AX335" s="27"/>
      <c r="AY335" s="27"/>
      <c r="AZ335" s="16"/>
    </row>
    <row r="336" spans="1:52" s="15" customFormat="1" ht="15.75" customHeight="1" x14ac:dyDescent="0.25">
      <c r="A336" s="16"/>
      <c r="B336" s="16"/>
      <c r="C336" s="16"/>
      <c r="D336" s="16"/>
      <c r="E336" s="16"/>
      <c r="F336" s="16"/>
      <c r="G336" s="16"/>
      <c r="H336" s="16"/>
      <c r="I336" s="16"/>
      <c r="J336" s="16"/>
      <c r="K336" s="16"/>
      <c r="L336" s="17"/>
      <c r="M336" s="17"/>
      <c r="N336" s="16"/>
      <c r="O336" s="16"/>
      <c r="P336" s="16"/>
      <c r="Q336" s="26"/>
      <c r="R336" s="26"/>
      <c r="S336" s="26"/>
      <c r="T336" s="26"/>
      <c r="U336" s="17"/>
      <c r="V336" s="17"/>
      <c r="W336" s="17"/>
      <c r="X336" s="17"/>
      <c r="Y336" s="17"/>
      <c r="Z336" s="17"/>
      <c r="AA336" s="17"/>
      <c r="AB336" s="20"/>
      <c r="AC336" s="20"/>
      <c r="AD336" s="17"/>
      <c r="AE336" s="16"/>
      <c r="AF336" s="22"/>
      <c r="AG336" s="26"/>
      <c r="AH336" s="26"/>
      <c r="AI336" s="26"/>
      <c r="AJ336" s="24"/>
      <c r="AK336" s="25"/>
      <c r="AL336" s="25"/>
      <c r="AM336" s="25"/>
      <c r="AN336" s="25"/>
      <c r="AO336" s="26"/>
      <c r="AP336" s="16"/>
      <c r="AQ336" s="16"/>
      <c r="AR336" s="16"/>
      <c r="AS336" s="16"/>
      <c r="AT336" s="16"/>
      <c r="AU336" s="16"/>
      <c r="AV336" s="16"/>
      <c r="AW336" s="16"/>
      <c r="AX336" s="27"/>
      <c r="AY336" s="27"/>
      <c r="AZ336" s="16"/>
    </row>
    <row r="337" spans="1:52" s="15" customFormat="1" ht="15.75" customHeight="1" x14ac:dyDescent="0.25">
      <c r="A337" s="16"/>
      <c r="B337" s="16"/>
      <c r="C337" s="16"/>
      <c r="D337" s="16"/>
      <c r="E337" s="16"/>
      <c r="F337" s="16"/>
      <c r="G337" s="16"/>
      <c r="H337" s="16"/>
      <c r="I337" s="16"/>
      <c r="J337" s="16"/>
      <c r="K337" s="16"/>
      <c r="L337" s="17"/>
      <c r="M337" s="17"/>
      <c r="N337" s="16"/>
      <c r="O337" s="16"/>
      <c r="P337" s="16"/>
      <c r="Q337" s="26"/>
      <c r="R337" s="26"/>
      <c r="S337" s="26"/>
      <c r="T337" s="26"/>
      <c r="U337" s="17"/>
      <c r="V337" s="17"/>
      <c r="W337" s="17"/>
      <c r="X337" s="17"/>
      <c r="Y337" s="17"/>
      <c r="Z337" s="17"/>
      <c r="AA337" s="17"/>
      <c r="AB337" s="20"/>
      <c r="AC337" s="20"/>
      <c r="AD337" s="17"/>
      <c r="AE337" s="16"/>
      <c r="AF337" s="22"/>
      <c r="AG337" s="26"/>
      <c r="AH337" s="26"/>
      <c r="AI337" s="26"/>
      <c r="AJ337" s="24"/>
      <c r="AK337" s="25"/>
      <c r="AL337" s="25"/>
      <c r="AM337" s="25"/>
      <c r="AN337" s="25"/>
      <c r="AO337" s="26"/>
      <c r="AP337" s="16"/>
      <c r="AQ337" s="16"/>
      <c r="AR337" s="16"/>
      <c r="AS337" s="16"/>
      <c r="AT337" s="16"/>
      <c r="AU337" s="16"/>
      <c r="AV337" s="16"/>
      <c r="AW337" s="16"/>
      <c r="AX337" s="27"/>
      <c r="AY337" s="27"/>
      <c r="AZ337" s="16"/>
    </row>
    <row r="338" spans="1:52" s="15" customFormat="1" ht="15.75" customHeight="1" x14ac:dyDescent="0.25">
      <c r="A338" s="16"/>
      <c r="B338" s="16"/>
      <c r="C338" s="16"/>
      <c r="D338" s="16"/>
      <c r="E338" s="16"/>
      <c r="F338" s="16"/>
      <c r="G338" s="16"/>
      <c r="H338" s="16"/>
      <c r="I338" s="16"/>
      <c r="J338" s="16"/>
      <c r="K338" s="16"/>
      <c r="L338" s="17"/>
      <c r="M338" s="17"/>
      <c r="N338" s="16"/>
      <c r="O338" s="16"/>
      <c r="P338" s="16"/>
      <c r="Q338" s="26"/>
      <c r="R338" s="26"/>
      <c r="S338" s="26"/>
      <c r="T338" s="26"/>
      <c r="U338" s="17"/>
      <c r="V338" s="17"/>
      <c r="W338" s="17"/>
      <c r="X338" s="17"/>
      <c r="Y338" s="17"/>
      <c r="Z338" s="17"/>
      <c r="AA338" s="17"/>
      <c r="AB338" s="20"/>
      <c r="AC338" s="20"/>
      <c r="AD338" s="17"/>
      <c r="AE338" s="16"/>
      <c r="AF338" s="22"/>
      <c r="AG338" s="26"/>
      <c r="AH338" s="26"/>
      <c r="AI338" s="26"/>
      <c r="AJ338" s="24"/>
      <c r="AK338" s="25"/>
      <c r="AL338" s="25"/>
      <c r="AM338" s="25"/>
      <c r="AN338" s="25"/>
      <c r="AO338" s="26"/>
      <c r="AP338" s="16"/>
      <c r="AQ338" s="16"/>
      <c r="AR338" s="16"/>
      <c r="AS338" s="16"/>
      <c r="AT338" s="16"/>
      <c r="AU338" s="16"/>
      <c r="AV338" s="16"/>
      <c r="AW338" s="16"/>
      <c r="AX338" s="27"/>
      <c r="AY338" s="27"/>
      <c r="AZ338" s="16"/>
    </row>
    <row r="339" spans="1:52" s="15" customFormat="1" ht="15.75" customHeight="1" x14ac:dyDescent="0.25">
      <c r="A339" s="16"/>
      <c r="B339" s="16"/>
      <c r="C339" s="16"/>
      <c r="D339" s="16"/>
      <c r="E339" s="16"/>
      <c r="F339" s="16"/>
      <c r="G339" s="16"/>
      <c r="H339" s="16"/>
      <c r="I339" s="16"/>
      <c r="J339" s="16"/>
      <c r="K339" s="16"/>
      <c r="L339" s="17"/>
      <c r="M339" s="17"/>
      <c r="N339" s="16"/>
      <c r="O339" s="16"/>
      <c r="P339" s="16"/>
      <c r="Q339" s="26"/>
      <c r="R339" s="26"/>
      <c r="S339" s="26"/>
      <c r="T339" s="26"/>
      <c r="U339" s="17"/>
      <c r="V339" s="17"/>
      <c r="W339" s="17"/>
      <c r="X339" s="17"/>
      <c r="Y339" s="17"/>
      <c r="Z339" s="17"/>
      <c r="AA339" s="17"/>
      <c r="AB339" s="20"/>
      <c r="AC339" s="20"/>
      <c r="AD339" s="17"/>
      <c r="AE339" s="16"/>
      <c r="AF339" s="22"/>
      <c r="AG339" s="26"/>
      <c r="AH339" s="26"/>
      <c r="AI339" s="26"/>
      <c r="AJ339" s="24"/>
      <c r="AK339" s="25"/>
      <c r="AL339" s="25"/>
      <c r="AM339" s="25"/>
      <c r="AN339" s="25"/>
      <c r="AO339" s="26"/>
      <c r="AP339" s="16"/>
      <c r="AQ339" s="16"/>
      <c r="AR339" s="16"/>
      <c r="AS339" s="16"/>
      <c r="AT339" s="16"/>
      <c r="AU339" s="16"/>
      <c r="AV339" s="16"/>
      <c r="AW339" s="16"/>
      <c r="AX339" s="27"/>
      <c r="AY339" s="27"/>
      <c r="AZ339" s="16"/>
    </row>
    <row r="340" spans="1:52" s="15" customFormat="1" ht="15.75" customHeight="1" x14ac:dyDescent="0.25">
      <c r="A340" s="16"/>
      <c r="B340" s="16"/>
      <c r="C340" s="16"/>
      <c r="D340" s="16"/>
      <c r="E340" s="16"/>
      <c r="F340" s="16"/>
      <c r="G340" s="16"/>
      <c r="H340" s="16"/>
      <c r="I340" s="16"/>
      <c r="J340" s="16"/>
      <c r="K340" s="16"/>
      <c r="L340" s="17"/>
      <c r="M340" s="17"/>
      <c r="N340" s="16"/>
      <c r="O340" s="16"/>
      <c r="P340" s="16"/>
      <c r="Q340" s="26"/>
      <c r="R340" s="26"/>
      <c r="S340" s="26"/>
      <c r="T340" s="26"/>
      <c r="U340" s="17"/>
      <c r="V340" s="17"/>
      <c r="W340" s="17"/>
      <c r="X340" s="17"/>
      <c r="Y340" s="17"/>
      <c r="Z340" s="17"/>
      <c r="AA340" s="17"/>
      <c r="AB340" s="20"/>
      <c r="AC340" s="20"/>
      <c r="AD340" s="17"/>
      <c r="AE340" s="16"/>
      <c r="AF340" s="22"/>
      <c r="AG340" s="26"/>
      <c r="AH340" s="26"/>
      <c r="AI340" s="26"/>
      <c r="AJ340" s="24"/>
      <c r="AK340" s="25"/>
      <c r="AL340" s="25"/>
      <c r="AM340" s="25"/>
      <c r="AN340" s="25"/>
      <c r="AO340" s="26"/>
      <c r="AP340" s="16"/>
      <c r="AQ340" s="16"/>
      <c r="AR340" s="16"/>
      <c r="AS340" s="16"/>
      <c r="AT340" s="16"/>
      <c r="AU340" s="16"/>
      <c r="AV340" s="16"/>
      <c r="AW340" s="16"/>
      <c r="AX340" s="27"/>
      <c r="AY340" s="27"/>
      <c r="AZ340" s="16"/>
    </row>
    <row r="341" spans="1:52" s="15" customFormat="1" ht="15.75" customHeight="1" x14ac:dyDescent="0.25">
      <c r="A341" s="16"/>
      <c r="B341" s="16"/>
      <c r="C341" s="16"/>
      <c r="D341" s="16"/>
      <c r="E341" s="16"/>
      <c r="F341" s="16"/>
      <c r="G341" s="16"/>
      <c r="H341" s="16"/>
      <c r="I341" s="16"/>
      <c r="J341" s="16"/>
      <c r="K341" s="16"/>
      <c r="L341" s="17"/>
      <c r="M341" s="17"/>
      <c r="N341" s="16"/>
      <c r="O341" s="16"/>
      <c r="P341" s="16"/>
      <c r="Q341" s="26"/>
      <c r="R341" s="26"/>
      <c r="S341" s="26"/>
      <c r="T341" s="26"/>
      <c r="U341" s="17"/>
      <c r="V341" s="17"/>
      <c r="W341" s="17"/>
      <c r="X341" s="17"/>
      <c r="Y341" s="17"/>
      <c r="Z341" s="17"/>
      <c r="AA341" s="17"/>
      <c r="AB341" s="20"/>
      <c r="AC341" s="20"/>
      <c r="AD341" s="17"/>
      <c r="AE341" s="16"/>
      <c r="AF341" s="26"/>
      <c r="AG341" s="26"/>
      <c r="AH341" s="26"/>
      <c r="AI341" s="26"/>
      <c r="AJ341" s="24"/>
      <c r="AK341" s="25"/>
      <c r="AL341" s="25"/>
      <c r="AM341" s="25"/>
      <c r="AN341" s="25"/>
      <c r="AO341" s="26"/>
      <c r="AP341" s="16"/>
      <c r="AQ341" s="16"/>
      <c r="AR341" s="16"/>
      <c r="AS341" s="16"/>
      <c r="AT341" s="16"/>
      <c r="AU341" s="16"/>
      <c r="AV341" s="16"/>
      <c r="AW341" s="16"/>
      <c r="AX341" s="27"/>
      <c r="AY341" s="27"/>
      <c r="AZ341" s="16"/>
    </row>
    <row r="342" spans="1:52" s="15" customFormat="1" ht="15.75" customHeight="1" x14ac:dyDescent="0.25">
      <c r="A342" s="16"/>
      <c r="B342" s="16"/>
      <c r="C342" s="16"/>
      <c r="D342" s="16"/>
      <c r="E342" s="16"/>
      <c r="F342" s="16"/>
      <c r="G342" s="16"/>
      <c r="H342" s="16"/>
      <c r="I342" s="16"/>
      <c r="J342" s="16"/>
      <c r="K342" s="16"/>
      <c r="L342" s="17"/>
      <c r="M342" s="17"/>
      <c r="N342" s="16"/>
      <c r="O342" s="16"/>
      <c r="P342" s="16"/>
      <c r="Q342" s="26"/>
      <c r="R342" s="26"/>
      <c r="S342" s="26"/>
      <c r="T342" s="26"/>
      <c r="U342" s="17"/>
      <c r="V342" s="17"/>
      <c r="W342" s="17"/>
      <c r="X342" s="17"/>
      <c r="Y342" s="17"/>
      <c r="Z342" s="17"/>
      <c r="AA342" s="17"/>
      <c r="AB342" s="20"/>
      <c r="AC342" s="20"/>
      <c r="AD342" s="17"/>
      <c r="AE342" s="16"/>
      <c r="AF342" s="26"/>
      <c r="AG342" s="26"/>
      <c r="AH342" s="26"/>
      <c r="AI342" s="26"/>
      <c r="AJ342" s="24"/>
      <c r="AK342" s="25"/>
      <c r="AL342" s="25"/>
      <c r="AM342" s="25"/>
      <c r="AN342" s="25"/>
      <c r="AO342" s="26"/>
      <c r="AP342" s="16"/>
      <c r="AQ342" s="16"/>
      <c r="AR342" s="16"/>
      <c r="AS342" s="16"/>
      <c r="AT342" s="16"/>
      <c r="AU342" s="16"/>
      <c r="AV342" s="16"/>
      <c r="AW342" s="16"/>
      <c r="AX342" s="27"/>
      <c r="AY342" s="27"/>
      <c r="AZ342" s="16"/>
    </row>
    <row r="343" spans="1:52" s="15" customFormat="1" ht="15.75" customHeight="1" x14ac:dyDescent="0.25">
      <c r="A343" s="16"/>
      <c r="B343" s="16"/>
      <c r="C343" s="16"/>
      <c r="D343" s="16"/>
      <c r="E343" s="16"/>
      <c r="F343" s="16"/>
      <c r="G343" s="16"/>
      <c r="H343" s="16"/>
      <c r="I343" s="16"/>
      <c r="J343" s="16"/>
      <c r="K343" s="16"/>
      <c r="L343" s="17"/>
      <c r="M343" s="17"/>
      <c r="N343" s="16"/>
      <c r="O343" s="16"/>
      <c r="P343" s="16"/>
      <c r="Q343" s="26"/>
      <c r="R343" s="26"/>
      <c r="S343" s="26"/>
      <c r="T343" s="26"/>
      <c r="U343" s="17"/>
      <c r="V343" s="17"/>
      <c r="W343" s="17"/>
      <c r="X343" s="17"/>
      <c r="Y343" s="17"/>
      <c r="Z343" s="17"/>
      <c r="AA343" s="17"/>
      <c r="AB343" s="20"/>
      <c r="AC343" s="20"/>
      <c r="AD343" s="17"/>
      <c r="AE343" s="16"/>
      <c r="AF343" s="26"/>
      <c r="AG343" s="26"/>
      <c r="AH343" s="26"/>
      <c r="AI343" s="26"/>
      <c r="AJ343" s="24"/>
      <c r="AK343" s="25"/>
      <c r="AL343" s="25"/>
      <c r="AM343" s="25"/>
      <c r="AN343" s="25"/>
      <c r="AO343" s="26"/>
      <c r="AP343" s="16"/>
      <c r="AQ343" s="16"/>
      <c r="AR343" s="16"/>
      <c r="AS343" s="16"/>
      <c r="AT343" s="16"/>
      <c r="AU343" s="16"/>
      <c r="AV343" s="16"/>
      <c r="AW343" s="16"/>
      <c r="AX343" s="27"/>
      <c r="AY343" s="27"/>
      <c r="AZ343" s="16"/>
    </row>
    <row r="344" spans="1:52" s="15" customFormat="1" ht="15.75" customHeight="1" x14ac:dyDescent="0.25">
      <c r="A344" s="16"/>
      <c r="B344" s="16"/>
      <c r="C344" s="16"/>
      <c r="D344" s="16"/>
      <c r="E344" s="16"/>
      <c r="F344" s="16"/>
      <c r="G344" s="16"/>
      <c r="H344" s="16"/>
      <c r="I344" s="16"/>
      <c r="J344" s="16"/>
      <c r="K344" s="16"/>
      <c r="L344" s="17"/>
      <c r="M344" s="17"/>
      <c r="N344" s="16"/>
      <c r="O344" s="16"/>
      <c r="P344" s="16"/>
      <c r="Q344" s="26"/>
      <c r="R344" s="26"/>
      <c r="S344" s="26"/>
      <c r="T344" s="26"/>
      <c r="U344" s="17"/>
      <c r="V344" s="17"/>
      <c r="W344" s="17"/>
      <c r="X344" s="17"/>
      <c r="Y344" s="17"/>
      <c r="Z344" s="17"/>
      <c r="AA344" s="17"/>
      <c r="AB344" s="20"/>
      <c r="AC344" s="20"/>
      <c r="AD344" s="17"/>
      <c r="AE344" s="16"/>
      <c r="AF344" s="26"/>
      <c r="AG344" s="26"/>
      <c r="AH344" s="26"/>
      <c r="AI344" s="26"/>
      <c r="AJ344" s="24"/>
      <c r="AK344" s="25"/>
      <c r="AL344" s="25"/>
      <c r="AM344" s="25"/>
      <c r="AN344" s="25"/>
      <c r="AO344" s="26"/>
      <c r="AP344" s="16"/>
      <c r="AQ344" s="16"/>
      <c r="AR344" s="16"/>
      <c r="AS344" s="16"/>
      <c r="AT344" s="16"/>
      <c r="AU344" s="16"/>
      <c r="AV344" s="16"/>
      <c r="AW344" s="16"/>
      <c r="AX344" s="27"/>
      <c r="AY344" s="27"/>
      <c r="AZ344" s="16"/>
    </row>
    <row r="345" spans="1:52" s="15" customFormat="1" ht="15.75" customHeight="1" x14ac:dyDescent="0.25">
      <c r="A345" s="16"/>
      <c r="B345" s="16"/>
      <c r="C345" s="16"/>
      <c r="D345" s="16"/>
      <c r="E345" s="29"/>
      <c r="F345" s="16"/>
      <c r="G345" s="16"/>
      <c r="H345" s="16"/>
      <c r="I345" s="16"/>
      <c r="J345" s="16"/>
      <c r="K345" s="16"/>
      <c r="L345" s="17"/>
      <c r="M345" s="17"/>
      <c r="N345" s="16"/>
      <c r="O345" s="16"/>
      <c r="P345" s="16"/>
      <c r="Q345" s="26"/>
      <c r="R345" s="26"/>
      <c r="S345" s="26"/>
      <c r="T345" s="26"/>
      <c r="U345" s="17"/>
      <c r="V345" s="17"/>
      <c r="W345" s="17"/>
      <c r="X345" s="17"/>
      <c r="Y345" s="17"/>
      <c r="Z345" s="17"/>
      <c r="AA345" s="17"/>
      <c r="AB345" s="20"/>
      <c r="AC345" s="20"/>
      <c r="AD345" s="17"/>
      <c r="AE345" s="16"/>
      <c r="AF345" s="26"/>
      <c r="AG345" s="26"/>
      <c r="AH345" s="26"/>
      <c r="AI345" s="26"/>
      <c r="AJ345" s="24"/>
      <c r="AK345" s="25"/>
      <c r="AL345" s="25"/>
      <c r="AM345" s="25"/>
      <c r="AN345" s="25"/>
      <c r="AO345" s="26"/>
      <c r="AP345" s="16"/>
      <c r="AQ345" s="16"/>
      <c r="AR345" s="16"/>
      <c r="AS345" s="16"/>
      <c r="AT345" s="16"/>
      <c r="AU345" s="16"/>
      <c r="AV345" s="16"/>
      <c r="AW345" s="16"/>
      <c r="AX345" s="27"/>
      <c r="AY345" s="27"/>
      <c r="AZ345" s="16"/>
    </row>
    <row r="346" spans="1:52" s="15" customFormat="1" ht="15.75" customHeight="1" x14ac:dyDescent="0.25">
      <c r="A346" s="16"/>
      <c r="B346" s="16"/>
      <c r="C346" s="16"/>
      <c r="D346" s="16"/>
      <c r="E346" s="16"/>
      <c r="F346" s="16"/>
      <c r="G346" s="16"/>
      <c r="H346" s="16"/>
      <c r="I346" s="16"/>
      <c r="J346" s="16"/>
      <c r="K346" s="16"/>
      <c r="L346" s="17"/>
      <c r="M346" s="17"/>
      <c r="N346" s="16"/>
      <c r="O346" s="16"/>
      <c r="P346" s="16"/>
      <c r="Q346" s="26"/>
      <c r="R346" s="26"/>
      <c r="S346" s="26"/>
      <c r="T346" s="26"/>
      <c r="U346" s="26"/>
      <c r="V346" s="26"/>
      <c r="W346" s="26"/>
      <c r="X346" s="26"/>
      <c r="Y346" s="26"/>
      <c r="Z346" s="17"/>
      <c r="AA346" s="26"/>
      <c r="AB346" s="20"/>
      <c r="AC346" s="20"/>
      <c r="AD346" s="17"/>
      <c r="AE346" s="16"/>
      <c r="AF346" s="22"/>
      <c r="AG346" s="26"/>
      <c r="AH346" s="26"/>
      <c r="AI346" s="26"/>
      <c r="AJ346" s="24"/>
      <c r="AK346" s="25"/>
      <c r="AL346" s="25"/>
      <c r="AM346" s="25"/>
      <c r="AN346" s="25"/>
      <c r="AO346" s="26"/>
      <c r="AP346" s="16"/>
      <c r="AQ346" s="16"/>
      <c r="AR346" s="16"/>
      <c r="AS346" s="16"/>
      <c r="AT346" s="16"/>
      <c r="AU346" s="16"/>
      <c r="AV346" s="16"/>
      <c r="AW346" s="16"/>
      <c r="AX346" s="27"/>
      <c r="AY346" s="27"/>
      <c r="AZ346" s="16"/>
    </row>
    <row r="347" spans="1:52" s="15" customFormat="1" ht="15.75" customHeight="1" x14ac:dyDescent="0.25">
      <c r="A347" s="16"/>
      <c r="B347" s="16"/>
      <c r="C347" s="16"/>
      <c r="D347" s="16"/>
      <c r="E347" s="16"/>
      <c r="F347" s="16"/>
      <c r="G347" s="16"/>
      <c r="H347" s="16"/>
      <c r="I347" s="16"/>
      <c r="J347" s="16"/>
      <c r="K347" s="16"/>
      <c r="L347" s="17"/>
      <c r="M347" s="17"/>
      <c r="N347" s="16"/>
      <c r="O347" s="16"/>
      <c r="P347" s="16"/>
      <c r="Q347" s="26"/>
      <c r="R347" s="26"/>
      <c r="S347" s="26"/>
      <c r="T347" s="26"/>
      <c r="U347" s="17"/>
      <c r="V347" s="17"/>
      <c r="W347" s="17"/>
      <c r="X347" s="17"/>
      <c r="Y347" s="17"/>
      <c r="Z347" s="17"/>
      <c r="AA347" s="17"/>
      <c r="AB347" s="20"/>
      <c r="AC347" s="20"/>
      <c r="AD347" s="17"/>
      <c r="AE347" s="16"/>
      <c r="AF347" s="22"/>
      <c r="AG347" s="26"/>
      <c r="AH347" s="26"/>
      <c r="AI347" s="26"/>
      <c r="AJ347" s="24"/>
      <c r="AK347" s="25"/>
      <c r="AL347" s="25"/>
      <c r="AM347" s="25"/>
      <c r="AN347" s="25"/>
      <c r="AO347" s="26"/>
      <c r="AP347" s="16"/>
      <c r="AQ347" s="16"/>
      <c r="AR347" s="16"/>
      <c r="AS347" s="16"/>
      <c r="AT347" s="16"/>
      <c r="AU347" s="16"/>
      <c r="AV347" s="16"/>
      <c r="AW347" s="16"/>
      <c r="AX347" s="27"/>
      <c r="AY347" s="27"/>
      <c r="AZ347" s="16"/>
    </row>
    <row r="348" spans="1:52" s="15" customFormat="1" ht="15.75" customHeight="1" x14ac:dyDescent="0.25">
      <c r="A348" s="16"/>
      <c r="B348" s="16"/>
      <c r="C348" s="16"/>
      <c r="D348" s="16"/>
      <c r="E348" s="16"/>
      <c r="F348" s="16"/>
      <c r="G348" s="16"/>
      <c r="H348" s="16"/>
      <c r="I348" s="16"/>
      <c r="J348" s="16"/>
      <c r="K348" s="16"/>
      <c r="L348" s="17"/>
      <c r="M348" s="17"/>
      <c r="N348" s="16"/>
      <c r="O348" s="16"/>
      <c r="P348" s="16"/>
      <c r="Q348" s="26"/>
      <c r="R348" s="26"/>
      <c r="S348" s="26"/>
      <c r="T348" s="26"/>
      <c r="U348" s="17"/>
      <c r="V348" s="17"/>
      <c r="W348" s="17"/>
      <c r="X348" s="17"/>
      <c r="Y348" s="17"/>
      <c r="Z348" s="17"/>
      <c r="AA348" s="17"/>
      <c r="AB348" s="20"/>
      <c r="AC348" s="20"/>
      <c r="AD348" s="17"/>
      <c r="AE348" s="16"/>
      <c r="AF348" s="22"/>
      <c r="AG348" s="26"/>
      <c r="AH348" s="26"/>
      <c r="AI348" s="26"/>
      <c r="AJ348" s="24"/>
      <c r="AK348" s="25"/>
      <c r="AL348" s="25"/>
      <c r="AM348" s="25"/>
      <c r="AN348" s="25"/>
      <c r="AO348" s="26"/>
      <c r="AP348" s="16"/>
      <c r="AQ348" s="16"/>
      <c r="AR348" s="16"/>
      <c r="AS348" s="16"/>
      <c r="AT348" s="16"/>
      <c r="AU348" s="16"/>
      <c r="AV348" s="16"/>
      <c r="AW348" s="16"/>
      <c r="AX348" s="27"/>
      <c r="AY348" s="27"/>
      <c r="AZ348" s="16"/>
    </row>
    <row r="349" spans="1:52" s="15" customFormat="1" ht="15.75" customHeight="1" x14ac:dyDescent="0.25">
      <c r="A349" s="16"/>
      <c r="B349" s="16"/>
      <c r="C349" s="16"/>
      <c r="D349" s="16"/>
      <c r="E349" s="16"/>
      <c r="F349" s="16"/>
      <c r="G349" s="16"/>
      <c r="H349" s="16"/>
      <c r="I349" s="16"/>
      <c r="J349" s="16"/>
      <c r="K349" s="16"/>
      <c r="L349" s="17"/>
      <c r="M349" s="17"/>
      <c r="N349" s="16"/>
      <c r="O349" s="16"/>
      <c r="P349" s="16"/>
      <c r="Q349" s="26"/>
      <c r="R349" s="26"/>
      <c r="S349" s="26"/>
      <c r="T349" s="26"/>
      <c r="U349" s="17"/>
      <c r="V349" s="17"/>
      <c r="W349" s="17"/>
      <c r="X349" s="17"/>
      <c r="Y349" s="17"/>
      <c r="Z349" s="17"/>
      <c r="AA349" s="17"/>
      <c r="AB349" s="20"/>
      <c r="AC349" s="20"/>
      <c r="AD349" s="17"/>
      <c r="AE349" s="16"/>
      <c r="AF349" s="22"/>
      <c r="AG349" s="26"/>
      <c r="AH349" s="26"/>
      <c r="AI349" s="26"/>
      <c r="AJ349" s="24"/>
      <c r="AK349" s="25"/>
      <c r="AL349" s="25"/>
      <c r="AM349" s="25"/>
      <c r="AN349" s="25"/>
      <c r="AO349" s="26"/>
      <c r="AP349" s="16"/>
      <c r="AQ349" s="16"/>
      <c r="AR349" s="16"/>
      <c r="AS349" s="16"/>
      <c r="AT349" s="16"/>
      <c r="AU349" s="16"/>
      <c r="AV349" s="16"/>
      <c r="AW349" s="16"/>
      <c r="AX349" s="27"/>
      <c r="AY349" s="27"/>
      <c r="AZ349" s="16"/>
    </row>
    <row r="350" spans="1:52" s="15" customFormat="1" ht="15.75" customHeight="1" x14ac:dyDescent="0.25">
      <c r="A350" s="16"/>
      <c r="B350" s="16"/>
      <c r="C350" s="16"/>
      <c r="D350" s="16"/>
      <c r="E350" s="16"/>
      <c r="F350" s="16"/>
      <c r="G350" s="16"/>
      <c r="H350" s="16"/>
      <c r="I350" s="16"/>
      <c r="J350" s="16"/>
      <c r="K350" s="16"/>
      <c r="L350" s="17"/>
      <c r="M350" s="17"/>
      <c r="N350" s="16"/>
      <c r="O350" s="16"/>
      <c r="P350" s="16"/>
      <c r="Q350" s="26"/>
      <c r="R350" s="26"/>
      <c r="S350" s="26"/>
      <c r="T350" s="26"/>
      <c r="U350" s="17"/>
      <c r="V350" s="17"/>
      <c r="W350" s="17"/>
      <c r="X350" s="17"/>
      <c r="Y350" s="17"/>
      <c r="Z350" s="17"/>
      <c r="AA350" s="17"/>
      <c r="AB350" s="20"/>
      <c r="AC350" s="20"/>
      <c r="AD350" s="17"/>
      <c r="AE350" s="16"/>
      <c r="AF350" s="26"/>
      <c r="AG350" s="26"/>
      <c r="AH350" s="26"/>
      <c r="AI350" s="26"/>
      <c r="AJ350" s="24"/>
      <c r="AK350" s="25"/>
      <c r="AL350" s="25"/>
      <c r="AM350" s="25"/>
      <c r="AN350" s="25"/>
      <c r="AO350" s="26"/>
      <c r="AP350" s="16"/>
      <c r="AQ350" s="16"/>
      <c r="AR350" s="16"/>
      <c r="AS350" s="16"/>
      <c r="AT350" s="16"/>
      <c r="AU350" s="16"/>
      <c r="AV350" s="16"/>
      <c r="AW350" s="16"/>
      <c r="AX350" s="27"/>
      <c r="AY350" s="27"/>
      <c r="AZ350" s="16"/>
    </row>
    <row r="351" spans="1:52" s="15" customFormat="1" ht="15.75" customHeight="1" x14ac:dyDescent="0.25">
      <c r="A351" s="16"/>
      <c r="B351" s="16"/>
      <c r="C351" s="16"/>
      <c r="D351" s="16"/>
      <c r="E351" s="16"/>
      <c r="F351" s="16"/>
      <c r="G351" s="16"/>
      <c r="H351" s="16"/>
      <c r="I351" s="16"/>
      <c r="J351" s="16"/>
      <c r="K351" s="16"/>
      <c r="L351" s="17"/>
      <c r="M351" s="17"/>
      <c r="N351" s="16"/>
      <c r="O351" s="16"/>
      <c r="P351" s="16"/>
      <c r="Q351" s="26"/>
      <c r="R351" s="26"/>
      <c r="S351" s="26"/>
      <c r="T351" s="26"/>
      <c r="U351" s="17"/>
      <c r="V351" s="17"/>
      <c r="W351" s="17"/>
      <c r="X351" s="17"/>
      <c r="Y351" s="17"/>
      <c r="Z351" s="17"/>
      <c r="AA351" s="17"/>
      <c r="AB351" s="20"/>
      <c r="AC351" s="20"/>
      <c r="AD351" s="17"/>
      <c r="AE351" s="16"/>
      <c r="AF351" s="22"/>
      <c r="AG351" s="26"/>
      <c r="AH351" s="26"/>
      <c r="AI351" s="26"/>
      <c r="AJ351" s="24"/>
      <c r="AK351" s="25"/>
      <c r="AL351" s="25"/>
      <c r="AM351" s="25"/>
      <c r="AN351" s="25"/>
      <c r="AO351" s="26"/>
      <c r="AP351" s="16"/>
      <c r="AQ351" s="16"/>
      <c r="AR351" s="16"/>
      <c r="AS351" s="16"/>
      <c r="AT351" s="16"/>
      <c r="AU351" s="16"/>
      <c r="AV351" s="16"/>
      <c r="AW351" s="16"/>
      <c r="AX351" s="27"/>
      <c r="AY351" s="27"/>
      <c r="AZ351" s="16"/>
    </row>
    <row r="352" spans="1:52" s="15" customFormat="1" ht="15.75" customHeight="1" x14ac:dyDescent="0.25">
      <c r="A352" s="16"/>
      <c r="B352" s="16"/>
      <c r="C352" s="16"/>
      <c r="D352" s="16"/>
      <c r="E352" s="16"/>
      <c r="F352" s="16"/>
      <c r="G352" s="16"/>
      <c r="H352" s="16"/>
      <c r="I352" s="16"/>
      <c r="J352" s="16"/>
      <c r="K352" s="16"/>
      <c r="L352" s="17"/>
      <c r="M352" s="17"/>
      <c r="N352" s="16"/>
      <c r="O352" s="16"/>
      <c r="P352" s="16"/>
      <c r="Q352" s="26"/>
      <c r="R352" s="26"/>
      <c r="S352" s="26"/>
      <c r="T352" s="26"/>
      <c r="U352" s="17"/>
      <c r="V352" s="17"/>
      <c r="W352" s="17"/>
      <c r="X352" s="17"/>
      <c r="Y352" s="17"/>
      <c r="Z352" s="17"/>
      <c r="AA352" s="17"/>
      <c r="AB352" s="20"/>
      <c r="AC352" s="20"/>
      <c r="AD352" s="17"/>
      <c r="AE352" s="16"/>
      <c r="AF352" s="22"/>
      <c r="AG352" s="26"/>
      <c r="AH352" s="26"/>
      <c r="AI352" s="26"/>
      <c r="AJ352" s="24"/>
      <c r="AK352" s="25"/>
      <c r="AL352" s="25"/>
      <c r="AM352" s="25"/>
      <c r="AN352" s="25"/>
      <c r="AO352" s="26"/>
      <c r="AP352" s="16"/>
      <c r="AQ352" s="16"/>
      <c r="AR352" s="16"/>
      <c r="AS352" s="16"/>
      <c r="AT352" s="16"/>
      <c r="AU352" s="16"/>
      <c r="AV352" s="16"/>
      <c r="AW352" s="16"/>
      <c r="AX352" s="27"/>
      <c r="AY352" s="27"/>
      <c r="AZ352" s="16"/>
    </row>
    <row r="353" spans="1:52" s="15" customFormat="1" ht="15.75" customHeight="1" x14ac:dyDescent="0.25">
      <c r="A353" s="16"/>
      <c r="B353" s="16"/>
      <c r="C353" s="16"/>
      <c r="D353" s="16"/>
      <c r="E353" s="16"/>
      <c r="F353" s="16"/>
      <c r="G353" s="16"/>
      <c r="H353" s="16"/>
      <c r="I353" s="16"/>
      <c r="J353" s="16"/>
      <c r="K353" s="16"/>
      <c r="L353" s="17"/>
      <c r="M353" s="17"/>
      <c r="N353" s="16"/>
      <c r="O353" s="16"/>
      <c r="P353" s="16"/>
      <c r="Q353" s="26"/>
      <c r="R353" s="26"/>
      <c r="S353" s="26"/>
      <c r="T353" s="26"/>
      <c r="U353" s="26"/>
      <c r="V353" s="26"/>
      <c r="W353" s="26"/>
      <c r="X353" s="26"/>
      <c r="Y353" s="26"/>
      <c r="Z353" s="17"/>
      <c r="AA353" s="26"/>
      <c r="AB353" s="20"/>
      <c r="AC353" s="20"/>
      <c r="AD353" s="17"/>
      <c r="AE353" s="16"/>
      <c r="AF353" s="22"/>
      <c r="AG353" s="26"/>
      <c r="AH353" s="26"/>
      <c r="AI353" s="26"/>
      <c r="AJ353" s="24"/>
      <c r="AK353" s="25"/>
      <c r="AL353" s="25"/>
      <c r="AM353" s="25"/>
      <c r="AN353" s="25"/>
      <c r="AO353" s="26"/>
      <c r="AP353" s="16"/>
      <c r="AQ353" s="16"/>
      <c r="AR353" s="16"/>
      <c r="AS353" s="16"/>
      <c r="AT353" s="16"/>
      <c r="AU353" s="16"/>
      <c r="AV353" s="16"/>
      <c r="AW353" s="16"/>
      <c r="AX353" s="27"/>
      <c r="AY353" s="27"/>
      <c r="AZ353" s="16"/>
    </row>
    <row r="354" spans="1:52" s="15" customFormat="1" ht="15.75" customHeight="1" x14ac:dyDescent="0.25">
      <c r="A354" s="16"/>
      <c r="B354" s="16"/>
      <c r="C354" s="16"/>
      <c r="D354" s="16"/>
      <c r="E354" s="16"/>
      <c r="F354" s="16"/>
      <c r="G354" s="16"/>
      <c r="H354" s="16"/>
      <c r="I354" s="16"/>
      <c r="J354" s="16"/>
      <c r="K354" s="16"/>
      <c r="L354" s="17"/>
      <c r="M354" s="17"/>
      <c r="N354" s="16"/>
      <c r="O354" s="16"/>
      <c r="P354" s="16"/>
      <c r="Q354" s="26"/>
      <c r="R354" s="26"/>
      <c r="S354" s="26"/>
      <c r="T354" s="26"/>
      <c r="U354" s="17"/>
      <c r="V354" s="17"/>
      <c r="W354" s="17"/>
      <c r="X354" s="17"/>
      <c r="Y354" s="17"/>
      <c r="Z354" s="17"/>
      <c r="AA354" s="17"/>
      <c r="AB354" s="20"/>
      <c r="AC354" s="20"/>
      <c r="AD354" s="17"/>
      <c r="AE354" s="16"/>
      <c r="AF354" s="22"/>
      <c r="AG354" s="26"/>
      <c r="AH354" s="26"/>
      <c r="AI354" s="26"/>
      <c r="AJ354" s="24"/>
      <c r="AK354" s="25"/>
      <c r="AL354" s="25"/>
      <c r="AM354" s="25"/>
      <c r="AN354" s="25"/>
      <c r="AO354" s="26"/>
      <c r="AP354" s="16"/>
      <c r="AQ354" s="16"/>
      <c r="AR354" s="16"/>
      <c r="AS354" s="16"/>
      <c r="AT354" s="16"/>
      <c r="AU354" s="16"/>
      <c r="AV354" s="16"/>
      <c r="AW354" s="16"/>
      <c r="AX354" s="27"/>
      <c r="AY354" s="27"/>
      <c r="AZ354" s="16"/>
    </row>
    <row r="355" spans="1:52" s="15" customFormat="1" ht="15.75" customHeight="1" x14ac:dyDescent="0.25">
      <c r="A355" s="16"/>
      <c r="B355" s="16"/>
      <c r="C355" s="16"/>
      <c r="D355" s="16"/>
      <c r="E355" s="16"/>
      <c r="F355" s="16"/>
      <c r="G355" s="16"/>
      <c r="H355" s="16"/>
      <c r="I355" s="16"/>
      <c r="J355" s="16"/>
      <c r="K355" s="16"/>
      <c r="L355" s="17"/>
      <c r="M355" s="17"/>
      <c r="N355" s="16"/>
      <c r="O355" s="16"/>
      <c r="P355" s="16"/>
      <c r="Q355" s="26"/>
      <c r="R355" s="26"/>
      <c r="S355" s="26"/>
      <c r="T355" s="26"/>
      <c r="U355" s="17"/>
      <c r="V355" s="17"/>
      <c r="W355" s="17"/>
      <c r="X355" s="17"/>
      <c r="Y355" s="17"/>
      <c r="Z355" s="17"/>
      <c r="AA355" s="17"/>
      <c r="AB355" s="20"/>
      <c r="AC355" s="20"/>
      <c r="AD355" s="17"/>
      <c r="AE355" s="16"/>
      <c r="AF355" s="22"/>
      <c r="AG355" s="26"/>
      <c r="AH355" s="26"/>
      <c r="AI355" s="26"/>
      <c r="AJ355" s="24"/>
      <c r="AK355" s="25"/>
      <c r="AL355" s="25"/>
      <c r="AM355" s="25"/>
      <c r="AN355" s="25"/>
      <c r="AO355" s="26"/>
      <c r="AP355" s="16"/>
      <c r="AQ355" s="16"/>
      <c r="AR355" s="16"/>
      <c r="AS355" s="16"/>
      <c r="AT355" s="16"/>
      <c r="AU355" s="16"/>
      <c r="AV355" s="16"/>
      <c r="AW355" s="16"/>
      <c r="AX355" s="27"/>
      <c r="AY355" s="27"/>
      <c r="AZ355" s="16"/>
    </row>
    <row r="356" spans="1:52" s="15" customFormat="1" ht="15.75" customHeight="1" x14ac:dyDescent="0.25">
      <c r="A356" s="16"/>
      <c r="B356" s="16"/>
      <c r="C356" s="16"/>
      <c r="D356" s="16"/>
      <c r="E356" s="29"/>
      <c r="F356" s="16"/>
      <c r="G356" s="16"/>
      <c r="H356" s="16"/>
      <c r="I356" s="16"/>
      <c r="J356" s="16"/>
      <c r="K356" s="16"/>
      <c r="L356" s="17"/>
      <c r="M356" s="17"/>
      <c r="N356" s="16"/>
      <c r="O356" s="16"/>
      <c r="P356" s="16"/>
      <c r="Q356" s="26"/>
      <c r="R356" s="26"/>
      <c r="S356" s="26"/>
      <c r="T356" s="26"/>
      <c r="U356" s="26"/>
      <c r="V356" s="26"/>
      <c r="W356" s="26"/>
      <c r="X356" s="26"/>
      <c r="Y356" s="26"/>
      <c r="Z356" s="17"/>
      <c r="AA356" s="26"/>
      <c r="AB356" s="20"/>
      <c r="AC356" s="20"/>
      <c r="AD356" s="17"/>
      <c r="AE356" s="16"/>
      <c r="AF356" s="22"/>
      <c r="AG356" s="26"/>
      <c r="AH356" s="26"/>
      <c r="AI356" s="26"/>
      <c r="AJ356" s="24"/>
      <c r="AK356" s="25"/>
      <c r="AL356" s="25"/>
      <c r="AM356" s="25"/>
      <c r="AN356" s="25"/>
      <c r="AO356" s="26"/>
      <c r="AP356" s="16"/>
      <c r="AQ356" s="16"/>
      <c r="AR356" s="16"/>
      <c r="AS356" s="16"/>
      <c r="AT356" s="16"/>
      <c r="AU356" s="16"/>
      <c r="AV356" s="16"/>
      <c r="AW356" s="16"/>
      <c r="AX356" s="27"/>
      <c r="AY356" s="27"/>
      <c r="AZ356" s="16"/>
    </row>
    <row r="357" spans="1:52" s="15" customFormat="1" ht="15.75" customHeight="1" x14ac:dyDescent="0.25">
      <c r="A357" s="16"/>
      <c r="B357" s="16"/>
      <c r="C357" s="16"/>
      <c r="D357" s="16"/>
      <c r="E357" s="16"/>
      <c r="F357" s="16"/>
      <c r="G357" s="16"/>
      <c r="H357" s="16"/>
      <c r="I357" s="16"/>
      <c r="J357" s="16"/>
      <c r="K357" s="16"/>
      <c r="L357" s="17"/>
      <c r="M357" s="17"/>
      <c r="N357" s="16"/>
      <c r="O357" s="16"/>
      <c r="P357" s="16"/>
      <c r="Q357" s="26"/>
      <c r="R357" s="26"/>
      <c r="S357" s="26"/>
      <c r="T357" s="26"/>
      <c r="U357" s="17"/>
      <c r="V357" s="17"/>
      <c r="W357" s="17"/>
      <c r="X357" s="17"/>
      <c r="Y357" s="17"/>
      <c r="Z357" s="17"/>
      <c r="AA357" s="17"/>
      <c r="AB357" s="20"/>
      <c r="AC357" s="20"/>
      <c r="AD357" s="17"/>
      <c r="AE357" s="16"/>
      <c r="AF357" s="26"/>
      <c r="AG357" s="26"/>
      <c r="AH357" s="26"/>
      <c r="AI357" s="26"/>
      <c r="AJ357" s="24"/>
      <c r="AK357" s="25"/>
      <c r="AL357" s="25"/>
      <c r="AM357" s="25"/>
      <c r="AN357" s="25"/>
      <c r="AO357" s="26"/>
      <c r="AP357" s="16"/>
      <c r="AQ357" s="16"/>
      <c r="AR357" s="16"/>
      <c r="AS357" s="16"/>
      <c r="AT357" s="16"/>
      <c r="AU357" s="16"/>
      <c r="AV357" s="16"/>
      <c r="AW357" s="16"/>
      <c r="AX357" s="27"/>
      <c r="AY357" s="27"/>
      <c r="AZ357" s="16"/>
    </row>
    <row r="358" spans="1:52" s="15" customFormat="1" ht="15.75" customHeight="1" x14ac:dyDescent="0.25">
      <c r="A358" s="16"/>
      <c r="B358" s="16"/>
      <c r="C358" s="16"/>
      <c r="D358" s="16"/>
      <c r="E358" s="16"/>
      <c r="F358" s="16"/>
      <c r="G358" s="16"/>
      <c r="H358" s="16"/>
      <c r="I358" s="16"/>
      <c r="J358" s="16"/>
      <c r="K358" s="16"/>
      <c r="L358" s="17"/>
      <c r="M358" s="17"/>
      <c r="N358" s="16"/>
      <c r="O358" s="16"/>
      <c r="P358" s="16"/>
      <c r="Q358" s="26"/>
      <c r="R358" s="26"/>
      <c r="S358" s="26"/>
      <c r="T358" s="26"/>
      <c r="U358" s="17"/>
      <c r="V358" s="17"/>
      <c r="W358" s="17"/>
      <c r="X358" s="17"/>
      <c r="Y358" s="17"/>
      <c r="Z358" s="17"/>
      <c r="AA358" s="17"/>
      <c r="AB358" s="20"/>
      <c r="AC358" s="20"/>
      <c r="AD358" s="17"/>
      <c r="AE358" s="16"/>
      <c r="AF358" s="22"/>
      <c r="AG358" s="26"/>
      <c r="AH358" s="26"/>
      <c r="AI358" s="26"/>
      <c r="AJ358" s="24"/>
      <c r="AK358" s="25"/>
      <c r="AL358" s="25"/>
      <c r="AM358" s="25"/>
      <c r="AN358" s="25"/>
      <c r="AO358" s="26"/>
      <c r="AP358" s="16"/>
      <c r="AQ358" s="16"/>
      <c r="AR358" s="16"/>
      <c r="AS358" s="16"/>
      <c r="AT358" s="16"/>
      <c r="AU358" s="16"/>
      <c r="AV358" s="16"/>
      <c r="AW358" s="16"/>
      <c r="AX358" s="27"/>
      <c r="AY358" s="27"/>
      <c r="AZ358" s="16"/>
    </row>
    <row r="359" spans="1:52" s="15" customFormat="1" ht="15.75" customHeight="1" x14ac:dyDescent="0.25">
      <c r="A359" s="16"/>
      <c r="B359" s="16"/>
      <c r="C359" s="16"/>
      <c r="D359" s="16"/>
      <c r="E359" s="16"/>
      <c r="F359" s="16"/>
      <c r="G359" s="16"/>
      <c r="H359" s="16"/>
      <c r="I359" s="16"/>
      <c r="J359" s="16"/>
      <c r="K359" s="16"/>
      <c r="L359" s="17"/>
      <c r="M359" s="17"/>
      <c r="N359" s="16"/>
      <c r="O359" s="16"/>
      <c r="P359" s="16"/>
      <c r="Q359" s="26"/>
      <c r="R359" s="26"/>
      <c r="S359" s="26"/>
      <c r="T359" s="26"/>
      <c r="U359" s="17"/>
      <c r="V359" s="17"/>
      <c r="W359" s="17"/>
      <c r="X359" s="17"/>
      <c r="Y359" s="17"/>
      <c r="Z359" s="17"/>
      <c r="AA359" s="17"/>
      <c r="AB359" s="20"/>
      <c r="AC359" s="20"/>
      <c r="AD359" s="17"/>
      <c r="AE359" s="16"/>
      <c r="AF359" s="26"/>
      <c r="AG359" s="26"/>
      <c r="AH359" s="26"/>
      <c r="AI359" s="26"/>
      <c r="AJ359" s="24"/>
      <c r="AK359" s="25"/>
      <c r="AL359" s="25"/>
      <c r="AM359" s="25"/>
      <c r="AN359" s="25"/>
      <c r="AO359" s="26"/>
      <c r="AP359" s="16"/>
      <c r="AQ359" s="16"/>
      <c r="AR359" s="16"/>
      <c r="AS359" s="16"/>
      <c r="AT359" s="16"/>
      <c r="AU359" s="16"/>
      <c r="AV359" s="16"/>
      <c r="AW359" s="16"/>
      <c r="AX359" s="27"/>
      <c r="AY359" s="27"/>
      <c r="AZ359" s="16"/>
    </row>
    <row r="360" spans="1:52" s="15" customFormat="1" ht="15.75" customHeight="1" x14ac:dyDescent="0.25">
      <c r="A360" s="16"/>
      <c r="B360" s="16"/>
      <c r="C360" s="16"/>
      <c r="D360" s="16"/>
      <c r="E360" s="16"/>
      <c r="F360" s="16"/>
      <c r="G360" s="16"/>
      <c r="H360" s="16"/>
      <c r="I360" s="16"/>
      <c r="J360" s="16"/>
      <c r="K360" s="16"/>
      <c r="L360" s="17"/>
      <c r="M360" s="17"/>
      <c r="N360" s="16"/>
      <c r="O360" s="16"/>
      <c r="P360" s="16"/>
      <c r="Q360" s="26"/>
      <c r="R360" s="26"/>
      <c r="S360" s="26"/>
      <c r="T360" s="26"/>
      <c r="U360" s="17"/>
      <c r="V360" s="17"/>
      <c r="W360" s="17"/>
      <c r="X360" s="17"/>
      <c r="Y360" s="17"/>
      <c r="Z360" s="17"/>
      <c r="AA360" s="17"/>
      <c r="AB360" s="20"/>
      <c r="AC360" s="20"/>
      <c r="AD360" s="17"/>
      <c r="AE360" s="16"/>
      <c r="AF360" s="22"/>
      <c r="AG360" s="26"/>
      <c r="AH360" s="26"/>
      <c r="AI360" s="26"/>
      <c r="AJ360" s="24"/>
      <c r="AK360" s="25"/>
      <c r="AL360" s="25"/>
      <c r="AM360" s="25"/>
      <c r="AN360" s="25"/>
      <c r="AO360" s="26"/>
      <c r="AP360" s="16"/>
      <c r="AQ360" s="16"/>
      <c r="AR360" s="16"/>
      <c r="AS360" s="16"/>
      <c r="AT360" s="16"/>
      <c r="AU360" s="16"/>
      <c r="AV360" s="16"/>
      <c r="AW360" s="16"/>
      <c r="AX360" s="27"/>
      <c r="AY360" s="27"/>
      <c r="AZ360" s="16"/>
    </row>
    <row r="361" spans="1:52" s="15" customFormat="1" ht="15.75" customHeight="1" x14ac:dyDescent="0.25">
      <c r="A361" s="16"/>
      <c r="B361" s="16"/>
      <c r="C361" s="16"/>
      <c r="D361" s="16"/>
      <c r="E361" s="16"/>
      <c r="F361" s="16"/>
      <c r="G361" s="16"/>
      <c r="H361" s="16"/>
      <c r="I361" s="16"/>
      <c r="J361" s="16"/>
      <c r="K361" s="16"/>
      <c r="L361" s="17"/>
      <c r="M361" s="17"/>
      <c r="N361" s="16"/>
      <c r="O361" s="16"/>
      <c r="P361" s="16"/>
      <c r="Q361" s="26"/>
      <c r="R361" s="26"/>
      <c r="S361" s="26"/>
      <c r="T361" s="26"/>
      <c r="U361" s="17"/>
      <c r="V361" s="17"/>
      <c r="W361" s="17"/>
      <c r="X361" s="17"/>
      <c r="Y361" s="17"/>
      <c r="Z361" s="17"/>
      <c r="AA361" s="17"/>
      <c r="AB361" s="20"/>
      <c r="AC361" s="20"/>
      <c r="AD361" s="17"/>
      <c r="AE361" s="16"/>
      <c r="AF361" s="26"/>
      <c r="AG361" s="26"/>
      <c r="AH361" s="26"/>
      <c r="AI361" s="26"/>
      <c r="AJ361" s="24"/>
      <c r="AK361" s="25"/>
      <c r="AL361" s="25"/>
      <c r="AM361" s="25"/>
      <c r="AN361" s="25"/>
      <c r="AO361" s="26"/>
      <c r="AP361" s="16"/>
      <c r="AQ361" s="16"/>
      <c r="AR361" s="16"/>
      <c r="AS361" s="16"/>
      <c r="AT361" s="16"/>
      <c r="AU361" s="16"/>
      <c r="AV361" s="16"/>
      <c r="AW361" s="16"/>
      <c r="AX361" s="27"/>
      <c r="AY361" s="27"/>
      <c r="AZ361" s="16"/>
    </row>
    <row r="362" spans="1:52" s="15" customFormat="1" ht="15.75" customHeight="1" x14ac:dyDescent="0.25">
      <c r="A362" s="16"/>
      <c r="B362" s="16"/>
      <c r="C362" s="16"/>
      <c r="D362" s="16"/>
      <c r="E362" s="16"/>
      <c r="F362" s="16"/>
      <c r="G362" s="16"/>
      <c r="H362" s="16"/>
      <c r="I362" s="16"/>
      <c r="J362" s="16"/>
      <c r="K362" s="16"/>
      <c r="L362" s="17"/>
      <c r="M362" s="17"/>
      <c r="N362" s="16"/>
      <c r="O362" s="16"/>
      <c r="P362" s="16"/>
      <c r="Q362" s="26"/>
      <c r="R362" s="26"/>
      <c r="S362" s="26"/>
      <c r="T362" s="26"/>
      <c r="U362" s="17"/>
      <c r="V362" s="17"/>
      <c r="W362" s="17"/>
      <c r="X362" s="17"/>
      <c r="Y362" s="17"/>
      <c r="Z362" s="17"/>
      <c r="AA362" s="17"/>
      <c r="AB362" s="20"/>
      <c r="AC362" s="20"/>
      <c r="AD362" s="17"/>
      <c r="AE362" s="16"/>
      <c r="AF362" s="22"/>
      <c r="AG362" s="26"/>
      <c r="AH362" s="26"/>
      <c r="AI362" s="26"/>
      <c r="AJ362" s="24"/>
      <c r="AK362" s="25"/>
      <c r="AL362" s="25"/>
      <c r="AM362" s="25"/>
      <c r="AN362" s="25"/>
      <c r="AO362" s="26"/>
      <c r="AP362" s="16"/>
      <c r="AQ362" s="16"/>
      <c r="AR362" s="16"/>
      <c r="AS362" s="16"/>
      <c r="AT362" s="16"/>
      <c r="AU362" s="16"/>
      <c r="AV362" s="16"/>
      <c r="AW362" s="16"/>
      <c r="AX362" s="27"/>
      <c r="AY362" s="27"/>
      <c r="AZ362" s="16"/>
    </row>
    <row r="363" spans="1:52" s="15" customFormat="1" ht="15.75" customHeight="1" x14ac:dyDescent="0.25">
      <c r="A363" s="16"/>
      <c r="B363" s="16"/>
      <c r="C363" s="16"/>
      <c r="D363" s="16"/>
      <c r="E363" s="16"/>
      <c r="F363" s="16"/>
      <c r="G363" s="16"/>
      <c r="H363" s="16"/>
      <c r="I363" s="16"/>
      <c r="J363" s="16"/>
      <c r="K363" s="16"/>
      <c r="L363" s="17"/>
      <c r="M363" s="17"/>
      <c r="N363" s="16"/>
      <c r="O363" s="16"/>
      <c r="P363" s="16"/>
      <c r="Q363" s="26"/>
      <c r="R363" s="26"/>
      <c r="S363" s="26"/>
      <c r="T363" s="26"/>
      <c r="U363" s="17"/>
      <c r="V363" s="17"/>
      <c r="W363" s="17"/>
      <c r="X363" s="17"/>
      <c r="Y363" s="17"/>
      <c r="Z363" s="17"/>
      <c r="AA363" s="17"/>
      <c r="AB363" s="20"/>
      <c r="AC363" s="20"/>
      <c r="AD363" s="17"/>
      <c r="AE363" s="16"/>
      <c r="AF363" s="22"/>
      <c r="AG363" s="26"/>
      <c r="AH363" s="26"/>
      <c r="AI363" s="26"/>
      <c r="AJ363" s="24"/>
      <c r="AK363" s="25"/>
      <c r="AL363" s="25"/>
      <c r="AM363" s="25"/>
      <c r="AN363" s="25"/>
      <c r="AO363" s="26"/>
      <c r="AP363" s="16"/>
      <c r="AQ363" s="16"/>
      <c r="AR363" s="16"/>
      <c r="AS363" s="16"/>
      <c r="AT363" s="16"/>
      <c r="AU363" s="16"/>
      <c r="AV363" s="16"/>
      <c r="AW363" s="16"/>
      <c r="AX363" s="27"/>
      <c r="AY363" s="27"/>
      <c r="AZ363" s="16"/>
    </row>
    <row r="364" spans="1:52" s="15" customFormat="1" ht="15.75" customHeight="1" x14ac:dyDescent="0.25">
      <c r="A364" s="16"/>
      <c r="B364" s="16"/>
      <c r="C364" s="16"/>
      <c r="D364" s="16"/>
      <c r="E364" s="16"/>
      <c r="F364" s="16"/>
      <c r="G364" s="16"/>
      <c r="H364" s="16"/>
      <c r="I364" s="16"/>
      <c r="J364" s="16"/>
      <c r="K364" s="16"/>
      <c r="L364" s="17"/>
      <c r="M364" s="17"/>
      <c r="N364" s="16"/>
      <c r="O364" s="16"/>
      <c r="P364" s="16"/>
      <c r="Q364" s="26"/>
      <c r="R364" s="26"/>
      <c r="S364" s="26"/>
      <c r="T364" s="26"/>
      <c r="U364" s="17"/>
      <c r="V364" s="17"/>
      <c r="W364" s="17"/>
      <c r="X364" s="17"/>
      <c r="Y364" s="17"/>
      <c r="Z364" s="17"/>
      <c r="AA364" s="17"/>
      <c r="AB364" s="20"/>
      <c r="AC364" s="20"/>
      <c r="AD364" s="17"/>
      <c r="AE364" s="16"/>
      <c r="AF364" s="22"/>
      <c r="AG364" s="26"/>
      <c r="AH364" s="26"/>
      <c r="AI364" s="26"/>
      <c r="AJ364" s="24"/>
      <c r="AK364" s="25"/>
      <c r="AL364" s="25"/>
      <c r="AM364" s="25"/>
      <c r="AN364" s="25"/>
      <c r="AO364" s="26"/>
      <c r="AP364" s="16"/>
      <c r="AQ364" s="16"/>
      <c r="AR364" s="16"/>
      <c r="AS364" s="16"/>
      <c r="AT364" s="16"/>
      <c r="AU364" s="16"/>
      <c r="AV364" s="16"/>
      <c r="AW364" s="16"/>
      <c r="AX364" s="27"/>
      <c r="AY364" s="27"/>
      <c r="AZ364" s="16"/>
    </row>
    <row r="365" spans="1:52" s="15" customFormat="1" ht="15.75" customHeight="1" x14ac:dyDescent="0.25">
      <c r="A365" s="16"/>
      <c r="B365" s="16"/>
      <c r="C365" s="16"/>
      <c r="D365" s="16"/>
      <c r="E365" s="16"/>
      <c r="F365" s="16"/>
      <c r="G365" s="16"/>
      <c r="H365" s="16"/>
      <c r="I365" s="16"/>
      <c r="J365" s="16"/>
      <c r="K365" s="16"/>
      <c r="L365" s="17"/>
      <c r="M365" s="17"/>
      <c r="N365" s="16"/>
      <c r="O365" s="16"/>
      <c r="P365" s="16"/>
      <c r="Q365" s="26"/>
      <c r="R365" s="26"/>
      <c r="S365" s="26"/>
      <c r="T365" s="26"/>
      <c r="U365" s="17"/>
      <c r="V365" s="17"/>
      <c r="W365" s="17"/>
      <c r="X365" s="17"/>
      <c r="Y365" s="17"/>
      <c r="Z365" s="17"/>
      <c r="AA365" s="17"/>
      <c r="AB365" s="20"/>
      <c r="AC365" s="20"/>
      <c r="AD365" s="17"/>
      <c r="AE365" s="16"/>
      <c r="AF365" s="26"/>
      <c r="AG365" s="26"/>
      <c r="AH365" s="26"/>
      <c r="AI365" s="26"/>
      <c r="AJ365" s="24"/>
      <c r="AK365" s="25"/>
      <c r="AL365" s="25"/>
      <c r="AM365" s="25"/>
      <c r="AN365" s="25"/>
      <c r="AO365" s="26"/>
      <c r="AP365" s="16"/>
      <c r="AQ365" s="16"/>
      <c r="AR365" s="16"/>
      <c r="AS365" s="16"/>
      <c r="AT365" s="16"/>
      <c r="AU365" s="16"/>
      <c r="AV365" s="16"/>
      <c r="AW365" s="16"/>
      <c r="AX365" s="27"/>
      <c r="AY365" s="27"/>
      <c r="AZ365" s="16"/>
    </row>
    <row r="366" spans="1:52" s="15" customFormat="1" ht="15.75" customHeight="1" x14ac:dyDescent="0.25">
      <c r="A366" s="16"/>
      <c r="B366" s="16"/>
      <c r="C366" s="16"/>
      <c r="D366" s="16"/>
      <c r="E366" s="16"/>
      <c r="F366" s="16"/>
      <c r="G366" s="16"/>
      <c r="H366" s="16"/>
      <c r="I366" s="16"/>
      <c r="J366" s="16"/>
      <c r="K366" s="16"/>
      <c r="L366" s="17"/>
      <c r="M366" s="17"/>
      <c r="N366" s="16"/>
      <c r="O366" s="16"/>
      <c r="P366" s="16"/>
      <c r="Q366" s="26"/>
      <c r="R366" s="26"/>
      <c r="S366" s="26"/>
      <c r="T366" s="26"/>
      <c r="U366" s="17"/>
      <c r="V366" s="17"/>
      <c r="W366" s="17"/>
      <c r="X366" s="17"/>
      <c r="Y366" s="17"/>
      <c r="Z366" s="17"/>
      <c r="AA366" s="17"/>
      <c r="AB366" s="20"/>
      <c r="AC366" s="20"/>
      <c r="AD366" s="17"/>
      <c r="AE366" s="16"/>
      <c r="AF366" s="26"/>
      <c r="AG366" s="26"/>
      <c r="AH366" s="26"/>
      <c r="AI366" s="26"/>
      <c r="AJ366" s="24"/>
      <c r="AK366" s="25"/>
      <c r="AL366" s="25"/>
      <c r="AM366" s="25"/>
      <c r="AN366" s="25"/>
      <c r="AO366" s="26"/>
      <c r="AP366" s="16"/>
      <c r="AQ366" s="16"/>
      <c r="AR366" s="16"/>
      <c r="AS366" s="16"/>
      <c r="AT366" s="16"/>
      <c r="AU366" s="16"/>
      <c r="AV366" s="16"/>
      <c r="AW366" s="16"/>
      <c r="AX366" s="27"/>
      <c r="AY366" s="27"/>
      <c r="AZ366" s="16"/>
    </row>
    <row r="367" spans="1:52" s="15" customFormat="1" ht="15.75" customHeight="1" x14ac:dyDescent="0.25">
      <c r="A367" s="16"/>
      <c r="B367" s="16"/>
      <c r="C367" s="16"/>
      <c r="D367" s="16"/>
      <c r="E367" s="16"/>
      <c r="F367" s="16"/>
      <c r="G367" s="16"/>
      <c r="H367" s="16"/>
      <c r="I367" s="16"/>
      <c r="J367" s="16"/>
      <c r="K367" s="16"/>
      <c r="L367" s="17"/>
      <c r="M367" s="17"/>
      <c r="N367" s="16"/>
      <c r="O367" s="16"/>
      <c r="P367" s="16"/>
      <c r="Q367" s="26"/>
      <c r="R367" s="17"/>
      <c r="S367" s="26"/>
      <c r="T367" s="26"/>
      <c r="U367" s="17"/>
      <c r="V367" s="17"/>
      <c r="W367" s="17"/>
      <c r="X367" s="17"/>
      <c r="Y367" s="17"/>
      <c r="Z367" s="18"/>
      <c r="AA367" s="17"/>
      <c r="AB367" s="20"/>
      <c r="AC367" s="20"/>
      <c r="AD367" s="17"/>
      <c r="AE367" s="16"/>
      <c r="AF367" s="26"/>
      <c r="AG367" s="26"/>
      <c r="AH367" s="26"/>
      <c r="AI367" s="26"/>
      <c r="AJ367" s="24"/>
      <c r="AK367" s="25"/>
      <c r="AL367" s="25"/>
      <c r="AM367" s="25"/>
      <c r="AN367" s="25"/>
      <c r="AO367" s="26"/>
      <c r="AP367" s="16"/>
      <c r="AQ367" s="16"/>
      <c r="AR367" s="16"/>
      <c r="AS367" s="28"/>
      <c r="AT367" s="29"/>
      <c r="AU367" s="29"/>
      <c r="AV367" s="16"/>
      <c r="AW367" s="16"/>
      <c r="AX367" s="27"/>
      <c r="AY367" s="27"/>
      <c r="AZ367" s="16"/>
    </row>
    <row r="368" spans="1:52" s="15" customFormat="1" ht="15.75" customHeight="1" x14ac:dyDescent="0.25">
      <c r="A368" s="16"/>
      <c r="B368" s="16"/>
      <c r="C368" s="16"/>
      <c r="D368" s="16"/>
      <c r="E368" s="16"/>
      <c r="F368" s="16"/>
      <c r="G368" s="16"/>
      <c r="H368" s="16"/>
      <c r="I368" s="16"/>
      <c r="J368" s="16"/>
      <c r="K368" s="16"/>
      <c r="L368" s="17"/>
      <c r="M368" s="17"/>
      <c r="N368" s="16"/>
      <c r="O368" s="16"/>
      <c r="P368" s="16"/>
      <c r="Q368" s="26"/>
      <c r="R368" s="26"/>
      <c r="S368" s="26"/>
      <c r="T368" s="26"/>
      <c r="U368" s="17"/>
      <c r="V368" s="17"/>
      <c r="W368" s="17"/>
      <c r="X368" s="17"/>
      <c r="Y368" s="17"/>
      <c r="Z368" s="17"/>
      <c r="AA368" s="17"/>
      <c r="AB368" s="20"/>
      <c r="AC368" s="20"/>
      <c r="AD368" s="17"/>
      <c r="AE368" s="16"/>
      <c r="AF368" s="22"/>
      <c r="AG368" s="26"/>
      <c r="AH368" s="26"/>
      <c r="AI368" s="26"/>
      <c r="AJ368" s="24"/>
      <c r="AK368" s="25"/>
      <c r="AL368" s="25"/>
      <c r="AM368" s="25"/>
      <c r="AN368" s="25"/>
      <c r="AO368" s="26"/>
      <c r="AP368" s="16"/>
      <c r="AQ368" s="16"/>
      <c r="AR368" s="16"/>
      <c r="AS368" s="16"/>
      <c r="AT368" s="16"/>
      <c r="AU368" s="16"/>
      <c r="AV368" s="16"/>
      <c r="AW368" s="16"/>
      <c r="AX368" s="27"/>
      <c r="AY368" s="27"/>
      <c r="AZ368" s="16"/>
    </row>
    <row r="369" spans="1:52" s="15" customFormat="1" ht="15.75" customHeight="1" x14ac:dyDescent="0.25">
      <c r="A369" s="16"/>
      <c r="B369" s="16"/>
      <c r="C369" s="16"/>
      <c r="D369" s="16"/>
      <c r="E369" s="16"/>
      <c r="F369" s="16"/>
      <c r="G369" s="16"/>
      <c r="H369" s="16"/>
      <c r="I369" s="16"/>
      <c r="J369" s="16"/>
      <c r="K369" s="16"/>
      <c r="L369" s="17"/>
      <c r="M369" s="17"/>
      <c r="N369" s="16"/>
      <c r="O369" s="16"/>
      <c r="P369" s="16"/>
      <c r="Q369" s="26"/>
      <c r="R369" s="26"/>
      <c r="S369" s="26"/>
      <c r="T369" s="26"/>
      <c r="U369" s="26"/>
      <c r="V369" s="26"/>
      <c r="W369" s="26"/>
      <c r="X369" s="26"/>
      <c r="Y369" s="26"/>
      <c r="Z369" s="17"/>
      <c r="AA369" s="26"/>
      <c r="AB369" s="20"/>
      <c r="AC369" s="20"/>
      <c r="AD369" s="17"/>
      <c r="AE369" s="16"/>
      <c r="AF369" s="22"/>
      <c r="AG369" s="26"/>
      <c r="AH369" s="26"/>
      <c r="AI369" s="26"/>
      <c r="AJ369" s="24"/>
      <c r="AK369" s="25"/>
      <c r="AL369" s="25"/>
      <c r="AM369" s="25"/>
      <c r="AN369" s="25"/>
      <c r="AO369" s="26"/>
      <c r="AP369" s="16"/>
      <c r="AQ369" s="16"/>
      <c r="AR369" s="16"/>
      <c r="AS369" s="16"/>
      <c r="AT369" s="16"/>
      <c r="AU369" s="16"/>
      <c r="AV369" s="16"/>
      <c r="AW369" s="16"/>
      <c r="AX369" s="27"/>
      <c r="AY369" s="27"/>
      <c r="AZ369" s="16"/>
    </row>
    <row r="370" spans="1:52" s="15" customFormat="1" ht="15.75" customHeight="1" x14ac:dyDescent="0.25">
      <c r="A370" s="16"/>
      <c r="B370" s="16"/>
      <c r="C370" s="16"/>
      <c r="D370" s="16"/>
      <c r="E370" s="16"/>
      <c r="F370" s="16"/>
      <c r="G370" s="16"/>
      <c r="H370" s="16"/>
      <c r="I370" s="16"/>
      <c r="J370" s="16"/>
      <c r="K370" s="16"/>
      <c r="L370" s="17"/>
      <c r="M370" s="17"/>
      <c r="N370" s="16"/>
      <c r="O370" s="16"/>
      <c r="P370" s="16"/>
      <c r="Q370" s="26"/>
      <c r="R370" s="26"/>
      <c r="S370" s="26"/>
      <c r="T370" s="26"/>
      <c r="U370" s="26"/>
      <c r="V370" s="26"/>
      <c r="W370" s="26"/>
      <c r="X370" s="26"/>
      <c r="Y370" s="26"/>
      <c r="Z370" s="17"/>
      <c r="AA370" s="26"/>
      <c r="AB370" s="20"/>
      <c r="AC370" s="20"/>
      <c r="AD370" s="17"/>
      <c r="AE370" s="16"/>
      <c r="AF370" s="22"/>
      <c r="AG370" s="26"/>
      <c r="AH370" s="26"/>
      <c r="AI370" s="26"/>
      <c r="AJ370" s="24"/>
      <c r="AK370" s="25"/>
      <c r="AL370" s="25"/>
      <c r="AM370" s="25"/>
      <c r="AN370" s="25"/>
      <c r="AO370" s="26"/>
      <c r="AP370" s="16"/>
      <c r="AQ370" s="16"/>
      <c r="AR370" s="16"/>
      <c r="AS370" s="16"/>
      <c r="AT370" s="16"/>
      <c r="AU370" s="16"/>
      <c r="AV370" s="16"/>
      <c r="AW370" s="16"/>
      <c r="AX370" s="27"/>
      <c r="AY370" s="27"/>
      <c r="AZ370" s="16"/>
    </row>
    <row r="371" spans="1:52" s="15" customFormat="1" ht="15.75" customHeight="1" x14ac:dyDescent="0.25">
      <c r="A371" s="16"/>
      <c r="B371" s="16"/>
      <c r="C371" s="16"/>
      <c r="D371" s="16"/>
      <c r="E371" s="29"/>
      <c r="F371" s="16"/>
      <c r="G371" s="16"/>
      <c r="H371" s="16"/>
      <c r="I371" s="16"/>
      <c r="J371" s="16"/>
      <c r="K371" s="16"/>
      <c r="L371" s="17"/>
      <c r="M371" s="17"/>
      <c r="N371" s="16"/>
      <c r="O371" s="16"/>
      <c r="P371" s="16"/>
      <c r="Q371" s="26"/>
      <c r="R371" s="26"/>
      <c r="S371" s="26"/>
      <c r="T371" s="26"/>
      <c r="U371" s="26"/>
      <c r="V371" s="26"/>
      <c r="W371" s="26"/>
      <c r="X371" s="26"/>
      <c r="Y371" s="26"/>
      <c r="Z371" s="17"/>
      <c r="AA371" s="26"/>
      <c r="AB371" s="20"/>
      <c r="AC371" s="20"/>
      <c r="AD371" s="17"/>
      <c r="AE371" s="16"/>
      <c r="AF371" s="22"/>
      <c r="AG371" s="26"/>
      <c r="AH371" s="26"/>
      <c r="AI371" s="26"/>
      <c r="AJ371" s="24"/>
      <c r="AK371" s="25"/>
      <c r="AL371" s="25"/>
      <c r="AM371" s="25"/>
      <c r="AN371" s="25"/>
      <c r="AO371" s="26"/>
      <c r="AP371" s="16"/>
      <c r="AQ371" s="16"/>
      <c r="AR371" s="16"/>
      <c r="AS371" s="16"/>
      <c r="AT371" s="16"/>
      <c r="AU371" s="16"/>
      <c r="AV371" s="16"/>
      <c r="AW371" s="16"/>
      <c r="AX371" s="27"/>
      <c r="AY371" s="27"/>
      <c r="AZ371" s="16"/>
    </row>
    <row r="372" spans="1:52" s="15" customFormat="1" ht="15.75" customHeight="1" x14ac:dyDescent="0.25">
      <c r="A372" s="16"/>
      <c r="B372" s="16"/>
      <c r="C372" s="16"/>
      <c r="D372" s="16"/>
      <c r="E372" s="16"/>
      <c r="F372" s="16"/>
      <c r="G372" s="16"/>
      <c r="H372" s="16"/>
      <c r="I372" s="16"/>
      <c r="J372" s="16"/>
      <c r="K372" s="16"/>
      <c r="L372" s="17"/>
      <c r="M372" s="17"/>
      <c r="N372" s="16"/>
      <c r="O372" s="16"/>
      <c r="P372" s="16"/>
      <c r="Q372" s="26"/>
      <c r="R372" s="26"/>
      <c r="S372" s="26"/>
      <c r="T372" s="26"/>
      <c r="U372" s="17"/>
      <c r="V372" s="17"/>
      <c r="W372" s="17"/>
      <c r="X372" s="17"/>
      <c r="Y372" s="17"/>
      <c r="Z372" s="17"/>
      <c r="AA372" s="17"/>
      <c r="AB372" s="20"/>
      <c r="AC372" s="20"/>
      <c r="AD372" s="17"/>
      <c r="AE372" s="16"/>
      <c r="AF372" s="22"/>
      <c r="AG372" s="26"/>
      <c r="AH372" s="26"/>
      <c r="AI372" s="26"/>
      <c r="AJ372" s="24"/>
      <c r="AK372" s="25"/>
      <c r="AL372" s="25"/>
      <c r="AM372" s="25"/>
      <c r="AN372" s="25"/>
      <c r="AO372" s="26"/>
      <c r="AP372" s="16"/>
      <c r="AQ372" s="16"/>
      <c r="AR372" s="16"/>
      <c r="AS372" s="16"/>
      <c r="AT372" s="16"/>
      <c r="AU372" s="16"/>
      <c r="AV372" s="16"/>
      <c r="AW372" s="16"/>
      <c r="AX372" s="27"/>
      <c r="AY372" s="27"/>
      <c r="AZ372" s="16"/>
    </row>
    <row r="373" spans="1:52" s="15" customFormat="1" ht="15.75" customHeight="1" x14ac:dyDescent="0.25">
      <c r="A373" s="16"/>
      <c r="B373" s="16"/>
      <c r="C373" s="16"/>
      <c r="D373" s="16"/>
      <c r="E373" s="29"/>
      <c r="F373" s="16"/>
      <c r="G373" s="16"/>
      <c r="H373" s="16"/>
      <c r="I373" s="16"/>
      <c r="J373" s="16"/>
      <c r="K373" s="16"/>
      <c r="L373" s="17"/>
      <c r="M373" s="17"/>
      <c r="N373" s="16"/>
      <c r="O373" s="16"/>
      <c r="P373" s="16"/>
      <c r="Q373" s="26"/>
      <c r="R373" s="17"/>
      <c r="S373" s="26"/>
      <c r="T373" s="26"/>
      <c r="U373" s="17"/>
      <c r="V373" s="17"/>
      <c r="W373" s="17"/>
      <c r="X373" s="17"/>
      <c r="Y373" s="17"/>
      <c r="Z373" s="17"/>
      <c r="AA373" s="17"/>
      <c r="AB373" s="20"/>
      <c r="AC373" s="20"/>
      <c r="AD373" s="17"/>
      <c r="AE373" s="16"/>
      <c r="AF373" s="22"/>
      <c r="AG373" s="26"/>
      <c r="AH373" s="26"/>
      <c r="AI373" s="26"/>
      <c r="AJ373" s="24"/>
      <c r="AK373" s="25"/>
      <c r="AL373" s="25"/>
      <c r="AM373" s="25"/>
      <c r="AN373" s="25"/>
      <c r="AO373" s="26"/>
      <c r="AP373" s="16"/>
      <c r="AQ373" s="16"/>
      <c r="AR373" s="16"/>
      <c r="AS373" s="28"/>
      <c r="AT373" s="28"/>
      <c r="AU373" s="29"/>
      <c r="AV373" s="16"/>
      <c r="AW373" s="16"/>
      <c r="AX373" s="27"/>
      <c r="AY373" s="27"/>
      <c r="AZ373" s="16"/>
    </row>
    <row r="374" spans="1:52" s="15" customFormat="1" ht="15.75" customHeight="1" x14ac:dyDescent="0.25">
      <c r="A374" s="16"/>
      <c r="B374" s="16"/>
      <c r="C374" s="16"/>
      <c r="D374" s="16"/>
      <c r="E374" s="29"/>
      <c r="F374" s="16"/>
      <c r="G374" s="16"/>
      <c r="H374" s="16"/>
      <c r="I374" s="16"/>
      <c r="J374" s="16"/>
      <c r="K374" s="16"/>
      <c r="L374" s="17"/>
      <c r="M374" s="17"/>
      <c r="N374" s="16"/>
      <c r="O374" s="16"/>
      <c r="P374" s="16"/>
      <c r="Q374" s="26"/>
      <c r="R374" s="26"/>
      <c r="S374" s="26"/>
      <c r="T374" s="26"/>
      <c r="U374" s="17"/>
      <c r="V374" s="17"/>
      <c r="W374" s="17"/>
      <c r="X374" s="17"/>
      <c r="Y374" s="17"/>
      <c r="Z374" s="17"/>
      <c r="AA374" s="17"/>
      <c r="AB374" s="20"/>
      <c r="AC374" s="20"/>
      <c r="AD374" s="17"/>
      <c r="AE374" s="16"/>
      <c r="AF374" s="22"/>
      <c r="AG374" s="26"/>
      <c r="AH374" s="26"/>
      <c r="AI374" s="26"/>
      <c r="AJ374" s="24"/>
      <c r="AK374" s="25"/>
      <c r="AL374" s="25"/>
      <c r="AM374" s="25"/>
      <c r="AN374" s="25"/>
      <c r="AO374" s="26"/>
      <c r="AP374" s="16"/>
      <c r="AQ374" s="16"/>
      <c r="AR374" s="16"/>
      <c r="AS374" s="16"/>
      <c r="AT374" s="16"/>
      <c r="AU374" s="16"/>
      <c r="AV374" s="16"/>
      <c r="AW374" s="16"/>
      <c r="AX374" s="27"/>
      <c r="AY374" s="27"/>
      <c r="AZ374" s="16"/>
    </row>
    <row r="375" spans="1:52" s="15" customFormat="1" ht="15.75" customHeight="1" x14ac:dyDescent="0.25">
      <c r="A375" s="16"/>
      <c r="B375" s="16"/>
      <c r="C375" s="16"/>
      <c r="D375" s="16"/>
      <c r="E375" s="16"/>
      <c r="F375" s="16"/>
      <c r="G375" s="16"/>
      <c r="H375" s="16"/>
      <c r="I375" s="16"/>
      <c r="J375" s="16"/>
      <c r="K375" s="16"/>
      <c r="L375" s="17"/>
      <c r="M375" s="17"/>
      <c r="N375" s="16"/>
      <c r="O375" s="16"/>
      <c r="P375" s="16"/>
      <c r="Q375" s="26"/>
      <c r="R375" s="26"/>
      <c r="S375" s="26"/>
      <c r="T375" s="26"/>
      <c r="U375" s="17"/>
      <c r="V375" s="17"/>
      <c r="W375" s="17"/>
      <c r="X375" s="17"/>
      <c r="Y375" s="17"/>
      <c r="Z375" s="17"/>
      <c r="AA375" s="17"/>
      <c r="AB375" s="20"/>
      <c r="AC375" s="20"/>
      <c r="AD375" s="17"/>
      <c r="AE375" s="16"/>
      <c r="AF375" s="22"/>
      <c r="AG375" s="26"/>
      <c r="AH375" s="26"/>
      <c r="AI375" s="26"/>
      <c r="AJ375" s="24"/>
      <c r="AK375" s="25"/>
      <c r="AL375" s="25"/>
      <c r="AM375" s="25"/>
      <c r="AN375" s="25"/>
      <c r="AO375" s="26"/>
      <c r="AP375" s="16"/>
      <c r="AQ375" s="16"/>
      <c r="AR375" s="16"/>
      <c r="AS375" s="16"/>
      <c r="AT375" s="16"/>
      <c r="AU375" s="16"/>
      <c r="AV375" s="16"/>
      <c r="AW375" s="16"/>
      <c r="AX375" s="27"/>
      <c r="AY375" s="27"/>
      <c r="AZ375" s="16"/>
    </row>
    <row r="376" spans="1:52" s="15" customFormat="1" ht="15.75" customHeight="1" x14ac:dyDescent="0.25">
      <c r="A376" s="16"/>
      <c r="B376" s="16"/>
      <c r="C376" s="16"/>
      <c r="D376" s="16"/>
      <c r="E376" s="16"/>
      <c r="F376" s="16"/>
      <c r="G376" s="16"/>
      <c r="H376" s="16"/>
      <c r="I376" s="16"/>
      <c r="J376" s="16"/>
      <c r="K376" s="16"/>
      <c r="L376" s="17"/>
      <c r="M376" s="17"/>
      <c r="N376" s="16"/>
      <c r="O376" s="16"/>
      <c r="P376" s="16"/>
      <c r="Q376" s="26"/>
      <c r="R376" s="26"/>
      <c r="S376" s="26"/>
      <c r="T376" s="26"/>
      <c r="U376" s="17"/>
      <c r="V376" s="17"/>
      <c r="W376" s="17"/>
      <c r="X376" s="17"/>
      <c r="Y376" s="17"/>
      <c r="Z376" s="17"/>
      <c r="AA376" s="17"/>
      <c r="AB376" s="20"/>
      <c r="AC376" s="20"/>
      <c r="AD376" s="17"/>
      <c r="AE376" s="16"/>
      <c r="AF376" s="22"/>
      <c r="AG376" s="26"/>
      <c r="AH376" s="26"/>
      <c r="AI376" s="26"/>
      <c r="AJ376" s="24"/>
      <c r="AK376" s="25"/>
      <c r="AL376" s="25"/>
      <c r="AM376" s="25"/>
      <c r="AN376" s="25"/>
      <c r="AO376" s="26"/>
      <c r="AP376" s="16"/>
      <c r="AQ376" s="16"/>
      <c r="AR376" s="16"/>
      <c r="AS376" s="16"/>
      <c r="AT376" s="16"/>
      <c r="AU376" s="16"/>
      <c r="AV376" s="16"/>
      <c r="AW376" s="16"/>
      <c r="AX376" s="27"/>
      <c r="AY376" s="27"/>
      <c r="AZ376" s="16"/>
    </row>
    <row r="377" spans="1:52" s="15" customFormat="1" ht="15.75" customHeight="1" x14ac:dyDescent="0.25">
      <c r="A377" s="16"/>
      <c r="B377" s="16"/>
      <c r="C377" s="16"/>
      <c r="D377" s="16"/>
      <c r="E377" s="29"/>
      <c r="F377" s="16"/>
      <c r="G377" s="16"/>
      <c r="H377" s="16"/>
      <c r="I377" s="16"/>
      <c r="J377" s="16"/>
      <c r="K377" s="16"/>
      <c r="L377" s="17"/>
      <c r="M377" s="17"/>
      <c r="N377" s="16"/>
      <c r="O377" s="16"/>
      <c r="P377" s="16"/>
      <c r="Q377" s="26"/>
      <c r="R377" s="17"/>
      <c r="S377" s="26"/>
      <c r="T377" s="26"/>
      <c r="U377" s="17"/>
      <c r="V377" s="17"/>
      <c r="W377" s="17"/>
      <c r="X377" s="17"/>
      <c r="Y377" s="17"/>
      <c r="Z377" s="17"/>
      <c r="AA377" s="17"/>
      <c r="AB377" s="20"/>
      <c r="AC377" s="20"/>
      <c r="AD377" s="17"/>
      <c r="AE377" s="16"/>
      <c r="AF377" s="22"/>
      <c r="AG377" s="26"/>
      <c r="AH377" s="26"/>
      <c r="AI377" s="26"/>
      <c r="AJ377" s="24"/>
      <c r="AK377" s="25"/>
      <c r="AL377" s="25"/>
      <c r="AM377" s="25"/>
      <c r="AN377" s="25"/>
      <c r="AO377" s="26"/>
      <c r="AP377" s="16"/>
      <c r="AQ377" s="16"/>
      <c r="AR377" s="16"/>
      <c r="AS377" s="28"/>
      <c r="AT377" s="28"/>
      <c r="AU377" s="28"/>
      <c r="AV377" s="16"/>
      <c r="AW377" s="16"/>
      <c r="AX377" s="27"/>
      <c r="AY377" s="27"/>
      <c r="AZ377" s="16"/>
    </row>
    <row r="378" spans="1:52" s="15" customFormat="1" ht="15.75" customHeight="1" x14ac:dyDescent="0.25">
      <c r="A378" s="16"/>
      <c r="B378" s="16"/>
      <c r="C378" s="16"/>
      <c r="D378" s="16"/>
      <c r="E378" s="16"/>
      <c r="F378" s="16"/>
      <c r="G378" s="16"/>
      <c r="H378" s="16"/>
      <c r="I378" s="16"/>
      <c r="J378" s="16"/>
      <c r="K378" s="16"/>
      <c r="L378" s="17"/>
      <c r="M378" s="17"/>
      <c r="N378" s="16"/>
      <c r="O378" s="16"/>
      <c r="P378" s="16"/>
      <c r="Q378" s="26"/>
      <c r="R378" s="26"/>
      <c r="S378" s="26"/>
      <c r="T378" s="26"/>
      <c r="U378" s="17"/>
      <c r="V378" s="17"/>
      <c r="W378" s="17"/>
      <c r="X378" s="17"/>
      <c r="Y378" s="17"/>
      <c r="Z378" s="17"/>
      <c r="AA378" s="17"/>
      <c r="AB378" s="20"/>
      <c r="AC378" s="20"/>
      <c r="AD378" s="17"/>
      <c r="AE378" s="16"/>
      <c r="AF378" s="22"/>
      <c r="AG378" s="26"/>
      <c r="AH378" s="26"/>
      <c r="AI378" s="26"/>
      <c r="AJ378" s="24"/>
      <c r="AK378" s="25"/>
      <c r="AL378" s="25"/>
      <c r="AM378" s="25"/>
      <c r="AN378" s="25"/>
      <c r="AO378" s="26"/>
      <c r="AP378" s="16"/>
      <c r="AQ378" s="16"/>
      <c r="AR378" s="16"/>
      <c r="AS378" s="16"/>
      <c r="AT378" s="16"/>
      <c r="AU378" s="16"/>
      <c r="AV378" s="16"/>
      <c r="AW378" s="16"/>
      <c r="AX378" s="27"/>
      <c r="AY378" s="27"/>
      <c r="AZ378" s="16"/>
    </row>
    <row r="379" spans="1:52" s="15" customFormat="1" ht="15.75" customHeight="1" x14ac:dyDescent="0.25">
      <c r="A379" s="16"/>
      <c r="B379" s="16"/>
      <c r="C379" s="16"/>
      <c r="D379" s="16"/>
      <c r="E379" s="16"/>
      <c r="F379" s="16"/>
      <c r="G379" s="16"/>
      <c r="H379" s="16"/>
      <c r="I379" s="16"/>
      <c r="J379" s="16"/>
      <c r="K379" s="16"/>
      <c r="L379" s="17"/>
      <c r="M379" s="17"/>
      <c r="N379" s="16"/>
      <c r="O379" s="16"/>
      <c r="P379" s="16"/>
      <c r="Q379" s="26"/>
      <c r="R379" s="26"/>
      <c r="S379" s="26"/>
      <c r="T379" s="26"/>
      <c r="U379" s="17"/>
      <c r="V379" s="17"/>
      <c r="W379" s="17"/>
      <c r="X379" s="17"/>
      <c r="Y379" s="17"/>
      <c r="Z379" s="17"/>
      <c r="AA379" s="17"/>
      <c r="AB379" s="20"/>
      <c r="AC379" s="20"/>
      <c r="AD379" s="17"/>
      <c r="AE379" s="16"/>
      <c r="AF379" s="26"/>
      <c r="AG379" s="26"/>
      <c r="AH379" s="26"/>
      <c r="AI379" s="26"/>
      <c r="AJ379" s="24"/>
      <c r="AK379" s="25"/>
      <c r="AL379" s="25"/>
      <c r="AM379" s="25"/>
      <c r="AN379" s="25"/>
      <c r="AO379" s="26"/>
      <c r="AP379" s="16"/>
      <c r="AQ379" s="16"/>
      <c r="AR379" s="16"/>
      <c r="AS379" s="16"/>
      <c r="AT379" s="16"/>
      <c r="AU379" s="16"/>
      <c r="AV379" s="16"/>
      <c r="AW379" s="16"/>
      <c r="AX379" s="27"/>
      <c r="AY379" s="27"/>
      <c r="AZ379" s="16"/>
    </row>
    <row r="380" spans="1:52" s="15" customFormat="1" ht="15.75" customHeight="1" x14ac:dyDescent="0.25">
      <c r="A380" s="16"/>
      <c r="B380" s="16"/>
      <c r="C380" s="16"/>
      <c r="D380" s="16"/>
      <c r="E380" s="16"/>
      <c r="F380" s="16"/>
      <c r="G380" s="16"/>
      <c r="H380" s="16"/>
      <c r="I380" s="16"/>
      <c r="J380" s="16"/>
      <c r="K380" s="16"/>
      <c r="L380" s="17"/>
      <c r="M380" s="17"/>
      <c r="N380" s="16"/>
      <c r="O380" s="16"/>
      <c r="P380" s="16"/>
      <c r="Q380" s="26"/>
      <c r="R380" s="26"/>
      <c r="S380" s="26"/>
      <c r="T380" s="26"/>
      <c r="U380" s="17"/>
      <c r="V380" s="17"/>
      <c r="W380" s="17"/>
      <c r="X380" s="17"/>
      <c r="Y380" s="17"/>
      <c r="Z380" s="17"/>
      <c r="AA380" s="17"/>
      <c r="AB380" s="20"/>
      <c r="AC380" s="20"/>
      <c r="AD380" s="17"/>
      <c r="AE380" s="16"/>
      <c r="AF380" s="26"/>
      <c r="AG380" s="26"/>
      <c r="AH380" s="26"/>
      <c r="AI380" s="26"/>
      <c r="AJ380" s="24"/>
      <c r="AK380" s="25"/>
      <c r="AL380" s="25"/>
      <c r="AM380" s="25"/>
      <c r="AN380" s="25"/>
      <c r="AO380" s="26"/>
      <c r="AP380" s="16"/>
      <c r="AQ380" s="16"/>
      <c r="AR380" s="16"/>
      <c r="AS380" s="16"/>
      <c r="AT380" s="16"/>
      <c r="AU380" s="16"/>
      <c r="AV380" s="16"/>
      <c r="AW380" s="16"/>
      <c r="AX380" s="27"/>
      <c r="AY380" s="27"/>
      <c r="AZ380" s="16"/>
    </row>
    <row r="381" spans="1:52" s="15" customFormat="1" ht="15.75" customHeight="1" x14ac:dyDescent="0.25">
      <c r="A381" s="16"/>
      <c r="B381" s="16"/>
      <c r="C381" s="16"/>
      <c r="D381" s="16"/>
      <c r="E381" s="16"/>
      <c r="F381" s="16"/>
      <c r="G381" s="16"/>
      <c r="H381" s="16"/>
      <c r="I381" s="16"/>
      <c r="J381" s="16"/>
      <c r="K381" s="16"/>
      <c r="L381" s="17"/>
      <c r="M381" s="17"/>
      <c r="N381" s="16"/>
      <c r="O381" s="16"/>
      <c r="P381" s="16"/>
      <c r="Q381" s="26"/>
      <c r="R381" s="17"/>
      <c r="S381" s="26"/>
      <c r="T381" s="26"/>
      <c r="U381" s="17"/>
      <c r="V381" s="17"/>
      <c r="W381" s="17"/>
      <c r="X381" s="17"/>
      <c r="Y381" s="17"/>
      <c r="Z381" s="18"/>
      <c r="AA381" s="17"/>
      <c r="AB381" s="20"/>
      <c r="AC381" s="20"/>
      <c r="AD381" s="17"/>
      <c r="AE381" s="16"/>
      <c r="AF381" s="26"/>
      <c r="AG381" s="26"/>
      <c r="AH381" s="26"/>
      <c r="AI381" s="26"/>
      <c r="AJ381" s="24"/>
      <c r="AK381" s="25"/>
      <c r="AL381" s="25"/>
      <c r="AM381" s="25"/>
      <c r="AN381" s="25"/>
      <c r="AO381" s="26"/>
      <c r="AP381" s="16"/>
      <c r="AQ381" s="16"/>
      <c r="AR381" s="16"/>
      <c r="AS381" s="28"/>
      <c r="AT381" s="29"/>
      <c r="AU381" s="29"/>
      <c r="AV381" s="16"/>
      <c r="AW381" s="16"/>
      <c r="AX381" s="27"/>
      <c r="AY381" s="27"/>
      <c r="AZ381" s="16"/>
    </row>
    <row r="382" spans="1:52" s="15" customFormat="1" ht="15.75" customHeight="1" x14ac:dyDescent="0.25">
      <c r="A382" s="16"/>
      <c r="B382" s="16"/>
      <c r="C382" s="16"/>
      <c r="D382" s="16"/>
      <c r="E382" s="16"/>
      <c r="F382" s="16"/>
      <c r="G382" s="16"/>
      <c r="H382" s="16"/>
      <c r="I382" s="16"/>
      <c r="J382" s="16"/>
      <c r="K382" s="16"/>
      <c r="L382" s="17"/>
      <c r="M382" s="17"/>
      <c r="N382" s="16"/>
      <c r="O382" s="16"/>
      <c r="P382" s="16"/>
      <c r="Q382" s="26"/>
      <c r="R382" s="26"/>
      <c r="S382" s="26"/>
      <c r="T382" s="26"/>
      <c r="U382" s="17"/>
      <c r="V382" s="17"/>
      <c r="W382" s="17"/>
      <c r="X382" s="17"/>
      <c r="Y382" s="17"/>
      <c r="Z382" s="17"/>
      <c r="AA382" s="17"/>
      <c r="AB382" s="20"/>
      <c r="AC382" s="20"/>
      <c r="AD382" s="17"/>
      <c r="AE382" s="16"/>
      <c r="AF382" s="22"/>
      <c r="AG382" s="26"/>
      <c r="AH382" s="26"/>
      <c r="AI382" s="26"/>
      <c r="AJ382" s="24"/>
      <c r="AK382" s="25"/>
      <c r="AL382" s="25"/>
      <c r="AM382" s="25"/>
      <c r="AN382" s="25"/>
      <c r="AO382" s="26"/>
      <c r="AP382" s="16"/>
      <c r="AQ382" s="16"/>
      <c r="AR382" s="16"/>
      <c r="AS382" s="16"/>
      <c r="AT382" s="16"/>
      <c r="AU382" s="16"/>
      <c r="AV382" s="16"/>
      <c r="AW382" s="16"/>
      <c r="AX382" s="27"/>
      <c r="AY382" s="27"/>
      <c r="AZ382" s="16"/>
    </row>
    <row r="383" spans="1:52" s="15" customFormat="1" ht="15.75" customHeight="1" x14ac:dyDescent="0.25">
      <c r="A383" s="16"/>
      <c r="B383" s="16"/>
      <c r="C383" s="16"/>
      <c r="D383" s="16"/>
      <c r="E383" s="16"/>
      <c r="F383" s="16"/>
      <c r="G383" s="16"/>
      <c r="H383" s="16"/>
      <c r="I383" s="16"/>
      <c r="J383" s="16"/>
      <c r="K383" s="16"/>
      <c r="L383" s="17"/>
      <c r="M383" s="17"/>
      <c r="N383" s="16"/>
      <c r="O383" s="16"/>
      <c r="P383" s="16"/>
      <c r="Q383" s="26"/>
      <c r="R383" s="26"/>
      <c r="S383" s="26"/>
      <c r="T383" s="26"/>
      <c r="U383" s="26"/>
      <c r="V383" s="26"/>
      <c r="W383" s="26"/>
      <c r="X383" s="26"/>
      <c r="Y383" s="26"/>
      <c r="Z383" s="17"/>
      <c r="AA383" s="26"/>
      <c r="AB383" s="20"/>
      <c r="AC383" s="20"/>
      <c r="AD383" s="17"/>
      <c r="AE383" s="16"/>
      <c r="AF383" s="26"/>
      <c r="AG383" s="26"/>
      <c r="AH383" s="26"/>
      <c r="AI383" s="26"/>
      <c r="AJ383" s="24"/>
      <c r="AK383" s="25"/>
      <c r="AL383" s="25"/>
      <c r="AM383" s="25"/>
      <c r="AN383" s="25"/>
      <c r="AO383" s="26"/>
      <c r="AP383" s="16"/>
      <c r="AQ383" s="16"/>
      <c r="AR383" s="16"/>
      <c r="AS383" s="16"/>
      <c r="AT383" s="16"/>
      <c r="AU383" s="16"/>
      <c r="AV383" s="16"/>
      <c r="AW383" s="16"/>
      <c r="AX383" s="27"/>
      <c r="AY383" s="27"/>
      <c r="AZ383" s="16"/>
    </row>
    <row r="384" spans="1:52" s="15" customFormat="1" ht="15.75" customHeight="1" x14ac:dyDescent="0.25">
      <c r="A384" s="16"/>
      <c r="B384" s="16"/>
      <c r="C384" s="16"/>
      <c r="D384" s="16"/>
      <c r="E384" s="16"/>
      <c r="F384" s="16"/>
      <c r="G384" s="16"/>
      <c r="H384" s="16"/>
      <c r="I384" s="16"/>
      <c r="J384" s="16"/>
      <c r="K384" s="16"/>
      <c r="L384" s="17"/>
      <c r="M384" s="17"/>
      <c r="N384" s="16"/>
      <c r="O384" s="16"/>
      <c r="P384" s="16"/>
      <c r="Q384" s="26"/>
      <c r="R384" s="26"/>
      <c r="S384" s="26"/>
      <c r="T384" s="26"/>
      <c r="U384" s="17"/>
      <c r="V384" s="17"/>
      <c r="W384" s="17"/>
      <c r="X384" s="17"/>
      <c r="Y384" s="17"/>
      <c r="Z384" s="17"/>
      <c r="AA384" s="17"/>
      <c r="AB384" s="20"/>
      <c r="AC384" s="20"/>
      <c r="AD384" s="17"/>
      <c r="AE384" s="16"/>
      <c r="AF384" s="22"/>
      <c r="AG384" s="26"/>
      <c r="AH384" s="26"/>
      <c r="AI384" s="26"/>
      <c r="AJ384" s="24"/>
      <c r="AK384" s="25"/>
      <c r="AL384" s="25"/>
      <c r="AM384" s="25"/>
      <c r="AN384" s="25"/>
      <c r="AO384" s="26"/>
      <c r="AP384" s="16"/>
      <c r="AQ384" s="16"/>
      <c r="AR384" s="16"/>
      <c r="AS384" s="16"/>
      <c r="AT384" s="16"/>
      <c r="AU384" s="16"/>
      <c r="AV384" s="16"/>
      <c r="AW384" s="16"/>
      <c r="AX384" s="27"/>
      <c r="AY384" s="27"/>
      <c r="AZ384" s="16"/>
    </row>
    <row r="385" spans="1:52" s="15" customFormat="1" ht="15.75" customHeight="1" x14ac:dyDescent="0.25">
      <c r="A385" s="16"/>
      <c r="B385" s="16"/>
      <c r="C385" s="16"/>
      <c r="D385" s="16"/>
      <c r="E385" s="16"/>
      <c r="F385" s="16"/>
      <c r="G385" s="16"/>
      <c r="H385" s="16"/>
      <c r="I385" s="16"/>
      <c r="J385" s="16"/>
      <c r="K385" s="16"/>
      <c r="L385" s="17"/>
      <c r="M385" s="17"/>
      <c r="N385" s="16"/>
      <c r="O385" s="16"/>
      <c r="P385" s="16"/>
      <c r="Q385" s="26"/>
      <c r="R385" s="26"/>
      <c r="S385" s="26"/>
      <c r="T385" s="26"/>
      <c r="U385" s="17"/>
      <c r="V385" s="17"/>
      <c r="W385" s="17"/>
      <c r="X385" s="17"/>
      <c r="Y385" s="17"/>
      <c r="Z385" s="17"/>
      <c r="AA385" s="17"/>
      <c r="AB385" s="20"/>
      <c r="AC385" s="20"/>
      <c r="AD385" s="17"/>
      <c r="AE385" s="16"/>
      <c r="AF385" s="22"/>
      <c r="AG385" s="26"/>
      <c r="AH385" s="26"/>
      <c r="AI385" s="26"/>
      <c r="AJ385" s="24"/>
      <c r="AK385" s="25"/>
      <c r="AL385" s="25"/>
      <c r="AM385" s="25"/>
      <c r="AN385" s="25"/>
      <c r="AO385" s="26"/>
      <c r="AP385" s="16"/>
      <c r="AQ385" s="16"/>
      <c r="AR385" s="16"/>
      <c r="AS385" s="16"/>
      <c r="AT385" s="16"/>
      <c r="AU385" s="16"/>
      <c r="AV385" s="16"/>
      <c r="AW385" s="16"/>
      <c r="AX385" s="27"/>
      <c r="AY385" s="27"/>
      <c r="AZ385" s="16"/>
    </row>
    <row r="386" spans="1:52" s="15" customFormat="1" ht="15.75" customHeight="1" x14ac:dyDescent="0.25">
      <c r="A386" s="16"/>
      <c r="B386" s="16"/>
      <c r="C386" s="16"/>
      <c r="D386" s="16"/>
      <c r="E386" s="16"/>
      <c r="F386" s="16"/>
      <c r="G386" s="16"/>
      <c r="H386" s="16"/>
      <c r="I386" s="16"/>
      <c r="J386" s="16"/>
      <c r="K386" s="16"/>
      <c r="L386" s="17"/>
      <c r="M386" s="17"/>
      <c r="N386" s="16"/>
      <c r="O386" s="16"/>
      <c r="P386" s="16"/>
      <c r="Q386" s="26"/>
      <c r="R386" s="26"/>
      <c r="S386" s="26"/>
      <c r="T386" s="26"/>
      <c r="U386" s="26"/>
      <c r="V386" s="26"/>
      <c r="W386" s="26"/>
      <c r="X386" s="26"/>
      <c r="Y386" s="26"/>
      <c r="Z386" s="17"/>
      <c r="AA386" s="26"/>
      <c r="AB386" s="20"/>
      <c r="AC386" s="20"/>
      <c r="AD386" s="17"/>
      <c r="AE386" s="16"/>
      <c r="AF386" s="22"/>
      <c r="AG386" s="26"/>
      <c r="AH386" s="26"/>
      <c r="AI386" s="26"/>
      <c r="AJ386" s="24"/>
      <c r="AK386" s="25"/>
      <c r="AL386" s="25"/>
      <c r="AM386" s="25"/>
      <c r="AN386" s="25"/>
      <c r="AO386" s="26"/>
      <c r="AP386" s="16"/>
      <c r="AQ386" s="16"/>
      <c r="AR386" s="16"/>
      <c r="AS386" s="16"/>
      <c r="AT386" s="16"/>
      <c r="AU386" s="16"/>
      <c r="AV386" s="16"/>
      <c r="AW386" s="16"/>
      <c r="AX386" s="27"/>
      <c r="AY386" s="27"/>
      <c r="AZ386" s="16"/>
    </row>
    <row r="387" spans="1:52" s="15" customFormat="1" ht="15.75" customHeight="1" x14ac:dyDescent="0.25">
      <c r="A387" s="16"/>
      <c r="B387" s="16"/>
      <c r="C387" s="16"/>
      <c r="D387" s="16"/>
      <c r="E387" s="29"/>
      <c r="F387" s="16"/>
      <c r="G387" s="16"/>
      <c r="H387" s="16"/>
      <c r="I387" s="16"/>
      <c r="J387" s="16"/>
      <c r="K387" s="16"/>
      <c r="L387" s="17"/>
      <c r="M387" s="17"/>
      <c r="N387" s="16"/>
      <c r="O387" s="16"/>
      <c r="P387" s="16"/>
      <c r="Q387" s="26"/>
      <c r="R387" s="26"/>
      <c r="S387" s="26"/>
      <c r="T387" s="26"/>
      <c r="U387" s="17"/>
      <c r="V387" s="17"/>
      <c r="W387" s="17"/>
      <c r="X387" s="17"/>
      <c r="Y387" s="17"/>
      <c r="Z387" s="17"/>
      <c r="AA387" s="17"/>
      <c r="AB387" s="20"/>
      <c r="AC387" s="20"/>
      <c r="AD387" s="17"/>
      <c r="AE387" s="16"/>
      <c r="AF387" s="22"/>
      <c r="AG387" s="26"/>
      <c r="AH387" s="26"/>
      <c r="AI387" s="26"/>
      <c r="AJ387" s="24"/>
      <c r="AK387" s="25"/>
      <c r="AL387" s="25"/>
      <c r="AM387" s="25"/>
      <c r="AN387" s="25"/>
      <c r="AO387" s="26"/>
      <c r="AP387" s="16"/>
      <c r="AQ387" s="16"/>
      <c r="AR387" s="16"/>
      <c r="AS387" s="16"/>
      <c r="AT387" s="16"/>
      <c r="AU387" s="16"/>
      <c r="AV387" s="16"/>
      <c r="AW387" s="16"/>
      <c r="AX387" s="27"/>
      <c r="AY387" s="27"/>
      <c r="AZ387" s="16"/>
    </row>
    <row r="388" spans="1:52" s="15" customFormat="1" ht="15.75" customHeight="1" x14ac:dyDescent="0.25">
      <c r="A388" s="16"/>
      <c r="B388" s="16"/>
      <c r="C388" s="16"/>
      <c r="D388" s="16"/>
      <c r="E388" s="16"/>
      <c r="F388" s="16"/>
      <c r="G388" s="16"/>
      <c r="H388" s="16"/>
      <c r="I388" s="16"/>
      <c r="J388" s="16"/>
      <c r="K388" s="16"/>
      <c r="L388" s="17"/>
      <c r="M388" s="17"/>
      <c r="N388" s="16"/>
      <c r="O388" s="16"/>
      <c r="P388" s="16"/>
      <c r="Q388" s="26"/>
      <c r="R388" s="26"/>
      <c r="S388" s="26"/>
      <c r="T388" s="26"/>
      <c r="U388" s="17"/>
      <c r="V388" s="17"/>
      <c r="W388" s="17"/>
      <c r="X388" s="17"/>
      <c r="Y388" s="17"/>
      <c r="Z388" s="17"/>
      <c r="AA388" s="17"/>
      <c r="AB388" s="20"/>
      <c r="AC388" s="20"/>
      <c r="AD388" s="17"/>
      <c r="AE388" s="16"/>
      <c r="AF388" s="22"/>
      <c r="AG388" s="26"/>
      <c r="AH388" s="26"/>
      <c r="AI388" s="26"/>
      <c r="AJ388" s="24"/>
      <c r="AK388" s="25"/>
      <c r="AL388" s="25"/>
      <c r="AM388" s="25"/>
      <c r="AN388" s="25"/>
      <c r="AO388" s="26"/>
      <c r="AP388" s="16"/>
      <c r="AQ388" s="16"/>
      <c r="AR388" s="16"/>
      <c r="AS388" s="16"/>
      <c r="AT388" s="16"/>
      <c r="AU388" s="16"/>
      <c r="AV388" s="16"/>
      <c r="AW388" s="16"/>
      <c r="AX388" s="27"/>
      <c r="AY388" s="27"/>
      <c r="AZ388" s="16"/>
    </row>
    <row r="389" spans="1:52" s="15" customFormat="1" ht="15.75" customHeight="1" x14ac:dyDescent="0.25">
      <c r="A389" s="16"/>
      <c r="B389" s="16"/>
      <c r="C389" s="16"/>
      <c r="D389" s="16"/>
      <c r="E389" s="16"/>
      <c r="F389" s="16"/>
      <c r="G389" s="16"/>
      <c r="H389" s="16"/>
      <c r="I389" s="16"/>
      <c r="J389" s="16"/>
      <c r="K389" s="16"/>
      <c r="L389" s="17"/>
      <c r="M389" s="17"/>
      <c r="N389" s="16"/>
      <c r="O389" s="16"/>
      <c r="P389" s="16"/>
      <c r="Q389" s="26"/>
      <c r="R389" s="26"/>
      <c r="S389" s="26"/>
      <c r="T389" s="26"/>
      <c r="U389" s="17"/>
      <c r="V389" s="17"/>
      <c r="W389" s="17"/>
      <c r="X389" s="17"/>
      <c r="Y389" s="17"/>
      <c r="Z389" s="17"/>
      <c r="AA389" s="17"/>
      <c r="AB389" s="20"/>
      <c r="AC389" s="20"/>
      <c r="AD389" s="17"/>
      <c r="AE389" s="16"/>
      <c r="AF389" s="22"/>
      <c r="AG389" s="26"/>
      <c r="AH389" s="26"/>
      <c r="AI389" s="26"/>
      <c r="AJ389" s="24"/>
      <c r="AK389" s="25"/>
      <c r="AL389" s="25"/>
      <c r="AM389" s="25"/>
      <c r="AN389" s="25"/>
      <c r="AO389" s="26"/>
      <c r="AP389" s="16"/>
      <c r="AQ389" s="16"/>
      <c r="AR389" s="16"/>
      <c r="AS389" s="16"/>
      <c r="AT389" s="16"/>
      <c r="AU389" s="16"/>
      <c r="AV389" s="16"/>
      <c r="AW389" s="16"/>
      <c r="AX389" s="27"/>
      <c r="AY389" s="27"/>
      <c r="AZ389" s="16"/>
    </row>
    <row r="390" spans="1:52" s="15" customFormat="1" ht="15.75" customHeight="1" x14ac:dyDescent="0.25">
      <c r="A390" s="16"/>
      <c r="B390" s="16"/>
      <c r="C390" s="16"/>
      <c r="D390" s="16"/>
      <c r="E390" s="16"/>
      <c r="F390" s="16"/>
      <c r="G390" s="16"/>
      <c r="H390" s="16"/>
      <c r="I390" s="16"/>
      <c r="J390" s="16"/>
      <c r="K390" s="16"/>
      <c r="L390" s="17"/>
      <c r="M390" s="17"/>
      <c r="N390" s="16"/>
      <c r="O390" s="16"/>
      <c r="P390" s="16"/>
      <c r="Q390" s="26"/>
      <c r="R390" s="26"/>
      <c r="S390" s="26"/>
      <c r="T390" s="26"/>
      <c r="U390" s="17"/>
      <c r="V390" s="17"/>
      <c r="W390" s="17"/>
      <c r="X390" s="17"/>
      <c r="Y390" s="17"/>
      <c r="Z390" s="17"/>
      <c r="AA390" s="17"/>
      <c r="AB390" s="20"/>
      <c r="AC390" s="20"/>
      <c r="AD390" s="17"/>
      <c r="AE390" s="16"/>
      <c r="AF390" s="22"/>
      <c r="AG390" s="26"/>
      <c r="AH390" s="26"/>
      <c r="AI390" s="26"/>
      <c r="AJ390" s="24"/>
      <c r="AK390" s="25"/>
      <c r="AL390" s="25"/>
      <c r="AM390" s="25"/>
      <c r="AN390" s="25"/>
      <c r="AO390" s="26"/>
      <c r="AP390" s="16"/>
      <c r="AQ390" s="16"/>
      <c r="AR390" s="16"/>
      <c r="AS390" s="16"/>
      <c r="AT390" s="16"/>
      <c r="AU390" s="16"/>
      <c r="AV390" s="16"/>
      <c r="AW390" s="16"/>
      <c r="AX390" s="27"/>
      <c r="AY390" s="27"/>
      <c r="AZ390" s="16"/>
    </row>
    <row r="391" spans="1:52" s="15" customFormat="1" ht="15.75" customHeight="1" x14ac:dyDescent="0.25">
      <c r="A391" s="16"/>
      <c r="B391" s="16"/>
      <c r="C391" s="16"/>
      <c r="D391" s="16"/>
      <c r="E391" s="16"/>
      <c r="F391" s="16"/>
      <c r="G391" s="16"/>
      <c r="H391" s="16"/>
      <c r="I391" s="16"/>
      <c r="J391" s="16"/>
      <c r="K391" s="16"/>
      <c r="L391" s="17"/>
      <c r="M391" s="17"/>
      <c r="N391" s="16"/>
      <c r="O391" s="16"/>
      <c r="P391" s="16"/>
      <c r="Q391" s="26"/>
      <c r="R391" s="26"/>
      <c r="S391" s="26"/>
      <c r="T391" s="26"/>
      <c r="U391" s="17"/>
      <c r="V391" s="17"/>
      <c r="W391" s="17"/>
      <c r="X391" s="17"/>
      <c r="Y391" s="17"/>
      <c r="Z391" s="17"/>
      <c r="AA391" s="17"/>
      <c r="AB391" s="20"/>
      <c r="AC391" s="20"/>
      <c r="AD391" s="17"/>
      <c r="AE391" s="16"/>
      <c r="AF391" s="22"/>
      <c r="AG391" s="26"/>
      <c r="AH391" s="26"/>
      <c r="AI391" s="26"/>
      <c r="AJ391" s="24"/>
      <c r="AK391" s="25"/>
      <c r="AL391" s="25"/>
      <c r="AM391" s="25"/>
      <c r="AN391" s="25"/>
      <c r="AO391" s="26"/>
      <c r="AP391" s="16"/>
      <c r="AQ391" s="16"/>
      <c r="AR391" s="16"/>
      <c r="AS391" s="16"/>
      <c r="AT391" s="16"/>
      <c r="AU391" s="16"/>
      <c r="AV391" s="16"/>
      <c r="AW391" s="16"/>
      <c r="AX391" s="27"/>
      <c r="AY391" s="27"/>
      <c r="AZ391" s="16"/>
    </row>
    <row r="392" spans="1:52" s="15" customFormat="1" ht="15.75" customHeight="1" x14ac:dyDescent="0.25">
      <c r="A392" s="16"/>
      <c r="B392" s="16"/>
      <c r="C392" s="16"/>
      <c r="D392" s="16"/>
      <c r="E392" s="16"/>
      <c r="F392" s="16"/>
      <c r="G392" s="16"/>
      <c r="H392" s="16"/>
      <c r="I392" s="16"/>
      <c r="J392" s="16"/>
      <c r="K392" s="16"/>
      <c r="L392" s="17"/>
      <c r="M392" s="17"/>
      <c r="N392" s="16"/>
      <c r="O392" s="16"/>
      <c r="P392" s="16"/>
      <c r="Q392" s="26"/>
      <c r="R392" s="26"/>
      <c r="S392" s="26"/>
      <c r="T392" s="26"/>
      <c r="U392" s="17"/>
      <c r="V392" s="17"/>
      <c r="W392" s="17"/>
      <c r="X392" s="17"/>
      <c r="Y392" s="17"/>
      <c r="Z392" s="17"/>
      <c r="AA392" s="17"/>
      <c r="AB392" s="20"/>
      <c r="AC392" s="20"/>
      <c r="AD392" s="17"/>
      <c r="AE392" s="16"/>
      <c r="AF392" s="22"/>
      <c r="AG392" s="26"/>
      <c r="AH392" s="26"/>
      <c r="AI392" s="26"/>
      <c r="AJ392" s="24"/>
      <c r="AK392" s="25"/>
      <c r="AL392" s="25"/>
      <c r="AM392" s="25"/>
      <c r="AN392" s="25"/>
      <c r="AO392" s="26"/>
      <c r="AP392" s="16"/>
      <c r="AQ392" s="16"/>
      <c r="AR392" s="16"/>
      <c r="AS392" s="16"/>
      <c r="AT392" s="16"/>
      <c r="AU392" s="16"/>
      <c r="AV392" s="16"/>
      <c r="AW392" s="16"/>
      <c r="AX392" s="27"/>
      <c r="AY392" s="27"/>
      <c r="AZ392" s="16"/>
    </row>
    <row r="393" spans="1:52" s="15" customFormat="1" ht="15.75" customHeight="1" x14ac:dyDescent="0.25">
      <c r="A393" s="16"/>
      <c r="B393" s="16"/>
      <c r="C393" s="16"/>
      <c r="D393" s="16"/>
      <c r="E393" s="16"/>
      <c r="F393" s="16"/>
      <c r="G393" s="16"/>
      <c r="H393" s="16"/>
      <c r="I393" s="16"/>
      <c r="J393" s="16"/>
      <c r="K393" s="16"/>
      <c r="L393" s="17"/>
      <c r="M393" s="17"/>
      <c r="N393" s="16"/>
      <c r="O393" s="16"/>
      <c r="P393" s="16"/>
      <c r="Q393" s="26"/>
      <c r="R393" s="26"/>
      <c r="S393" s="26"/>
      <c r="T393" s="26"/>
      <c r="U393" s="17"/>
      <c r="V393" s="17"/>
      <c r="W393" s="17"/>
      <c r="X393" s="17"/>
      <c r="Y393" s="17"/>
      <c r="Z393" s="17"/>
      <c r="AA393" s="17"/>
      <c r="AB393" s="20"/>
      <c r="AC393" s="20"/>
      <c r="AD393" s="17"/>
      <c r="AE393" s="16"/>
      <c r="AF393" s="22"/>
      <c r="AG393" s="26"/>
      <c r="AH393" s="26"/>
      <c r="AI393" s="26"/>
      <c r="AJ393" s="24"/>
      <c r="AK393" s="25"/>
      <c r="AL393" s="25"/>
      <c r="AM393" s="25"/>
      <c r="AN393" s="25"/>
      <c r="AO393" s="26"/>
      <c r="AP393" s="16"/>
      <c r="AQ393" s="16"/>
      <c r="AR393" s="16"/>
      <c r="AS393" s="16"/>
      <c r="AT393" s="16"/>
      <c r="AU393" s="16"/>
      <c r="AV393" s="16"/>
      <c r="AW393" s="16"/>
      <c r="AX393" s="27"/>
      <c r="AY393" s="27"/>
      <c r="AZ393" s="16"/>
    </row>
    <row r="394" spans="1:52" s="15" customFormat="1" ht="15.75" customHeight="1" x14ac:dyDescent="0.25">
      <c r="A394" s="16"/>
      <c r="B394" s="16"/>
      <c r="C394" s="16"/>
      <c r="D394" s="16"/>
      <c r="E394" s="16"/>
      <c r="F394" s="16"/>
      <c r="G394" s="16"/>
      <c r="H394" s="16"/>
      <c r="I394" s="16"/>
      <c r="J394" s="16"/>
      <c r="K394" s="16"/>
      <c r="L394" s="17"/>
      <c r="M394" s="17"/>
      <c r="N394" s="16"/>
      <c r="O394" s="16"/>
      <c r="P394" s="16"/>
      <c r="Q394" s="26"/>
      <c r="R394" s="26"/>
      <c r="S394" s="26"/>
      <c r="T394" s="26"/>
      <c r="U394" s="17"/>
      <c r="V394" s="17"/>
      <c r="W394" s="17"/>
      <c r="X394" s="17"/>
      <c r="Y394" s="17"/>
      <c r="Z394" s="17"/>
      <c r="AA394" s="17"/>
      <c r="AB394" s="20"/>
      <c r="AC394" s="20"/>
      <c r="AD394" s="17"/>
      <c r="AE394" s="16"/>
      <c r="AF394" s="22"/>
      <c r="AG394" s="26"/>
      <c r="AH394" s="26"/>
      <c r="AI394" s="26"/>
      <c r="AJ394" s="24"/>
      <c r="AK394" s="25"/>
      <c r="AL394" s="25"/>
      <c r="AM394" s="25"/>
      <c r="AN394" s="25"/>
      <c r="AO394" s="26"/>
      <c r="AP394" s="16"/>
      <c r="AQ394" s="16"/>
      <c r="AR394" s="16"/>
      <c r="AS394" s="16"/>
      <c r="AT394" s="16"/>
      <c r="AU394" s="16"/>
      <c r="AV394" s="16"/>
      <c r="AW394" s="16"/>
      <c r="AX394" s="27"/>
      <c r="AY394" s="27"/>
      <c r="AZ394" s="16"/>
    </row>
    <row r="395" spans="1:52" s="15" customFormat="1" ht="15.75" customHeight="1" x14ac:dyDescent="0.25">
      <c r="A395" s="16"/>
      <c r="B395" s="16"/>
      <c r="C395" s="16"/>
      <c r="D395" s="16"/>
      <c r="E395" s="16"/>
      <c r="F395" s="16"/>
      <c r="G395" s="16"/>
      <c r="H395" s="16"/>
      <c r="I395" s="16"/>
      <c r="J395" s="16"/>
      <c r="K395" s="16"/>
      <c r="L395" s="17"/>
      <c r="M395" s="17"/>
      <c r="N395" s="16"/>
      <c r="O395" s="16"/>
      <c r="P395" s="16"/>
      <c r="Q395" s="26"/>
      <c r="R395" s="26"/>
      <c r="S395" s="26"/>
      <c r="T395" s="26"/>
      <c r="U395" s="17"/>
      <c r="V395" s="17"/>
      <c r="W395" s="17"/>
      <c r="X395" s="17"/>
      <c r="Y395" s="17"/>
      <c r="Z395" s="17"/>
      <c r="AA395" s="17"/>
      <c r="AB395" s="20"/>
      <c r="AC395" s="20"/>
      <c r="AD395" s="17"/>
      <c r="AE395" s="16"/>
      <c r="AF395" s="26"/>
      <c r="AG395" s="26"/>
      <c r="AH395" s="26"/>
      <c r="AI395" s="26"/>
      <c r="AJ395" s="24"/>
      <c r="AK395" s="25"/>
      <c r="AL395" s="25"/>
      <c r="AM395" s="25"/>
      <c r="AN395" s="25"/>
      <c r="AO395" s="26"/>
      <c r="AP395" s="16"/>
      <c r="AQ395" s="16"/>
      <c r="AR395" s="16"/>
      <c r="AS395" s="16"/>
      <c r="AT395" s="16"/>
      <c r="AU395" s="16"/>
      <c r="AV395" s="16"/>
      <c r="AW395" s="16"/>
      <c r="AX395" s="27"/>
      <c r="AY395" s="27"/>
      <c r="AZ395" s="16"/>
    </row>
    <row r="396" spans="1:52" s="15" customFormat="1" ht="15.75" customHeight="1" x14ac:dyDescent="0.25">
      <c r="A396" s="16"/>
      <c r="B396" s="16"/>
      <c r="C396" s="16"/>
      <c r="D396" s="16"/>
      <c r="E396" s="16"/>
      <c r="F396" s="16"/>
      <c r="G396" s="16"/>
      <c r="H396" s="16"/>
      <c r="I396" s="16"/>
      <c r="J396" s="16"/>
      <c r="K396" s="16"/>
      <c r="L396" s="17"/>
      <c r="M396" s="17"/>
      <c r="N396" s="16"/>
      <c r="O396" s="16"/>
      <c r="P396" s="16"/>
      <c r="Q396" s="26"/>
      <c r="R396" s="26"/>
      <c r="S396" s="26"/>
      <c r="T396" s="26"/>
      <c r="U396" s="17"/>
      <c r="V396" s="17"/>
      <c r="W396" s="17"/>
      <c r="X396" s="17"/>
      <c r="Y396" s="17"/>
      <c r="Z396" s="17"/>
      <c r="AA396" s="17"/>
      <c r="AB396" s="20"/>
      <c r="AC396" s="20"/>
      <c r="AD396" s="17"/>
      <c r="AE396" s="16"/>
      <c r="AF396" s="26"/>
      <c r="AG396" s="26"/>
      <c r="AH396" s="26"/>
      <c r="AI396" s="26"/>
      <c r="AJ396" s="24"/>
      <c r="AK396" s="25"/>
      <c r="AL396" s="25"/>
      <c r="AM396" s="25"/>
      <c r="AN396" s="25"/>
      <c r="AO396" s="26"/>
      <c r="AP396" s="16"/>
      <c r="AQ396" s="16"/>
      <c r="AR396" s="16"/>
      <c r="AS396" s="16"/>
      <c r="AT396" s="16"/>
      <c r="AU396" s="16"/>
      <c r="AV396" s="16"/>
      <c r="AW396" s="16"/>
      <c r="AX396" s="27"/>
      <c r="AY396" s="27"/>
      <c r="AZ396" s="16"/>
    </row>
    <row r="397" spans="1:52" s="15" customFormat="1" ht="15.75" customHeight="1" x14ac:dyDescent="0.25">
      <c r="A397" s="16"/>
      <c r="B397" s="16"/>
      <c r="C397" s="16"/>
      <c r="D397" s="16"/>
      <c r="E397" s="16"/>
      <c r="F397" s="16"/>
      <c r="G397" s="16"/>
      <c r="H397" s="16"/>
      <c r="I397" s="16"/>
      <c r="J397" s="16"/>
      <c r="K397" s="16"/>
      <c r="L397" s="17"/>
      <c r="M397" s="17"/>
      <c r="N397" s="16"/>
      <c r="O397" s="16"/>
      <c r="P397" s="16"/>
      <c r="Q397" s="26"/>
      <c r="R397" s="26"/>
      <c r="S397" s="26"/>
      <c r="T397" s="26"/>
      <c r="U397" s="26"/>
      <c r="V397" s="26"/>
      <c r="W397" s="26"/>
      <c r="X397" s="26"/>
      <c r="Y397" s="26"/>
      <c r="Z397" s="17"/>
      <c r="AA397" s="26"/>
      <c r="AB397" s="20"/>
      <c r="AC397" s="20"/>
      <c r="AD397" s="17"/>
      <c r="AE397" s="16"/>
      <c r="AF397" s="22"/>
      <c r="AG397" s="26"/>
      <c r="AH397" s="26"/>
      <c r="AI397" s="26"/>
      <c r="AJ397" s="24"/>
      <c r="AK397" s="25"/>
      <c r="AL397" s="25"/>
      <c r="AM397" s="25"/>
      <c r="AN397" s="25"/>
      <c r="AO397" s="26"/>
      <c r="AP397" s="16"/>
      <c r="AQ397" s="16"/>
      <c r="AR397" s="16"/>
      <c r="AS397" s="16"/>
      <c r="AT397" s="16"/>
      <c r="AU397" s="16"/>
      <c r="AV397" s="16"/>
      <c r="AW397" s="16"/>
      <c r="AX397" s="27"/>
      <c r="AY397" s="27"/>
      <c r="AZ397" s="16"/>
    </row>
    <row r="398" spans="1:52" s="15" customFormat="1" ht="15.75" customHeight="1" x14ac:dyDescent="0.25">
      <c r="A398" s="16"/>
      <c r="B398" s="16"/>
      <c r="C398" s="16"/>
      <c r="D398" s="16"/>
      <c r="E398" s="29"/>
      <c r="F398" s="16"/>
      <c r="G398" s="16"/>
      <c r="H398" s="16"/>
      <c r="I398" s="16"/>
      <c r="J398" s="16"/>
      <c r="K398" s="16"/>
      <c r="L398" s="17"/>
      <c r="M398" s="17"/>
      <c r="N398" s="16"/>
      <c r="O398" s="16"/>
      <c r="P398" s="16"/>
      <c r="Q398" s="26"/>
      <c r="R398" s="17"/>
      <c r="S398" s="26"/>
      <c r="T398" s="26"/>
      <c r="U398" s="17"/>
      <c r="V398" s="17"/>
      <c r="W398" s="17"/>
      <c r="X398" s="17"/>
      <c r="Y398" s="17"/>
      <c r="Z398" s="17"/>
      <c r="AA398" s="17"/>
      <c r="AB398" s="20"/>
      <c r="AC398" s="20"/>
      <c r="AD398" s="17"/>
      <c r="AE398" s="16"/>
      <c r="AF398" s="22"/>
      <c r="AG398" s="26"/>
      <c r="AH398" s="26"/>
      <c r="AI398" s="26"/>
      <c r="AJ398" s="24"/>
      <c r="AK398" s="25"/>
      <c r="AL398" s="25"/>
      <c r="AM398" s="25"/>
      <c r="AN398" s="25"/>
      <c r="AO398" s="26"/>
      <c r="AP398" s="16"/>
      <c r="AQ398" s="16"/>
      <c r="AR398" s="16"/>
      <c r="AS398" s="28"/>
      <c r="AT398" s="29"/>
      <c r="AU398" s="29"/>
      <c r="AV398" s="16"/>
      <c r="AW398" s="16"/>
      <c r="AX398" s="27"/>
      <c r="AY398" s="27"/>
      <c r="AZ398" s="16"/>
    </row>
    <row r="399" spans="1:52" s="15" customFormat="1" ht="15.75" customHeight="1" x14ac:dyDescent="0.25">
      <c r="A399" s="16"/>
      <c r="B399" s="16"/>
      <c r="C399" s="16"/>
      <c r="D399" s="16"/>
      <c r="E399" s="16"/>
      <c r="F399" s="16"/>
      <c r="G399" s="16"/>
      <c r="H399" s="16"/>
      <c r="I399" s="16"/>
      <c r="J399" s="16"/>
      <c r="K399" s="16"/>
      <c r="L399" s="17"/>
      <c r="M399" s="17"/>
      <c r="N399" s="16"/>
      <c r="O399" s="16"/>
      <c r="P399" s="16"/>
      <c r="Q399" s="26"/>
      <c r="R399" s="26"/>
      <c r="S399" s="26"/>
      <c r="T399" s="26"/>
      <c r="U399" s="17"/>
      <c r="V399" s="17"/>
      <c r="W399" s="17"/>
      <c r="X399" s="17"/>
      <c r="Y399" s="17"/>
      <c r="Z399" s="17"/>
      <c r="AA399" s="17"/>
      <c r="AB399" s="20"/>
      <c r="AC399" s="20"/>
      <c r="AD399" s="17"/>
      <c r="AE399" s="16"/>
      <c r="AF399" s="26"/>
      <c r="AG399" s="26"/>
      <c r="AH399" s="26"/>
      <c r="AI399" s="26"/>
      <c r="AJ399" s="24"/>
      <c r="AK399" s="25"/>
      <c r="AL399" s="25"/>
      <c r="AM399" s="25"/>
      <c r="AN399" s="25"/>
      <c r="AO399" s="26"/>
      <c r="AP399" s="16"/>
      <c r="AQ399" s="16"/>
      <c r="AR399" s="16"/>
      <c r="AS399" s="16"/>
      <c r="AT399" s="16"/>
      <c r="AU399" s="16"/>
      <c r="AV399" s="16"/>
      <c r="AW399" s="16"/>
      <c r="AX399" s="27"/>
      <c r="AY399" s="27"/>
      <c r="AZ399" s="16"/>
    </row>
    <row r="400" spans="1:52" s="15" customFormat="1" ht="15.75" customHeight="1" x14ac:dyDescent="0.25">
      <c r="A400" s="16"/>
      <c r="B400" s="16"/>
      <c r="C400" s="16"/>
      <c r="D400" s="16"/>
      <c r="E400" s="16"/>
      <c r="F400" s="16"/>
      <c r="G400" s="16"/>
      <c r="H400" s="16"/>
      <c r="I400" s="16"/>
      <c r="J400" s="16"/>
      <c r="K400" s="16"/>
      <c r="L400" s="17"/>
      <c r="M400" s="17"/>
      <c r="N400" s="16"/>
      <c r="O400" s="16"/>
      <c r="P400" s="16"/>
      <c r="Q400" s="26"/>
      <c r="R400" s="26"/>
      <c r="S400" s="26"/>
      <c r="T400" s="26"/>
      <c r="U400" s="17"/>
      <c r="V400" s="17"/>
      <c r="W400" s="17"/>
      <c r="X400" s="17"/>
      <c r="Y400" s="17"/>
      <c r="Z400" s="17"/>
      <c r="AA400" s="17"/>
      <c r="AB400" s="20"/>
      <c r="AC400" s="20"/>
      <c r="AD400" s="17"/>
      <c r="AE400" s="16"/>
      <c r="AF400" s="22"/>
      <c r="AG400" s="26"/>
      <c r="AH400" s="26"/>
      <c r="AI400" s="26"/>
      <c r="AJ400" s="24"/>
      <c r="AK400" s="25"/>
      <c r="AL400" s="25"/>
      <c r="AM400" s="25"/>
      <c r="AN400" s="25"/>
      <c r="AO400" s="26"/>
      <c r="AP400" s="16"/>
      <c r="AQ400" s="16"/>
      <c r="AR400" s="16"/>
      <c r="AS400" s="16"/>
      <c r="AT400" s="16"/>
      <c r="AU400" s="16"/>
      <c r="AV400" s="16"/>
      <c r="AW400" s="16"/>
      <c r="AX400" s="27"/>
      <c r="AY400" s="27"/>
      <c r="AZ400" s="16"/>
    </row>
    <row r="401" spans="1:52" s="15" customFormat="1" ht="15.75" customHeight="1" x14ac:dyDescent="0.25">
      <c r="A401" s="16"/>
      <c r="B401" s="16"/>
      <c r="C401" s="16"/>
      <c r="D401" s="16"/>
      <c r="E401" s="16"/>
      <c r="F401" s="16"/>
      <c r="G401" s="16"/>
      <c r="H401" s="16"/>
      <c r="I401" s="16"/>
      <c r="J401" s="16"/>
      <c r="K401" s="16"/>
      <c r="L401" s="17"/>
      <c r="M401" s="17"/>
      <c r="N401" s="16"/>
      <c r="O401" s="16"/>
      <c r="P401" s="16"/>
      <c r="Q401" s="26"/>
      <c r="R401" s="26"/>
      <c r="S401" s="26"/>
      <c r="T401" s="26"/>
      <c r="U401" s="17"/>
      <c r="V401" s="17"/>
      <c r="W401" s="17"/>
      <c r="X401" s="17"/>
      <c r="Y401" s="17"/>
      <c r="Z401" s="17"/>
      <c r="AA401" s="17"/>
      <c r="AB401" s="20"/>
      <c r="AC401" s="20"/>
      <c r="AD401" s="17"/>
      <c r="AE401" s="16"/>
      <c r="AF401" s="22"/>
      <c r="AG401" s="26"/>
      <c r="AH401" s="26"/>
      <c r="AI401" s="26"/>
      <c r="AJ401" s="24"/>
      <c r="AK401" s="25"/>
      <c r="AL401" s="25"/>
      <c r="AM401" s="25"/>
      <c r="AN401" s="25"/>
      <c r="AO401" s="26"/>
      <c r="AP401" s="16"/>
      <c r="AQ401" s="16"/>
      <c r="AR401" s="16"/>
      <c r="AS401" s="16"/>
      <c r="AT401" s="16"/>
      <c r="AU401" s="16"/>
      <c r="AV401" s="16"/>
      <c r="AW401" s="16"/>
      <c r="AX401" s="27"/>
      <c r="AY401" s="27"/>
      <c r="AZ401" s="16"/>
    </row>
    <row r="402" spans="1:52" s="15" customFormat="1" ht="15.75" customHeight="1" x14ac:dyDescent="0.25">
      <c r="A402" s="16"/>
      <c r="B402" s="16"/>
      <c r="C402" s="16"/>
      <c r="D402" s="16"/>
      <c r="E402" s="29"/>
      <c r="F402" s="16"/>
      <c r="G402" s="16"/>
      <c r="H402" s="16"/>
      <c r="I402" s="16"/>
      <c r="J402" s="16"/>
      <c r="K402" s="16"/>
      <c r="L402" s="17"/>
      <c r="M402" s="17"/>
      <c r="N402" s="16"/>
      <c r="O402" s="16"/>
      <c r="P402" s="16"/>
      <c r="Q402" s="26"/>
      <c r="R402" s="26"/>
      <c r="S402" s="26"/>
      <c r="T402" s="26"/>
      <c r="U402" s="17"/>
      <c r="V402" s="17"/>
      <c r="W402" s="17"/>
      <c r="X402" s="17"/>
      <c r="Y402" s="17"/>
      <c r="Z402" s="17"/>
      <c r="AA402" s="17"/>
      <c r="AB402" s="20"/>
      <c r="AC402" s="20"/>
      <c r="AD402" s="17"/>
      <c r="AE402" s="16"/>
      <c r="AF402" s="22"/>
      <c r="AG402" s="26"/>
      <c r="AH402" s="26"/>
      <c r="AI402" s="26"/>
      <c r="AJ402" s="24"/>
      <c r="AK402" s="25"/>
      <c r="AL402" s="25"/>
      <c r="AM402" s="25"/>
      <c r="AN402" s="25"/>
      <c r="AO402" s="26"/>
      <c r="AP402" s="16"/>
      <c r="AQ402" s="16"/>
      <c r="AR402" s="16"/>
      <c r="AS402" s="16"/>
      <c r="AT402" s="16"/>
      <c r="AU402" s="16"/>
      <c r="AV402" s="16"/>
      <c r="AW402" s="16"/>
      <c r="AX402" s="27"/>
      <c r="AY402" s="27"/>
      <c r="AZ402" s="16"/>
    </row>
    <row r="403" spans="1:52" s="15" customFormat="1" ht="15.75" customHeight="1" x14ac:dyDescent="0.25">
      <c r="A403" s="16"/>
      <c r="B403" s="16"/>
      <c r="C403" s="16"/>
      <c r="D403" s="16"/>
      <c r="E403" s="16"/>
      <c r="F403" s="16"/>
      <c r="G403" s="16"/>
      <c r="H403" s="16"/>
      <c r="I403" s="16"/>
      <c r="J403" s="16"/>
      <c r="K403" s="16"/>
      <c r="L403" s="17"/>
      <c r="M403" s="17"/>
      <c r="N403" s="16"/>
      <c r="O403" s="16"/>
      <c r="P403" s="16"/>
      <c r="Q403" s="26"/>
      <c r="R403" s="26"/>
      <c r="S403" s="26"/>
      <c r="T403" s="26"/>
      <c r="U403" s="17"/>
      <c r="V403" s="17"/>
      <c r="W403" s="17"/>
      <c r="X403" s="17"/>
      <c r="Y403" s="17"/>
      <c r="Z403" s="17"/>
      <c r="AA403" s="17"/>
      <c r="AB403" s="20"/>
      <c r="AC403" s="20"/>
      <c r="AD403" s="17"/>
      <c r="AE403" s="16"/>
      <c r="AF403" s="22"/>
      <c r="AG403" s="26"/>
      <c r="AH403" s="26"/>
      <c r="AI403" s="26"/>
      <c r="AJ403" s="24"/>
      <c r="AK403" s="25"/>
      <c r="AL403" s="25"/>
      <c r="AM403" s="25"/>
      <c r="AN403" s="25"/>
      <c r="AO403" s="26"/>
      <c r="AP403" s="16"/>
      <c r="AQ403" s="16"/>
      <c r="AR403" s="16"/>
      <c r="AS403" s="16"/>
      <c r="AT403" s="16"/>
      <c r="AU403" s="16"/>
      <c r="AV403" s="16"/>
      <c r="AW403" s="16"/>
      <c r="AX403" s="27"/>
      <c r="AY403" s="27"/>
      <c r="AZ403" s="16"/>
    </row>
    <row r="404" spans="1:52" s="15" customFormat="1" ht="15.75" customHeight="1" x14ac:dyDescent="0.25">
      <c r="A404" s="16"/>
      <c r="B404" s="16"/>
      <c r="C404" s="16"/>
      <c r="D404" s="16"/>
      <c r="E404" s="16"/>
      <c r="F404" s="16"/>
      <c r="G404" s="16"/>
      <c r="H404" s="16"/>
      <c r="I404" s="16"/>
      <c r="J404" s="16"/>
      <c r="K404" s="16"/>
      <c r="L404" s="17"/>
      <c r="M404" s="17"/>
      <c r="N404" s="16"/>
      <c r="O404" s="16"/>
      <c r="P404" s="16"/>
      <c r="Q404" s="26"/>
      <c r="R404" s="26"/>
      <c r="S404" s="26"/>
      <c r="T404" s="26"/>
      <c r="U404" s="17"/>
      <c r="V404" s="17"/>
      <c r="W404" s="17"/>
      <c r="X404" s="17"/>
      <c r="Y404" s="17"/>
      <c r="Z404" s="17"/>
      <c r="AA404" s="17"/>
      <c r="AB404" s="20"/>
      <c r="AC404" s="20"/>
      <c r="AD404" s="17"/>
      <c r="AE404" s="16"/>
      <c r="AF404" s="22"/>
      <c r="AG404" s="26"/>
      <c r="AH404" s="26"/>
      <c r="AI404" s="26"/>
      <c r="AJ404" s="24"/>
      <c r="AK404" s="25"/>
      <c r="AL404" s="25"/>
      <c r="AM404" s="25"/>
      <c r="AN404" s="25"/>
      <c r="AO404" s="26"/>
      <c r="AP404" s="16"/>
      <c r="AQ404" s="16"/>
      <c r="AR404" s="16"/>
      <c r="AS404" s="16"/>
      <c r="AT404" s="16"/>
      <c r="AU404" s="16"/>
      <c r="AV404" s="16"/>
      <c r="AW404" s="16"/>
      <c r="AX404" s="27"/>
      <c r="AY404" s="27"/>
      <c r="AZ404" s="16"/>
    </row>
    <row r="405" spans="1:52" s="15" customFormat="1" ht="15.75" customHeight="1" x14ac:dyDescent="0.25">
      <c r="A405" s="16"/>
      <c r="B405" s="16"/>
      <c r="C405" s="16"/>
      <c r="D405" s="16"/>
      <c r="E405" s="16"/>
      <c r="F405" s="16"/>
      <c r="G405" s="16"/>
      <c r="H405" s="16"/>
      <c r="I405" s="16"/>
      <c r="J405" s="16"/>
      <c r="K405" s="16"/>
      <c r="L405" s="17"/>
      <c r="M405" s="17"/>
      <c r="N405" s="16"/>
      <c r="O405" s="16"/>
      <c r="P405" s="16"/>
      <c r="Q405" s="26"/>
      <c r="R405" s="26"/>
      <c r="S405" s="26"/>
      <c r="T405" s="26"/>
      <c r="U405" s="17"/>
      <c r="V405" s="17"/>
      <c r="W405" s="17"/>
      <c r="X405" s="17"/>
      <c r="Y405" s="17"/>
      <c r="Z405" s="17"/>
      <c r="AA405" s="17"/>
      <c r="AB405" s="20"/>
      <c r="AC405" s="20"/>
      <c r="AD405" s="17"/>
      <c r="AE405" s="16"/>
      <c r="AF405" s="22"/>
      <c r="AG405" s="26"/>
      <c r="AH405" s="26"/>
      <c r="AI405" s="26"/>
      <c r="AJ405" s="24"/>
      <c r="AK405" s="25"/>
      <c r="AL405" s="25"/>
      <c r="AM405" s="25"/>
      <c r="AN405" s="25"/>
      <c r="AO405" s="26"/>
      <c r="AP405" s="16"/>
      <c r="AQ405" s="16"/>
      <c r="AR405" s="16"/>
      <c r="AS405" s="16"/>
      <c r="AT405" s="16"/>
      <c r="AU405" s="16"/>
      <c r="AV405" s="16"/>
      <c r="AW405" s="16"/>
      <c r="AX405" s="27"/>
      <c r="AY405" s="27"/>
      <c r="AZ405" s="16"/>
    </row>
    <row r="406" spans="1:52" s="15" customFormat="1" ht="15.75" customHeight="1" x14ac:dyDescent="0.25">
      <c r="A406" s="16"/>
      <c r="B406" s="16"/>
      <c r="C406" s="16"/>
      <c r="D406" s="16"/>
      <c r="E406" s="16"/>
      <c r="F406" s="16"/>
      <c r="G406" s="16"/>
      <c r="H406" s="16"/>
      <c r="I406" s="16"/>
      <c r="J406" s="16"/>
      <c r="K406" s="16"/>
      <c r="L406" s="17"/>
      <c r="M406" s="17"/>
      <c r="N406" s="16"/>
      <c r="O406" s="16"/>
      <c r="P406" s="16"/>
      <c r="Q406" s="26"/>
      <c r="R406" s="26"/>
      <c r="S406" s="26"/>
      <c r="T406" s="26"/>
      <c r="U406" s="17"/>
      <c r="V406" s="17"/>
      <c r="W406" s="17"/>
      <c r="X406" s="17"/>
      <c r="Y406" s="17"/>
      <c r="Z406" s="17"/>
      <c r="AA406" s="17"/>
      <c r="AB406" s="20"/>
      <c r="AC406" s="20"/>
      <c r="AD406" s="17"/>
      <c r="AE406" s="16"/>
      <c r="AF406" s="22"/>
      <c r="AG406" s="26"/>
      <c r="AH406" s="26"/>
      <c r="AI406" s="26"/>
      <c r="AJ406" s="24"/>
      <c r="AK406" s="25"/>
      <c r="AL406" s="25"/>
      <c r="AM406" s="25"/>
      <c r="AN406" s="25"/>
      <c r="AO406" s="26"/>
      <c r="AP406" s="16"/>
      <c r="AQ406" s="16"/>
      <c r="AR406" s="16"/>
      <c r="AS406" s="16"/>
      <c r="AT406" s="16"/>
      <c r="AU406" s="16"/>
      <c r="AV406" s="16"/>
      <c r="AW406" s="16"/>
      <c r="AX406" s="27"/>
      <c r="AY406" s="27"/>
      <c r="AZ406" s="16"/>
    </row>
    <row r="407" spans="1:52" s="15" customFormat="1" ht="15.75" customHeight="1" x14ac:dyDescent="0.25">
      <c r="A407" s="16"/>
      <c r="B407" s="16"/>
      <c r="C407" s="16"/>
      <c r="D407" s="16"/>
      <c r="E407" s="16"/>
      <c r="F407" s="16"/>
      <c r="G407" s="16"/>
      <c r="H407" s="16"/>
      <c r="I407" s="16"/>
      <c r="J407" s="16"/>
      <c r="K407" s="16"/>
      <c r="L407" s="17"/>
      <c r="M407" s="17"/>
      <c r="N407" s="16"/>
      <c r="O407" s="16"/>
      <c r="P407" s="16"/>
      <c r="Q407" s="26"/>
      <c r="R407" s="26"/>
      <c r="S407" s="26"/>
      <c r="T407" s="26"/>
      <c r="U407" s="17"/>
      <c r="V407" s="17"/>
      <c r="W407" s="17"/>
      <c r="X407" s="17"/>
      <c r="Y407" s="17"/>
      <c r="Z407" s="17"/>
      <c r="AA407" s="17"/>
      <c r="AB407" s="20"/>
      <c r="AC407" s="20"/>
      <c r="AD407" s="17"/>
      <c r="AE407" s="16"/>
      <c r="AF407" s="22"/>
      <c r="AG407" s="26"/>
      <c r="AH407" s="26"/>
      <c r="AI407" s="26"/>
      <c r="AJ407" s="24"/>
      <c r="AK407" s="25"/>
      <c r="AL407" s="25"/>
      <c r="AM407" s="25"/>
      <c r="AN407" s="25"/>
      <c r="AO407" s="26"/>
      <c r="AP407" s="16"/>
      <c r="AQ407" s="16"/>
      <c r="AR407" s="16"/>
      <c r="AS407" s="16"/>
      <c r="AT407" s="16"/>
      <c r="AU407" s="16"/>
      <c r="AV407" s="16"/>
      <c r="AW407" s="16"/>
      <c r="AX407" s="27"/>
      <c r="AY407" s="27"/>
      <c r="AZ407" s="16"/>
    </row>
    <row r="408" spans="1:52" s="15" customFormat="1" ht="15.75" customHeight="1" x14ac:dyDescent="0.25">
      <c r="A408" s="16"/>
      <c r="B408" s="16"/>
      <c r="C408" s="16"/>
      <c r="D408" s="16"/>
      <c r="E408" s="16"/>
      <c r="F408" s="16"/>
      <c r="G408" s="16"/>
      <c r="H408" s="16"/>
      <c r="I408" s="16"/>
      <c r="J408" s="16"/>
      <c r="K408" s="16"/>
      <c r="L408" s="17"/>
      <c r="M408" s="17"/>
      <c r="N408" s="16"/>
      <c r="O408" s="16"/>
      <c r="P408" s="16"/>
      <c r="Q408" s="26"/>
      <c r="R408" s="26"/>
      <c r="S408" s="26"/>
      <c r="T408" s="26"/>
      <c r="U408" s="17"/>
      <c r="V408" s="17"/>
      <c r="W408" s="17"/>
      <c r="X408" s="17"/>
      <c r="Y408" s="17"/>
      <c r="Z408" s="17"/>
      <c r="AA408" s="17"/>
      <c r="AB408" s="20"/>
      <c r="AC408" s="20"/>
      <c r="AD408" s="17"/>
      <c r="AE408" s="16"/>
      <c r="AF408" s="22"/>
      <c r="AG408" s="26"/>
      <c r="AH408" s="26"/>
      <c r="AI408" s="26"/>
      <c r="AJ408" s="24"/>
      <c r="AK408" s="25"/>
      <c r="AL408" s="25"/>
      <c r="AM408" s="25"/>
      <c r="AN408" s="25"/>
      <c r="AO408" s="26"/>
      <c r="AP408" s="16"/>
      <c r="AQ408" s="16"/>
      <c r="AR408" s="16"/>
      <c r="AS408" s="16"/>
      <c r="AT408" s="16"/>
      <c r="AU408" s="16"/>
      <c r="AV408" s="16"/>
      <c r="AW408" s="16"/>
      <c r="AX408" s="27"/>
      <c r="AY408" s="27"/>
      <c r="AZ408" s="16"/>
    </row>
    <row r="409" spans="1:52" s="15" customFormat="1" ht="15.75" customHeight="1" x14ac:dyDescent="0.25">
      <c r="A409" s="16"/>
      <c r="B409" s="16"/>
      <c r="C409" s="16"/>
      <c r="D409" s="16"/>
      <c r="E409" s="29"/>
      <c r="F409" s="16"/>
      <c r="G409" s="16"/>
      <c r="H409" s="16"/>
      <c r="I409" s="16"/>
      <c r="J409" s="16"/>
      <c r="K409" s="16"/>
      <c r="L409" s="17"/>
      <c r="M409" s="17"/>
      <c r="N409" s="16"/>
      <c r="O409" s="16"/>
      <c r="P409" s="16"/>
      <c r="Q409" s="26"/>
      <c r="R409" s="26"/>
      <c r="S409" s="26"/>
      <c r="T409" s="26"/>
      <c r="U409" s="17"/>
      <c r="V409" s="17"/>
      <c r="W409" s="17"/>
      <c r="X409" s="17"/>
      <c r="Y409" s="17"/>
      <c r="Z409" s="17"/>
      <c r="AA409" s="17"/>
      <c r="AB409" s="20"/>
      <c r="AC409" s="20"/>
      <c r="AD409" s="17"/>
      <c r="AE409" s="16"/>
      <c r="AF409" s="22"/>
      <c r="AG409" s="26"/>
      <c r="AH409" s="26"/>
      <c r="AI409" s="26"/>
      <c r="AJ409" s="24"/>
      <c r="AK409" s="25"/>
      <c r="AL409" s="25"/>
      <c r="AM409" s="25"/>
      <c r="AN409" s="25"/>
      <c r="AO409" s="26"/>
      <c r="AP409" s="16"/>
      <c r="AQ409" s="16"/>
      <c r="AR409" s="16"/>
      <c r="AS409" s="16"/>
      <c r="AT409" s="16"/>
      <c r="AU409" s="16"/>
      <c r="AV409" s="16"/>
      <c r="AW409" s="16"/>
      <c r="AX409" s="27"/>
      <c r="AY409" s="27"/>
      <c r="AZ409" s="16"/>
    </row>
    <row r="410" spans="1:52" s="15" customFormat="1" ht="15.75" customHeight="1" x14ac:dyDescent="0.25">
      <c r="A410" s="16"/>
      <c r="B410" s="16"/>
      <c r="C410" s="16"/>
      <c r="D410" s="16"/>
      <c r="E410" s="16"/>
      <c r="F410" s="16"/>
      <c r="G410" s="16"/>
      <c r="H410" s="16"/>
      <c r="I410" s="16"/>
      <c r="J410" s="16"/>
      <c r="K410" s="16"/>
      <c r="L410" s="17"/>
      <c r="M410" s="17"/>
      <c r="N410" s="16"/>
      <c r="O410" s="16"/>
      <c r="P410" s="16"/>
      <c r="Q410" s="26"/>
      <c r="R410" s="26"/>
      <c r="S410" s="26"/>
      <c r="T410" s="26"/>
      <c r="U410" s="17"/>
      <c r="V410" s="17"/>
      <c r="W410" s="17"/>
      <c r="X410" s="17"/>
      <c r="Y410" s="17"/>
      <c r="Z410" s="17"/>
      <c r="AA410" s="17"/>
      <c r="AB410" s="20"/>
      <c r="AC410" s="20"/>
      <c r="AD410" s="17"/>
      <c r="AE410" s="16"/>
      <c r="AF410" s="22"/>
      <c r="AG410" s="26"/>
      <c r="AH410" s="26"/>
      <c r="AI410" s="26"/>
      <c r="AJ410" s="24"/>
      <c r="AK410" s="25"/>
      <c r="AL410" s="25"/>
      <c r="AM410" s="25"/>
      <c r="AN410" s="25"/>
      <c r="AO410" s="26"/>
      <c r="AP410" s="16"/>
      <c r="AQ410" s="16"/>
      <c r="AR410" s="16"/>
      <c r="AS410" s="16"/>
      <c r="AT410" s="16"/>
      <c r="AU410" s="16"/>
      <c r="AV410" s="16"/>
      <c r="AW410" s="16"/>
      <c r="AX410" s="27"/>
      <c r="AY410" s="27"/>
      <c r="AZ410" s="16"/>
    </row>
    <row r="411" spans="1:52" s="15" customFormat="1" ht="15.75" customHeight="1" x14ac:dyDescent="0.25">
      <c r="A411" s="16"/>
      <c r="B411" s="16"/>
      <c r="C411" s="16"/>
      <c r="D411" s="16"/>
      <c r="E411" s="16"/>
      <c r="F411" s="16"/>
      <c r="G411" s="16"/>
      <c r="H411" s="16"/>
      <c r="I411" s="16"/>
      <c r="J411" s="16"/>
      <c r="K411" s="16"/>
      <c r="L411" s="17"/>
      <c r="M411" s="17"/>
      <c r="N411" s="16"/>
      <c r="O411" s="16"/>
      <c r="P411" s="16"/>
      <c r="Q411" s="26"/>
      <c r="R411" s="26"/>
      <c r="S411" s="26"/>
      <c r="T411" s="26"/>
      <c r="U411" s="26"/>
      <c r="V411" s="26"/>
      <c r="W411" s="26"/>
      <c r="X411" s="26"/>
      <c r="Y411" s="26"/>
      <c r="Z411" s="17"/>
      <c r="AA411" s="26"/>
      <c r="AB411" s="20"/>
      <c r="AC411" s="20"/>
      <c r="AD411" s="17"/>
      <c r="AE411" s="16"/>
      <c r="AF411" s="22"/>
      <c r="AG411" s="26"/>
      <c r="AH411" s="26"/>
      <c r="AI411" s="26"/>
      <c r="AJ411" s="24"/>
      <c r="AK411" s="25"/>
      <c r="AL411" s="25"/>
      <c r="AM411" s="25"/>
      <c r="AN411" s="25"/>
      <c r="AO411" s="26"/>
      <c r="AP411" s="16"/>
      <c r="AQ411" s="16"/>
      <c r="AR411" s="16"/>
      <c r="AS411" s="16"/>
      <c r="AT411" s="16"/>
      <c r="AU411" s="16"/>
      <c r="AV411" s="16"/>
      <c r="AW411" s="16"/>
      <c r="AX411" s="27"/>
      <c r="AY411" s="27"/>
      <c r="AZ411" s="16"/>
    </row>
    <row r="412" spans="1:52" s="15" customFormat="1" ht="15.75" customHeight="1" x14ac:dyDescent="0.25">
      <c r="A412" s="16"/>
      <c r="B412" s="16"/>
      <c r="C412" s="16"/>
      <c r="D412" s="16"/>
      <c r="E412" s="16"/>
      <c r="F412" s="16"/>
      <c r="G412" s="16"/>
      <c r="H412" s="16"/>
      <c r="I412" s="16"/>
      <c r="J412" s="16"/>
      <c r="K412" s="16"/>
      <c r="L412" s="17"/>
      <c r="M412" s="17"/>
      <c r="N412" s="16"/>
      <c r="O412" s="16"/>
      <c r="P412" s="16"/>
      <c r="Q412" s="26"/>
      <c r="R412" s="26"/>
      <c r="S412" s="26"/>
      <c r="T412" s="26"/>
      <c r="U412" s="17"/>
      <c r="V412" s="17"/>
      <c r="W412" s="17"/>
      <c r="X412" s="17"/>
      <c r="Y412" s="17"/>
      <c r="Z412" s="17"/>
      <c r="AA412" s="17"/>
      <c r="AB412" s="20"/>
      <c r="AC412" s="20"/>
      <c r="AD412" s="17"/>
      <c r="AE412" s="16"/>
      <c r="AF412" s="22"/>
      <c r="AG412" s="26"/>
      <c r="AH412" s="26"/>
      <c r="AI412" s="26"/>
      <c r="AJ412" s="24"/>
      <c r="AK412" s="25"/>
      <c r="AL412" s="25"/>
      <c r="AM412" s="25"/>
      <c r="AN412" s="25"/>
      <c r="AO412" s="26"/>
      <c r="AP412" s="16"/>
      <c r="AQ412" s="16"/>
      <c r="AR412" s="16"/>
      <c r="AS412" s="16"/>
      <c r="AT412" s="16"/>
      <c r="AU412" s="16"/>
      <c r="AV412" s="16"/>
      <c r="AW412" s="16"/>
      <c r="AX412" s="27"/>
      <c r="AY412" s="27"/>
      <c r="AZ412" s="16"/>
    </row>
    <row r="413" spans="1:52" s="15" customFormat="1" ht="15.75" customHeight="1" x14ac:dyDescent="0.25">
      <c r="A413" s="16"/>
      <c r="B413" s="16"/>
      <c r="C413" s="16"/>
      <c r="D413" s="16"/>
      <c r="E413" s="16"/>
      <c r="F413" s="16"/>
      <c r="G413" s="16"/>
      <c r="H413" s="16"/>
      <c r="I413" s="16"/>
      <c r="J413" s="16"/>
      <c r="K413" s="16"/>
      <c r="L413" s="17"/>
      <c r="M413" s="17"/>
      <c r="N413" s="16"/>
      <c r="O413" s="16"/>
      <c r="P413" s="16"/>
      <c r="Q413" s="26"/>
      <c r="R413" s="26"/>
      <c r="S413" s="26"/>
      <c r="T413" s="26"/>
      <c r="U413" s="17"/>
      <c r="V413" s="17"/>
      <c r="W413" s="17"/>
      <c r="X413" s="17"/>
      <c r="Y413" s="17"/>
      <c r="Z413" s="17"/>
      <c r="AA413" s="17"/>
      <c r="AB413" s="20"/>
      <c r="AC413" s="20"/>
      <c r="AD413" s="17"/>
      <c r="AE413" s="16"/>
      <c r="AF413" s="22"/>
      <c r="AG413" s="26"/>
      <c r="AH413" s="26"/>
      <c r="AI413" s="26"/>
      <c r="AJ413" s="24"/>
      <c r="AK413" s="25"/>
      <c r="AL413" s="25"/>
      <c r="AM413" s="25"/>
      <c r="AN413" s="25"/>
      <c r="AO413" s="26"/>
      <c r="AP413" s="16"/>
      <c r="AQ413" s="16"/>
      <c r="AR413" s="16"/>
      <c r="AS413" s="16"/>
      <c r="AT413" s="16"/>
      <c r="AU413" s="16"/>
      <c r="AV413" s="16"/>
      <c r="AW413" s="16"/>
      <c r="AX413" s="27"/>
      <c r="AY413" s="27"/>
      <c r="AZ413" s="16"/>
    </row>
    <row r="414" spans="1:52" s="15" customFormat="1" ht="15.75" customHeight="1" x14ac:dyDescent="0.25">
      <c r="A414" s="16"/>
      <c r="B414" s="16"/>
      <c r="C414" s="16"/>
      <c r="D414" s="16"/>
      <c r="E414" s="16"/>
      <c r="F414" s="16"/>
      <c r="G414" s="16"/>
      <c r="H414" s="16"/>
      <c r="I414" s="16"/>
      <c r="J414" s="16"/>
      <c r="K414" s="16"/>
      <c r="L414" s="17"/>
      <c r="M414" s="17"/>
      <c r="N414" s="16"/>
      <c r="O414" s="16"/>
      <c r="P414" s="16"/>
      <c r="Q414" s="26"/>
      <c r="R414" s="26"/>
      <c r="S414" s="26"/>
      <c r="T414" s="26"/>
      <c r="U414" s="17"/>
      <c r="V414" s="17"/>
      <c r="W414" s="17"/>
      <c r="X414" s="17"/>
      <c r="Y414" s="17"/>
      <c r="Z414" s="17"/>
      <c r="AA414" s="17"/>
      <c r="AB414" s="20"/>
      <c r="AC414" s="20"/>
      <c r="AD414" s="17"/>
      <c r="AE414" s="16"/>
      <c r="AF414" s="22"/>
      <c r="AG414" s="26"/>
      <c r="AH414" s="26"/>
      <c r="AI414" s="26"/>
      <c r="AJ414" s="24"/>
      <c r="AK414" s="25"/>
      <c r="AL414" s="25"/>
      <c r="AM414" s="25"/>
      <c r="AN414" s="25"/>
      <c r="AO414" s="26"/>
      <c r="AP414" s="16"/>
      <c r="AQ414" s="16"/>
      <c r="AR414" s="16"/>
      <c r="AS414" s="16"/>
      <c r="AT414" s="16"/>
      <c r="AU414" s="16"/>
      <c r="AV414" s="16"/>
      <c r="AW414" s="16"/>
      <c r="AX414" s="27"/>
      <c r="AY414" s="27"/>
      <c r="AZ414" s="16"/>
    </row>
    <row r="415" spans="1:52" s="15" customFormat="1" ht="15.75" customHeight="1" x14ac:dyDescent="0.25">
      <c r="A415" s="16"/>
      <c r="B415" s="16"/>
      <c r="C415" s="16"/>
      <c r="D415" s="16"/>
      <c r="E415" s="16"/>
      <c r="F415" s="16"/>
      <c r="G415" s="16"/>
      <c r="H415" s="16"/>
      <c r="I415" s="16"/>
      <c r="J415" s="16"/>
      <c r="K415" s="16"/>
      <c r="L415" s="17"/>
      <c r="M415" s="17"/>
      <c r="N415" s="16"/>
      <c r="O415" s="16"/>
      <c r="P415" s="16"/>
      <c r="Q415" s="26"/>
      <c r="R415" s="26"/>
      <c r="S415" s="26"/>
      <c r="T415" s="26"/>
      <c r="U415" s="17"/>
      <c r="V415" s="17"/>
      <c r="W415" s="17"/>
      <c r="X415" s="17"/>
      <c r="Y415" s="17"/>
      <c r="Z415" s="17"/>
      <c r="AA415" s="17"/>
      <c r="AB415" s="20"/>
      <c r="AC415" s="20"/>
      <c r="AD415" s="17"/>
      <c r="AE415" s="16"/>
      <c r="AF415" s="22"/>
      <c r="AG415" s="26"/>
      <c r="AH415" s="26"/>
      <c r="AI415" s="26"/>
      <c r="AJ415" s="24"/>
      <c r="AK415" s="25"/>
      <c r="AL415" s="25"/>
      <c r="AM415" s="25"/>
      <c r="AN415" s="25"/>
      <c r="AO415" s="26"/>
      <c r="AP415" s="16"/>
      <c r="AQ415" s="16"/>
      <c r="AR415" s="16"/>
      <c r="AS415" s="16"/>
      <c r="AT415" s="16"/>
      <c r="AU415" s="16"/>
      <c r="AV415" s="16"/>
      <c r="AW415" s="16"/>
      <c r="AX415" s="27"/>
      <c r="AY415" s="27"/>
      <c r="AZ415" s="16"/>
    </row>
    <row r="416" spans="1:52" s="15" customFormat="1" ht="15.75" customHeight="1" x14ac:dyDescent="0.25">
      <c r="A416" s="16"/>
      <c r="B416" s="16"/>
      <c r="C416" s="16"/>
      <c r="D416" s="16"/>
      <c r="E416" s="16"/>
      <c r="F416" s="16"/>
      <c r="G416" s="16"/>
      <c r="H416" s="16"/>
      <c r="I416" s="16"/>
      <c r="J416" s="16"/>
      <c r="K416" s="16"/>
      <c r="L416" s="17"/>
      <c r="M416" s="17"/>
      <c r="N416" s="16"/>
      <c r="O416" s="16"/>
      <c r="P416" s="16"/>
      <c r="Q416" s="26"/>
      <c r="R416" s="26"/>
      <c r="S416" s="26"/>
      <c r="T416" s="26"/>
      <c r="U416" s="17"/>
      <c r="V416" s="17"/>
      <c r="W416" s="17"/>
      <c r="X416" s="17"/>
      <c r="Y416" s="17"/>
      <c r="Z416" s="17"/>
      <c r="AA416" s="17"/>
      <c r="AB416" s="20"/>
      <c r="AC416" s="20"/>
      <c r="AD416" s="17"/>
      <c r="AE416" s="16"/>
      <c r="AF416" s="26"/>
      <c r="AG416" s="26"/>
      <c r="AH416" s="26"/>
      <c r="AI416" s="26"/>
      <c r="AJ416" s="24"/>
      <c r="AK416" s="25"/>
      <c r="AL416" s="25"/>
      <c r="AM416" s="25"/>
      <c r="AN416" s="25"/>
      <c r="AO416" s="26"/>
      <c r="AP416" s="16"/>
      <c r="AQ416" s="16"/>
      <c r="AR416" s="16"/>
      <c r="AS416" s="16"/>
      <c r="AT416" s="16"/>
      <c r="AU416" s="16"/>
      <c r="AV416" s="16"/>
      <c r="AW416" s="16"/>
      <c r="AX416" s="27"/>
      <c r="AY416" s="27"/>
      <c r="AZ416" s="16"/>
    </row>
    <row r="417" spans="1:52" s="15" customFormat="1" ht="15.75" customHeight="1" x14ac:dyDescent="0.25">
      <c r="A417" s="16"/>
      <c r="B417" s="16"/>
      <c r="C417" s="16"/>
      <c r="D417" s="16"/>
      <c r="E417" s="29"/>
      <c r="F417" s="16"/>
      <c r="G417" s="16"/>
      <c r="H417" s="16"/>
      <c r="I417" s="16"/>
      <c r="J417" s="16"/>
      <c r="K417" s="16"/>
      <c r="L417" s="17"/>
      <c r="M417" s="17"/>
      <c r="N417" s="16"/>
      <c r="O417" s="16"/>
      <c r="P417" s="16"/>
      <c r="Q417" s="26"/>
      <c r="R417" s="17"/>
      <c r="S417" s="26"/>
      <c r="T417" s="26"/>
      <c r="U417" s="17"/>
      <c r="V417" s="17"/>
      <c r="W417" s="17"/>
      <c r="X417" s="17"/>
      <c r="Y417" s="17"/>
      <c r="Z417" s="17"/>
      <c r="AA417" s="17"/>
      <c r="AB417" s="20"/>
      <c r="AC417" s="20"/>
      <c r="AD417" s="17"/>
      <c r="AE417" s="16"/>
      <c r="AF417" s="22"/>
      <c r="AG417" s="26"/>
      <c r="AH417" s="26"/>
      <c r="AI417" s="26"/>
      <c r="AJ417" s="24"/>
      <c r="AK417" s="25"/>
      <c r="AL417" s="25"/>
      <c r="AM417" s="25"/>
      <c r="AN417" s="25"/>
      <c r="AO417" s="26"/>
      <c r="AP417" s="16"/>
      <c r="AQ417" s="16"/>
      <c r="AR417" s="16"/>
      <c r="AS417" s="28"/>
      <c r="AT417" s="29"/>
      <c r="AU417" s="29"/>
      <c r="AV417" s="16"/>
      <c r="AW417" s="16"/>
      <c r="AX417" s="27"/>
      <c r="AY417" s="27"/>
      <c r="AZ417" s="16"/>
    </row>
    <row r="418" spans="1:52" s="15" customFormat="1" ht="15.75" customHeight="1" x14ac:dyDescent="0.25">
      <c r="A418" s="16"/>
      <c r="B418" s="16"/>
      <c r="C418" s="16"/>
      <c r="D418" s="16"/>
      <c r="E418" s="29"/>
      <c r="F418" s="16"/>
      <c r="G418" s="16"/>
      <c r="H418" s="16"/>
      <c r="I418" s="16"/>
      <c r="J418" s="16"/>
      <c r="K418" s="16"/>
      <c r="L418" s="17"/>
      <c r="M418" s="17"/>
      <c r="N418" s="16"/>
      <c r="O418" s="16"/>
      <c r="P418" s="16"/>
      <c r="Q418" s="26"/>
      <c r="R418" s="17"/>
      <c r="S418" s="26"/>
      <c r="T418" s="26"/>
      <c r="U418" s="17"/>
      <c r="V418" s="17"/>
      <c r="W418" s="17"/>
      <c r="X418" s="17"/>
      <c r="Y418" s="17"/>
      <c r="Z418" s="17"/>
      <c r="AA418" s="17"/>
      <c r="AB418" s="20"/>
      <c r="AC418" s="20"/>
      <c r="AD418" s="17"/>
      <c r="AE418" s="16"/>
      <c r="AF418" s="22"/>
      <c r="AG418" s="26"/>
      <c r="AH418" s="26"/>
      <c r="AI418" s="26"/>
      <c r="AJ418" s="24"/>
      <c r="AK418" s="25"/>
      <c r="AL418" s="25"/>
      <c r="AM418" s="25"/>
      <c r="AN418" s="25"/>
      <c r="AO418" s="26"/>
      <c r="AP418" s="16"/>
      <c r="AQ418" s="16"/>
      <c r="AR418" s="16"/>
      <c r="AS418" s="28"/>
      <c r="AT418" s="29"/>
      <c r="AU418" s="29"/>
      <c r="AV418" s="16"/>
      <c r="AW418" s="16"/>
      <c r="AX418" s="27"/>
      <c r="AY418" s="27"/>
      <c r="AZ418" s="16"/>
    </row>
    <row r="419" spans="1:52" s="15" customFormat="1" ht="15.75" customHeight="1" x14ac:dyDescent="0.25">
      <c r="A419" s="16"/>
      <c r="B419" s="16"/>
      <c r="C419" s="16"/>
      <c r="D419" s="16"/>
      <c r="E419" s="16"/>
      <c r="F419" s="16"/>
      <c r="G419" s="16"/>
      <c r="H419" s="16"/>
      <c r="I419" s="16"/>
      <c r="J419" s="16"/>
      <c r="K419" s="16"/>
      <c r="L419" s="17"/>
      <c r="M419" s="17"/>
      <c r="N419" s="16"/>
      <c r="O419" s="16"/>
      <c r="P419" s="16"/>
      <c r="Q419" s="26"/>
      <c r="R419" s="26"/>
      <c r="S419" s="26"/>
      <c r="T419" s="26"/>
      <c r="U419" s="17"/>
      <c r="V419" s="17"/>
      <c r="W419" s="17"/>
      <c r="X419" s="17"/>
      <c r="Y419" s="17"/>
      <c r="Z419" s="16"/>
      <c r="AA419" s="17"/>
      <c r="AB419" s="20"/>
      <c r="AC419" s="20"/>
      <c r="AD419" s="17"/>
      <c r="AE419" s="16"/>
      <c r="AF419" s="26"/>
      <c r="AG419" s="26"/>
      <c r="AH419" s="26"/>
      <c r="AI419" s="26"/>
      <c r="AJ419" s="24"/>
      <c r="AK419" s="25"/>
      <c r="AL419" s="25"/>
      <c r="AM419" s="25"/>
      <c r="AN419" s="25"/>
      <c r="AO419" s="26"/>
      <c r="AP419" s="16"/>
      <c r="AQ419" s="16"/>
      <c r="AR419" s="16"/>
      <c r="AS419" s="16"/>
      <c r="AT419" s="16"/>
      <c r="AU419" s="16"/>
      <c r="AV419" s="16"/>
      <c r="AW419" s="16"/>
      <c r="AX419" s="27"/>
      <c r="AY419" s="27"/>
      <c r="AZ419" s="16"/>
    </row>
    <row r="420" spans="1:52" s="15" customFormat="1" ht="15.75" customHeight="1" x14ac:dyDescent="0.25">
      <c r="A420" s="16"/>
      <c r="B420" s="16"/>
      <c r="C420" s="16"/>
      <c r="D420" s="16"/>
      <c r="E420" s="29"/>
      <c r="F420" s="16"/>
      <c r="G420" s="16"/>
      <c r="H420" s="16"/>
      <c r="I420" s="16"/>
      <c r="J420" s="16"/>
      <c r="K420" s="16"/>
      <c r="L420" s="17"/>
      <c r="M420" s="17"/>
      <c r="N420" s="16"/>
      <c r="O420" s="16"/>
      <c r="P420" s="16"/>
      <c r="Q420" s="26"/>
      <c r="R420" s="17"/>
      <c r="S420" s="26"/>
      <c r="T420" s="26"/>
      <c r="U420" s="17"/>
      <c r="V420" s="17"/>
      <c r="W420" s="17"/>
      <c r="X420" s="17"/>
      <c r="Y420" s="17"/>
      <c r="Z420" s="17"/>
      <c r="AA420" s="17"/>
      <c r="AB420" s="20"/>
      <c r="AC420" s="20"/>
      <c r="AD420" s="17"/>
      <c r="AE420" s="16"/>
      <c r="AF420" s="22"/>
      <c r="AG420" s="26"/>
      <c r="AH420" s="26"/>
      <c r="AI420" s="26"/>
      <c r="AJ420" s="24"/>
      <c r="AK420" s="25"/>
      <c r="AL420" s="25"/>
      <c r="AM420" s="25"/>
      <c r="AN420" s="25"/>
      <c r="AO420" s="26"/>
      <c r="AP420" s="16"/>
      <c r="AQ420" s="16"/>
      <c r="AR420" s="16"/>
      <c r="AS420" s="28"/>
      <c r="AT420" s="29"/>
      <c r="AU420" s="29"/>
      <c r="AV420" s="16"/>
      <c r="AW420" s="16"/>
      <c r="AX420" s="27"/>
      <c r="AY420" s="27"/>
      <c r="AZ420" s="16"/>
    </row>
    <row r="421" spans="1:52" s="15" customFormat="1" ht="15.75" customHeight="1" x14ac:dyDescent="0.25">
      <c r="A421" s="16"/>
      <c r="B421" s="16"/>
      <c r="C421" s="16"/>
      <c r="D421" s="16"/>
      <c r="E421" s="29"/>
      <c r="F421" s="16"/>
      <c r="G421" s="16"/>
      <c r="H421" s="16"/>
      <c r="I421" s="16"/>
      <c r="J421" s="16"/>
      <c r="K421" s="16"/>
      <c r="L421" s="17"/>
      <c r="M421" s="17"/>
      <c r="N421" s="16"/>
      <c r="O421" s="16"/>
      <c r="P421" s="16"/>
      <c r="Q421" s="26"/>
      <c r="R421" s="17"/>
      <c r="S421" s="26"/>
      <c r="T421" s="26"/>
      <c r="U421" s="17"/>
      <c r="V421" s="17"/>
      <c r="W421" s="17"/>
      <c r="X421" s="17"/>
      <c r="Y421" s="17"/>
      <c r="Z421" s="17"/>
      <c r="AA421" s="17"/>
      <c r="AB421" s="20"/>
      <c r="AC421" s="20"/>
      <c r="AD421" s="17"/>
      <c r="AE421" s="16"/>
      <c r="AF421" s="22"/>
      <c r="AG421" s="26"/>
      <c r="AH421" s="26"/>
      <c r="AI421" s="26"/>
      <c r="AJ421" s="24"/>
      <c r="AK421" s="25"/>
      <c r="AL421" s="25"/>
      <c r="AM421" s="25"/>
      <c r="AN421" s="25"/>
      <c r="AO421" s="26"/>
      <c r="AP421" s="16"/>
      <c r="AQ421" s="16"/>
      <c r="AR421" s="16"/>
      <c r="AS421" s="28"/>
      <c r="AT421" s="29"/>
      <c r="AU421" s="29"/>
      <c r="AV421" s="16"/>
      <c r="AW421" s="16"/>
      <c r="AX421" s="27"/>
      <c r="AY421" s="27"/>
      <c r="AZ421" s="16"/>
    </row>
    <row r="422" spans="1:52" s="15" customFormat="1" ht="15.75" customHeight="1" x14ac:dyDescent="0.25">
      <c r="A422" s="16"/>
      <c r="B422" s="16"/>
      <c r="C422" s="16"/>
      <c r="D422" s="16"/>
      <c r="E422" s="16"/>
      <c r="F422" s="16"/>
      <c r="G422" s="16"/>
      <c r="H422" s="16"/>
      <c r="I422" s="16"/>
      <c r="J422" s="16"/>
      <c r="K422" s="16"/>
      <c r="L422" s="17"/>
      <c r="M422" s="17"/>
      <c r="N422" s="16"/>
      <c r="O422" s="16"/>
      <c r="P422" s="16"/>
      <c r="Q422" s="26"/>
      <c r="R422" s="17"/>
      <c r="S422" s="26"/>
      <c r="T422" s="26"/>
      <c r="U422" s="17"/>
      <c r="V422" s="17"/>
      <c r="W422" s="17"/>
      <c r="X422" s="17"/>
      <c r="Y422" s="17"/>
      <c r="Z422" s="18"/>
      <c r="AA422" s="17"/>
      <c r="AB422" s="20"/>
      <c r="AC422" s="20"/>
      <c r="AD422" s="17"/>
      <c r="AE422" s="16"/>
      <c r="AF422" s="22"/>
      <c r="AG422" s="26"/>
      <c r="AH422" s="26"/>
      <c r="AI422" s="26"/>
      <c r="AJ422" s="24"/>
      <c r="AK422" s="25"/>
      <c r="AL422" s="25"/>
      <c r="AM422" s="25"/>
      <c r="AN422" s="25"/>
      <c r="AO422" s="26"/>
      <c r="AP422" s="16"/>
      <c r="AQ422" s="16"/>
      <c r="AR422" s="16"/>
      <c r="AS422" s="28"/>
      <c r="AT422" s="29"/>
      <c r="AU422" s="29"/>
      <c r="AV422" s="16"/>
      <c r="AW422" s="16"/>
      <c r="AX422" s="27"/>
      <c r="AY422" s="27"/>
      <c r="AZ422" s="16"/>
    </row>
    <row r="423" spans="1:52" s="15" customFormat="1" ht="15.75" customHeight="1" x14ac:dyDescent="0.25">
      <c r="A423" s="16"/>
      <c r="B423" s="16"/>
      <c r="C423" s="16"/>
      <c r="D423" s="16"/>
      <c r="E423" s="16"/>
      <c r="F423" s="16"/>
      <c r="G423" s="16"/>
      <c r="H423" s="16"/>
      <c r="I423" s="16"/>
      <c r="J423" s="16"/>
      <c r="K423" s="16"/>
      <c r="L423" s="17"/>
      <c r="M423" s="17"/>
      <c r="N423" s="16"/>
      <c r="O423" s="16"/>
      <c r="P423" s="16"/>
      <c r="Q423" s="26"/>
      <c r="R423" s="17"/>
      <c r="S423" s="26"/>
      <c r="T423" s="26"/>
      <c r="U423" s="17"/>
      <c r="V423" s="17"/>
      <c r="W423" s="17"/>
      <c r="X423" s="17"/>
      <c r="Y423" s="17"/>
      <c r="Z423" s="16"/>
      <c r="AA423" s="17"/>
      <c r="AB423" s="20"/>
      <c r="AC423" s="20"/>
      <c r="AD423" s="17"/>
      <c r="AE423" s="16"/>
      <c r="AF423" s="22"/>
      <c r="AG423" s="26"/>
      <c r="AH423" s="26"/>
      <c r="AI423" s="26"/>
      <c r="AJ423" s="24"/>
      <c r="AK423" s="25"/>
      <c r="AL423" s="25"/>
      <c r="AM423" s="25"/>
      <c r="AN423" s="25"/>
      <c r="AO423" s="26"/>
      <c r="AP423" s="16"/>
      <c r="AQ423" s="16"/>
      <c r="AR423" s="16"/>
      <c r="AS423" s="28"/>
      <c r="AT423" s="29"/>
      <c r="AU423" s="29"/>
      <c r="AV423" s="16"/>
      <c r="AW423" s="16"/>
      <c r="AX423" s="27"/>
      <c r="AY423" s="27"/>
      <c r="AZ423" s="16"/>
    </row>
    <row r="424" spans="1:52" s="15" customFormat="1" ht="15.75" customHeight="1" x14ac:dyDescent="0.25">
      <c r="A424" s="16"/>
      <c r="B424" s="16"/>
      <c r="C424" s="16"/>
      <c r="D424" s="16"/>
      <c r="E424" s="16"/>
      <c r="F424" s="16"/>
      <c r="G424" s="16"/>
      <c r="H424" s="16"/>
      <c r="I424" s="16"/>
      <c r="J424" s="16"/>
      <c r="K424" s="16"/>
      <c r="L424" s="17"/>
      <c r="M424" s="17"/>
      <c r="N424" s="16"/>
      <c r="O424" s="16"/>
      <c r="P424" s="16"/>
      <c r="Q424" s="26"/>
      <c r="R424" s="26"/>
      <c r="S424" s="26"/>
      <c r="T424" s="26"/>
      <c r="U424" s="17"/>
      <c r="V424" s="17"/>
      <c r="W424" s="17"/>
      <c r="X424" s="17"/>
      <c r="Y424" s="17"/>
      <c r="Z424" s="17"/>
      <c r="AA424" s="17"/>
      <c r="AB424" s="20"/>
      <c r="AC424" s="20"/>
      <c r="AD424" s="17"/>
      <c r="AE424" s="16"/>
      <c r="AF424" s="22"/>
      <c r="AG424" s="26"/>
      <c r="AH424" s="26"/>
      <c r="AI424" s="26"/>
      <c r="AJ424" s="24"/>
      <c r="AK424" s="25"/>
      <c r="AL424" s="25"/>
      <c r="AM424" s="25"/>
      <c r="AN424" s="25"/>
      <c r="AO424" s="26"/>
      <c r="AP424" s="16"/>
      <c r="AQ424" s="16"/>
      <c r="AR424" s="16"/>
      <c r="AS424" s="16"/>
      <c r="AT424" s="16"/>
      <c r="AU424" s="16"/>
      <c r="AV424" s="16"/>
      <c r="AW424" s="16"/>
      <c r="AX424" s="27"/>
      <c r="AY424" s="27"/>
      <c r="AZ424" s="16"/>
    </row>
    <row r="425" spans="1:52" s="15" customFormat="1" ht="15.75" customHeight="1" x14ac:dyDescent="0.25">
      <c r="A425" s="16"/>
      <c r="B425" s="16"/>
      <c r="C425" s="16"/>
      <c r="D425" s="16"/>
      <c r="E425" s="16"/>
      <c r="F425" s="16"/>
      <c r="G425" s="16"/>
      <c r="H425" s="16"/>
      <c r="I425" s="16"/>
      <c r="J425" s="16"/>
      <c r="K425" s="16"/>
      <c r="L425" s="17"/>
      <c r="M425" s="17"/>
      <c r="N425" s="16"/>
      <c r="O425" s="16"/>
      <c r="P425" s="16"/>
      <c r="Q425" s="26"/>
      <c r="R425" s="26"/>
      <c r="S425" s="26"/>
      <c r="T425" s="26"/>
      <c r="U425" s="17"/>
      <c r="V425" s="17"/>
      <c r="W425" s="17"/>
      <c r="X425" s="17"/>
      <c r="Y425" s="17"/>
      <c r="Z425" s="17"/>
      <c r="AA425" s="17"/>
      <c r="AB425" s="20"/>
      <c r="AC425" s="20"/>
      <c r="AD425" s="17"/>
      <c r="AE425" s="16"/>
      <c r="AF425" s="22"/>
      <c r="AG425" s="26"/>
      <c r="AH425" s="26"/>
      <c r="AI425" s="26"/>
      <c r="AJ425" s="24"/>
      <c r="AK425" s="25"/>
      <c r="AL425" s="25"/>
      <c r="AM425" s="25"/>
      <c r="AN425" s="25"/>
      <c r="AO425" s="26"/>
      <c r="AP425" s="16"/>
      <c r="AQ425" s="16"/>
      <c r="AR425" s="16"/>
      <c r="AS425" s="16"/>
      <c r="AT425" s="16"/>
      <c r="AU425" s="16"/>
      <c r="AV425" s="16"/>
      <c r="AW425" s="16"/>
      <c r="AX425" s="27"/>
      <c r="AY425" s="27"/>
      <c r="AZ425" s="16"/>
    </row>
    <row r="426" spans="1:52" s="15" customFormat="1" ht="15.75" customHeight="1" x14ac:dyDescent="0.25">
      <c r="A426" s="16"/>
      <c r="B426" s="16"/>
      <c r="C426" s="16"/>
      <c r="D426" s="16"/>
      <c r="E426" s="16"/>
      <c r="F426" s="16"/>
      <c r="G426" s="16"/>
      <c r="H426" s="16"/>
      <c r="I426" s="16"/>
      <c r="J426" s="16"/>
      <c r="K426" s="16"/>
      <c r="L426" s="17"/>
      <c r="M426" s="17"/>
      <c r="N426" s="16"/>
      <c r="O426" s="16"/>
      <c r="P426" s="16"/>
      <c r="Q426" s="26"/>
      <c r="R426" s="26"/>
      <c r="S426" s="26"/>
      <c r="T426" s="26"/>
      <c r="U426" s="17"/>
      <c r="V426" s="17"/>
      <c r="W426" s="17"/>
      <c r="X426" s="17"/>
      <c r="Y426" s="17"/>
      <c r="Z426" s="17"/>
      <c r="AA426" s="17"/>
      <c r="AB426" s="20"/>
      <c r="AC426" s="20"/>
      <c r="AD426" s="17"/>
      <c r="AE426" s="16"/>
      <c r="AF426" s="26"/>
      <c r="AG426" s="26"/>
      <c r="AH426" s="26"/>
      <c r="AI426" s="26"/>
      <c r="AJ426" s="24"/>
      <c r="AK426" s="25"/>
      <c r="AL426" s="25"/>
      <c r="AM426" s="25"/>
      <c r="AN426" s="25"/>
      <c r="AO426" s="26"/>
      <c r="AP426" s="16"/>
      <c r="AQ426" s="16"/>
      <c r="AR426" s="16"/>
      <c r="AS426" s="16"/>
      <c r="AT426" s="16"/>
      <c r="AU426" s="16"/>
      <c r="AV426" s="16"/>
      <c r="AW426" s="16"/>
      <c r="AX426" s="27"/>
      <c r="AY426" s="27"/>
      <c r="AZ426" s="16"/>
    </row>
    <row r="427" spans="1:52" s="15" customFormat="1" ht="15.75" customHeight="1" x14ac:dyDescent="0.25">
      <c r="A427" s="16"/>
      <c r="B427" s="16"/>
      <c r="C427" s="16"/>
      <c r="D427" s="16"/>
      <c r="E427" s="16"/>
      <c r="F427" s="16"/>
      <c r="G427" s="16"/>
      <c r="H427" s="16"/>
      <c r="I427" s="16"/>
      <c r="J427" s="16"/>
      <c r="K427" s="16"/>
      <c r="L427" s="17"/>
      <c r="M427" s="17"/>
      <c r="N427" s="16"/>
      <c r="O427" s="16"/>
      <c r="P427" s="16"/>
      <c r="Q427" s="26"/>
      <c r="R427" s="26"/>
      <c r="S427" s="26"/>
      <c r="T427" s="26"/>
      <c r="U427" s="26"/>
      <c r="V427" s="26"/>
      <c r="W427" s="26"/>
      <c r="X427" s="26"/>
      <c r="Y427" s="26"/>
      <c r="Z427" s="17"/>
      <c r="AA427" s="26"/>
      <c r="AB427" s="20"/>
      <c r="AC427" s="20"/>
      <c r="AD427" s="17"/>
      <c r="AE427" s="16"/>
      <c r="AF427" s="22"/>
      <c r="AG427" s="26"/>
      <c r="AH427" s="26"/>
      <c r="AI427" s="26"/>
      <c r="AJ427" s="24"/>
      <c r="AK427" s="25"/>
      <c r="AL427" s="25"/>
      <c r="AM427" s="25"/>
      <c r="AN427" s="25"/>
      <c r="AO427" s="26"/>
      <c r="AP427" s="16"/>
      <c r="AQ427" s="16"/>
      <c r="AR427" s="16"/>
      <c r="AS427" s="16"/>
      <c r="AT427" s="16"/>
      <c r="AU427" s="16"/>
      <c r="AV427" s="16"/>
      <c r="AW427" s="16"/>
      <c r="AX427" s="27"/>
      <c r="AY427" s="27"/>
      <c r="AZ427" s="16"/>
    </row>
    <row r="428" spans="1:52" s="15" customFormat="1" ht="15.75" customHeight="1" x14ac:dyDescent="0.25">
      <c r="A428" s="16"/>
      <c r="B428" s="16"/>
      <c r="C428" s="16"/>
      <c r="D428" s="16"/>
      <c r="E428" s="16"/>
      <c r="F428" s="16"/>
      <c r="G428" s="16"/>
      <c r="H428" s="16"/>
      <c r="I428" s="16"/>
      <c r="J428" s="16"/>
      <c r="K428" s="16"/>
      <c r="L428" s="17"/>
      <c r="M428" s="17"/>
      <c r="N428" s="16"/>
      <c r="O428" s="16"/>
      <c r="P428" s="16"/>
      <c r="Q428" s="26"/>
      <c r="R428" s="26"/>
      <c r="S428" s="26"/>
      <c r="T428" s="26"/>
      <c r="U428" s="17"/>
      <c r="V428" s="17"/>
      <c r="W428" s="17"/>
      <c r="X428" s="17"/>
      <c r="Y428" s="17"/>
      <c r="Z428" s="17"/>
      <c r="AA428" s="17"/>
      <c r="AB428" s="20"/>
      <c r="AC428" s="20"/>
      <c r="AD428" s="17"/>
      <c r="AE428" s="16"/>
      <c r="AF428" s="22"/>
      <c r="AG428" s="26"/>
      <c r="AH428" s="26"/>
      <c r="AI428" s="26"/>
      <c r="AJ428" s="24"/>
      <c r="AK428" s="25"/>
      <c r="AL428" s="25"/>
      <c r="AM428" s="25"/>
      <c r="AN428" s="25"/>
      <c r="AO428" s="26"/>
      <c r="AP428" s="16"/>
      <c r="AQ428" s="16"/>
      <c r="AR428" s="16"/>
      <c r="AS428" s="16"/>
      <c r="AT428" s="16"/>
      <c r="AU428" s="16"/>
      <c r="AV428" s="16"/>
      <c r="AW428" s="16"/>
      <c r="AX428" s="27"/>
      <c r="AY428" s="27"/>
      <c r="AZ428" s="16"/>
    </row>
    <row r="429" spans="1:52" s="15" customFormat="1" ht="15.75" customHeight="1" x14ac:dyDescent="0.25">
      <c r="A429" s="16"/>
      <c r="B429" s="16"/>
      <c r="C429" s="16"/>
      <c r="D429" s="16"/>
      <c r="E429" s="16"/>
      <c r="F429" s="16"/>
      <c r="G429" s="16"/>
      <c r="H429" s="16"/>
      <c r="I429" s="16"/>
      <c r="J429" s="16"/>
      <c r="K429" s="16"/>
      <c r="L429" s="17"/>
      <c r="M429" s="17"/>
      <c r="N429" s="16"/>
      <c r="O429" s="16"/>
      <c r="P429" s="16"/>
      <c r="Q429" s="26"/>
      <c r="R429" s="26"/>
      <c r="S429" s="26"/>
      <c r="T429" s="26"/>
      <c r="U429" s="17"/>
      <c r="V429" s="17"/>
      <c r="W429" s="17"/>
      <c r="X429" s="17"/>
      <c r="Y429" s="17"/>
      <c r="Z429" s="17"/>
      <c r="AA429" s="17"/>
      <c r="AB429" s="20"/>
      <c r="AC429" s="20"/>
      <c r="AD429" s="17"/>
      <c r="AE429" s="16"/>
      <c r="AF429" s="22"/>
      <c r="AG429" s="26"/>
      <c r="AH429" s="26"/>
      <c r="AI429" s="26"/>
      <c r="AJ429" s="24"/>
      <c r="AK429" s="25"/>
      <c r="AL429" s="25"/>
      <c r="AM429" s="25"/>
      <c r="AN429" s="25"/>
      <c r="AO429" s="26"/>
      <c r="AP429" s="16"/>
      <c r="AQ429" s="16"/>
      <c r="AR429" s="16"/>
      <c r="AS429" s="16"/>
      <c r="AT429" s="16"/>
      <c r="AU429" s="16"/>
      <c r="AV429" s="16"/>
      <c r="AW429" s="16"/>
      <c r="AX429" s="27"/>
      <c r="AY429" s="27"/>
      <c r="AZ429" s="16"/>
    </row>
    <row r="430" spans="1:52" s="15" customFormat="1" ht="15.75" customHeight="1" x14ac:dyDescent="0.25">
      <c r="A430" s="16"/>
      <c r="B430" s="16"/>
      <c r="C430" s="16"/>
      <c r="D430" s="16"/>
      <c r="E430" s="16"/>
      <c r="F430" s="16"/>
      <c r="G430" s="16"/>
      <c r="H430" s="16"/>
      <c r="I430" s="16"/>
      <c r="J430" s="16"/>
      <c r="K430" s="16"/>
      <c r="L430" s="17"/>
      <c r="M430" s="17"/>
      <c r="N430" s="16"/>
      <c r="O430" s="16"/>
      <c r="P430" s="16"/>
      <c r="Q430" s="26"/>
      <c r="R430" s="26"/>
      <c r="S430" s="26"/>
      <c r="T430" s="26"/>
      <c r="U430" s="17"/>
      <c r="V430" s="17"/>
      <c r="W430" s="17"/>
      <c r="X430" s="17"/>
      <c r="Y430" s="17"/>
      <c r="Z430" s="17"/>
      <c r="AA430" s="17"/>
      <c r="AB430" s="20"/>
      <c r="AC430" s="20"/>
      <c r="AD430" s="17"/>
      <c r="AE430" s="16"/>
      <c r="AF430" s="22"/>
      <c r="AG430" s="26"/>
      <c r="AH430" s="26"/>
      <c r="AI430" s="26"/>
      <c r="AJ430" s="24"/>
      <c r="AK430" s="25"/>
      <c r="AL430" s="25"/>
      <c r="AM430" s="25"/>
      <c r="AN430" s="25"/>
      <c r="AO430" s="26"/>
      <c r="AP430" s="16"/>
      <c r="AQ430" s="16"/>
      <c r="AR430" s="16"/>
      <c r="AS430" s="16"/>
      <c r="AT430" s="16"/>
      <c r="AU430" s="16"/>
      <c r="AV430" s="16"/>
      <c r="AW430" s="16"/>
      <c r="AX430" s="27"/>
      <c r="AY430" s="27"/>
      <c r="AZ430" s="16"/>
    </row>
    <row r="431" spans="1:52" s="15" customFormat="1" ht="15.75" customHeight="1" x14ac:dyDescent="0.25">
      <c r="A431" s="16"/>
      <c r="B431" s="16"/>
      <c r="C431" s="16"/>
      <c r="D431" s="16"/>
      <c r="E431" s="29"/>
      <c r="F431" s="16"/>
      <c r="G431" s="16"/>
      <c r="H431" s="16"/>
      <c r="I431" s="16"/>
      <c r="J431" s="16"/>
      <c r="K431" s="16"/>
      <c r="L431" s="17"/>
      <c r="M431" s="17"/>
      <c r="N431" s="16"/>
      <c r="O431" s="16"/>
      <c r="P431" s="16"/>
      <c r="Q431" s="26"/>
      <c r="R431" s="17"/>
      <c r="S431" s="26"/>
      <c r="T431" s="26"/>
      <c r="U431" s="17"/>
      <c r="V431" s="17"/>
      <c r="W431" s="17"/>
      <c r="X431" s="17"/>
      <c r="Y431" s="17"/>
      <c r="Z431" s="17"/>
      <c r="AA431" s="17"/>
      <c r="AB431" s="20"/>
      <c r="AC431" s="20"/>
      <c r="AD431" s="17"/>
      <c r="AE431" s="16"/>
      <c r="AF431" s="22"/>
      <c r="AG431" s="26"/>
      <c r="AH431" s="26"/>
      <c r="AI431" s="26"/>
      <c r="AJ431" s="24"/>
      <c r="AK431" s="25"/>
      <c r="AL431" s="25"/>
      <c r="AM431" s="25"/>
      <c r="AN431" s="25"/>
      <c r="AO431" s="26"/>
      <c r="AP431" s="16"/>
      <c r="AQ431" s="16"/>
      <c r="AR431" s="16"/>
      <c r="AS431" s="28"/>
      <c r="AT431" s="29"/>
      <c r="AU431" s="29"/>
      <c r="AV431" s="16"/>
      <c r="AW431" s="16"/>
      <c r="AX431" s="27"/>
      <c r="AY431" s="27"/>
      <c r="AZ431" s="16"/>
    </row>
    <row r="432" spans="1:52" s="15" customFormat="1" ht="15.75" customHeight="1" x14ac:dyDescent="0.25">
      <c r="A432" s="16"/>
      <c r="B432" s="16"/>
      <c r="C432" s="16"/>
      <c r="D432" s="16"/>
      <c r="E432" s="29"/>
      <c r="F432" s="16"/>
      <c r="G432" s="16"/>
      <c r="H432" s="16"/>
      <c r="I432" s="16"/>
      <c r="J432" s="16"/>
      <c r="K432" s="16"/>
      <c r="L432" s="17"/>
      <c r="M432" s="17"/>
      <c r="N432" s="16"/>
      <c r="O432" s="16"/>
      <c r="P432" s="16"/>
      <c r="Q432" s="26"/>
      <c r="R432" s="17"/>
      <c r="S432" s="26"/>
      <c r="T432" s="26"/>
      <c r="U432" s="17"/>
      <c r="V432" s="17"/>
      <c r="W432" s="17"/>
      <c r="X432" s="17"/>
      <c r="Y432" s="17"/>
      <c r="Z432" s="17"/>
      <c r="AA432" s="17"/>
      <c r="AB432" s="20"/>
      <c r="AC432" s="20"/>
      <c r="AD432" s="17"/>
      <c r="AE432" s="16"/>
      <c r="AF432" s="22"/>
      <c r="AG432" s="26"/>
      <c r="AH432" s="26"/>
      <c r="AI432" s="26"/>
      <c r="AJ432" s="24"/>
      <c r="AK432" s="25"/>
      <c r="AL432" s="25"/>
      <c r="AM432" s="25"/>
      <c r="AN432" s="25"/>
      <c r="AO432" s="26"/>
      <c r="AP432" s="16"/>
      <c r="AQ432" s="16"/>
      <c r="AR432" s="16"/>
      <c r="AS432" s="28"/>
      <c r="AT432" s="28"/>
      <c r="AU432" s="28"/>
      <c r="AV432" s="16"/>
      <c r="AW432" s="16"/>
      <c r="AX432" s="27"/>
      <c r="AY432" s="27"/>
      <c r="AZ432" s="16"/>
    </row>
    <row r="433" spans="1:52" s="15" customFormat="1" ht="15.75" customHeight="1" x14ac:dyDescent="0.25">
      <c r="A433" s="16"/>
      <c r="B433" s="16"/>
      <c r="C433" s="16"/>
      <c r="D433" s="16"/>
      <c r="E433" s="29"/>
      <c r="F433" s="16"/>
      <c r="G433" s="16"/>
      <c r="H433" s="16"/>
      <c r="I433" s="16"/>
      <c r="J433" s="16"/>
      <c r="K433" s="16"/>
      <c r="L433" s="17"/>
      <c r="M433" s="17"/>
      <c r="N433" s="16"/>
      <c r="O433" s="16"/>
      <c r="P433" s="16"/>
      <c r="Q433" s="26"/>
      <c r="R433" s="17"/>
      <c r="S433" s="26"/>
      <c r="T433" s="26"/>
      <c r="U433" s="17"/>
      <c r="V433" s="17"/>
      <c r="W433" s="17"/>
      <c r="X433" s="17"/>
      <c r="Y433" s="17"/>
      <c r="Z433" s="17"/>
      <c r="AA433" s="17"/>
      <c r="AB433" s="20"/>
      <c r="AC433" s="20"/>
      <c r="AD433" s="17"/>
      <c r="AE433" s="16"/>
      <c r="AF433" s="22"/>
      <c r="AG433" s="26"/>
      <c r="AH433" s="26"/>
      <c r="AI433" s="26"/>
      <c r="AJ433" s="24"/>
      <c r="AK433" s="25"/>
      <c r="AL433" s="25"/>
      <c r="AM433" s="25"/>
      <c r="AN433" s="25"/>
      <c r="AO433" s="26"/>
      <c r="AP433" s="16"/>
      <c r="AQ433" s="16"/>
      <c r="AR433" s="16"/>
      <c r="AS433" s="28"/>
      <c r="AT433" s="29"/>
      <c r="AU433" s="29"/>
      <c r="AV433" s="16"/>
      <c r="AW433" s="16"/>
      <c r="AX433" s="27"/>
      <c r="AY433" s="27"/>
      <c r="AZ433" s="16"/>
    </row>
    <row r="434" spans="1:52" s="15" customFormat="1" ht="15.75" customHeight="1" x14ac:dyDescent="0.25">
      <c r="A434" s="16"/>
      <c r="B434" s="16"/>
      <c r="C434" s="16"/>
      <c r="D434" s="16"/>
      <c r="E434" s="29"/>
      <c r="F434" s="16"/>
      <c r="G434" s="16"/>
      <c r="H434" s="16"/>
      <c r="I434" s="16"/>
      <c r="J434" s="16"/>
      <c r="K434" s="16"/>
      <c r="L434" s="17"/>
      <c r="M434" s="17"/>
      <c r="N434" s="16"/>
      <c r="O434" s="16"/>
      <c r="P434" s="16"/>
      <c r="Q434" s="26"/>
      <c r="R434" s="17"/>
      <c r="S434" s="26"/>
      <c r="T434" s="26"/>
      <c r="U434" s="17"/>
      <c r="V434" s="17"/>
      <c r="W434" s="17"/>
      <c r="X434" s="17"/>
      <c r="Y434" s="17"/>
      <c r="Z434" s="17"/>
      <c r="AA434" s="17"/>
      <c r="AB434" s="20"/>
      <c r="AC434" s="20"/>
      <c r="AD434" s="17"/>
      <c r="AE434" s="16"/>
      <c r="AF434" s="22"/>
      <c r="AG434" s="26"/>
      <c r="AH434" s="26"/>
      <c r="AI434" s="26"/>
      <c r="AJ434" s="24"/>
      <c r="AK434" s="25"/>
      <c r="AL434" s="25"/>
      <c r="AM434" s="25"/>
      <c r="AN434" s="25"/>
      <c r="AO434" s="26"/>
      <c r="AP434" s="16"/>
      <c r="AQ434" s="16"/>
      <c r="AR434" s="16"/>
      <c r="AS434" s="28"/>
      <c r="AT434" s="28"/>
      <c r="AU434" s="28"/>
      <c r="AV434" s="16"/>
      <c r="AW434" s="16"/>
      <c r="AX434" s="27"/>
      <c r="AY434" s="27"/>
      <c r="AZ434" s="16"/>
    </row>
    <row r="435" spans="1:52" s="15" customFormat="1" ht="15.75" customHeight="1" x14ac:dyDescent="0.25">
      <c r="A435" s="16"/>
      <c r="B435" s="16"/>
      <c r="C435" s="16"/>
      <c r="D435" s="16"/>
      <c r="E435" s="29"/>
      <c r="F435" s="16"/>
      <c r="G435" s="16"/>
      <c r="H435" s="16"/>
      <c r="I435" s="16"/>
      <c r="J435" s="16"/>
      <c r="K435" s="16"/>
      <c r="L435" s="17"/>
      <c r="M435" s="17"/>
      <c r="N435" s="16"/>
      <c r="O435" s="16"/>
      <c r="P435" s="16"/>
      <c r="Q435" s="26"/>
      <c r="R435" s="17"/>
      <c r="S435" s="26"/>
      <c r="T435" s="26"/>
      <c r="U435" s="17"/>
      <c r="V435" s="17"/>
      <c r="W435" s="17"/>
      <c r="X435" s="17"/>
      <c r="Y435" s="17"/>
      <c r="Z435" s="17"/>
      <c r="AA435" s="17"/>
      <c r="AB435" s="20"/>
      <c r="AC435" s="20"/>
      <c r="AD435" s="17"/>
      <c r="AE435" s="16"/>
      <c r="AF435" s="22"/>
      <c r="AG435" s="26"/>
      <c r="AH435" s="26"/>
      <c r="AI435" s="26"/>
      <c r="AJ435" s="24"/>
      <c r="AK435" s="25"/>
      <c r="AL435" s="25"/>
      <c r="AM435" s="25"/>
      <c r="AN435" s="25"/>
      <c r="AO435" s="26"/>
      <c r="AP435" s="16"/>
      <c r="AQ435" s="16"/>
      <c r="AR435" s="16"/>
      <c r="AS435" s="28"/>
      <c r="AT435" s="29"/>
      <c r="AU435" s="29"/>
      <c r="AV435" s="16"/>
      <c r="AW435" s="16"/>
      <c r="AX435" s="27"/>
      <c r="AY435" s="27"/>
      <c r="AZ435" s="16"/>
    </row>
    <row r="436" spans="1:52" s="15" customFormat="1" ht="15.75" customHeight="1" x14ac:dyDescent="0.25">
      <c r="A436" s="16"/>
      <c r="B436" s="16"/>
      <c r="C436" s="16"/>
      <c r="D436" s="16"/>
      <c r="E436" s="29"/>
      <c r="F436" s="16"/>
      <c r="G436" s="16"/>
      <c r="H436" s="16"/>
      <c r="I436" s="16"/>
      <c r="J436" s="16"/>
      <c r="K436" s="16"/>
      <c r="L436" s="17"/>
      <c r="M436" s="17"/>
      <c r="N436" s="16"/>
      <c r="O436" s="16"/>
      <c r="P436" s="16"/>
      <c r="Q436" s="26"/>
      <c r="R436" s="17"/>
      <c r="S436" s="26"/>
      <c r="T436" s="26"/>
      <c r="U436" s="17"/>
      <c r="V436" s="17"/>
      <c r="W436" s="17"/>
      <c r="X436" s="17"/>
      <c r="Y436" s="17"/>
      <c r="Z436" s="17"/>
      <c r="AA436" s="17"/>
      <c r="AB436" s="20"/>
      <c r="AC436" s="20"/>
      <c r="AD436" s="17"/>
      <c r="AE436" s="16"/>
      <c r="AF436" s="22"/>
      <c r="AG436" s="26"/>
      <c r="AH436" s="26"/>
      <c r="AI436" s="26"/>
      <c r="AJ436" s="24"/>
      <c r="AK436" s="25"/>
      <c r="AL436" s="25"/>
      <c r="AM436" s="25"/>
      <c r="AN436" s="25"/>
      <c r="AO436" s="26"/>
      <c r="AP436" s="16"/>
      <c r="AQ436" s="16"/>
      <c r="AR436" s="16"/>
      <c r="AS436" s="28"/>
      <c r="AT436" s="28"/>
      <c r="AU436" s="29"/>
      <c r="AV436" s="16"/>
      <c r="AW436" s="16"/>
      <c r="AX436" s="27"/>
      <c r="AY436" s="27"/>
      <c r="AZ436" s="16"/>
    </row>
    <row r="437" spans="1:52" s="15" customFormat="1" ht="15.75" customHeight="1" x14ac:dyDescent="0.25">
      <c r="A437" s="16"/>
      <c r="B437" s="16"/>
      <c r="C437" s="16"/>
      <c r="D437" s="16"/>
      <c r="E437" s="29"/>
      <c r="F437" s="16"/>
      <c r="G437" s="16"/>
      <c r="H437" s="16"/>
      <c r="I437" s="16"/>
      <c r="J437" s="16"/>
      <c r="K437" s="16"/>
      <c r="L437" s="17"/>
      <c r="M437" s="17"/>
      <c r="N437" s="16"/>
      <c r="O437" s="16"/>
      <c r="P437" s="16"/>
      <c r="Q437" s="26"/>
      <c r="R437" s="17"/>
      <c r="S437" s="26"/>
      <c r="T437" s="26"/>
      <c r="U437" s="17"/>
      <c r="V437" s="17"/>
      <c r="W437" s="17"/>
      <c r="X437" s="17"/>
      <c r="Y437" s="17"/>
      <c r="Z437" s="17"/>
      <c r="AA437" s="17"/>
      <c r="AB437" s="20"/>
      <c r="AC437" s="20"/>
      <c r="AD437" s="17"/>
      <c r="AE437" s="16"/>
      <c r="AF437" s="22"/>
      <c r="AG437" s="26"/>
      <c r="AH437" s="26"/>
      <c r="AI437" s="26"/>
      <c r="AJ437" s="24"/>
      <c r="AK437" s="25"/>
      <c r="AL437" s="25"/>
      <c r="AM437" s="25"/>
      <c r="AN437" s="25"/>
      <c r="AO437" s="26"/>
      <c r="AP437" s="16"/>
      <c r="AQ437" s="16"/>
      <c r="AR437" s="16"/>
      <c r="AS437" s="28"/>
      <c r="AT437" s="28"/>
      <c r="AU437" s="29"/>
      <c r="AV437" s="16"/>
      <c r="AW437" s="16"/>
      <c r="AX437" s="27"/>
      <c r="AY437" s="27"/>
      <c r="AZ437" s="16"/>
    </row>
    <row r="438" spans="1:52" s="15" customFormat="1" ht="15.75" customHeight="1" x14ac:dyDescent="0.25">
      <c r="A438" s="16"/>
      <c r="B438" s="16"/>
      <c r="C438" s="16"/>
      <c r="D438" s="16"/>
      <c r="E438" s="29"/>
      <c r="F438" s="16"/>
      <c r="G438" s="16"/>
      <c r="H438" s="16"/>
      <c r="I438" s="16"/>
      <c r="J438" s="16"/>
      <c r="K438" s="16"/>
      <c r="L438" s="17"/>
      <c r="M438" s="17"/>
      <c r="N438" s="16"/>
      <c r="O438" s="16"/>
      <c r="P438" s="16"/>
      <c r="Q438" s="26"/>
      <c r="R438" s="17"/>
      <c r="S438" s="26"/>
      <c r="T438" s="26"/>
      <c r="U438" s="17"/>
      <c r="V438" s="17"/>
      <c r="W438" s="17"/>
      <c r="X438" s="17"/>
      <c r="Y438" s="17"/>
      <c r="Z438" s="17"/>
      <c r="AA438" s="17"/>
      <c r="AB438" s="20"/>
      <c r="AC438" s="20"/>
      <c r="AD438" s="17"/>
      <c r="AE438" s="16"/>
      <c r="AF438" s="22"/>
      <c r="AG438" s="26"/>
      <c r="AH438" s="26"/>
      <c r="AI438" s="26"/>
      <c r="AJ438" s="24"/>
      <c r="AK438" s="25"/>
      <c r="AL438" s="25"/>
      <c r="AM438" s="25"/>
      <c r="AN438" s="25"/>
      <c r="AO438" s="26"/>
      <c r="AP438" s="16"/>
      <c r="AQ438" s="16"/>
      <c r="AR438" s="16"/>
      <c r="AS438" s="28"/>
      <c r="AT438" s="28"/>
      <c r="AU438" s="28"/>
      <c r="AV438" s="16"/>
      <c r="AW438" s="16"/>
      <c r="AX438" s="27"/>
      <c r="AY438" s="27"/>
      <c r="AZ438" s="16"/>
    </row>
    <row r="439" spans="1:52" s="15" customFormat="1" ht="15.75" customHeight="1" x14ac:dyDescent="0.25">
      <c r="A439" s="16"/>
      <c r="B439" s="16"/>
      <c r="C439" s="16"/>
      <c r="D439" s="16"/>
      <c r="E439" s="29"/>
      <c r="F439" s="16"/>
      <c r="G439" s="16"/>
      <c r="H439" s="16"/>
      <c r="I439" s="16"/>
      <c r="J439" s="16"/>
      <c r="K439" s="16"/>
      <c r="L439" s="17"/>
      <c r="M439" s="17"/>
      <c r="N439" s="16"/>
      <c r="O439" s="16"/>
      <c r="P439" s="16"/>
      <c r="Q439" s="26"/>
      <c r="R439" s="17"/>
      <c r="S439" s="26"/>
      <c r="T439" s="26"/>
      <c r="U439" s="17"/>
      <c r="V439" s="17"/>
      <c r="W439" s="17"/>
      <c r="X439" s="17"/>
      <c r="Y439" s="17"/>
      <c r="Z439" s="17"/>
      <c r="AA439" s="17"/>
      <c r="AB439" s="20"/>
      <c r="AC439" s="20"/>
      <c r="AD439" s="17"/>
      <c r="AE439" s="16"/>
      <c r="AF439" s="22"/>
      <c r="AG439" s="26"/>
      <c r="AH439" s="26"/>
      <c r="AI439" s="26"/>
      <c r="AJ439" s="24"/>
      <c r="AK439" s="25"/>
      <c r="AL439" s="25"/>
      <c r="AM439" s="25"/>
      <c r="AN439" s="25"/>
      <c r="AO439" s="26"/>
      <c r="AP439" s="16"/>
      <c r="AQ439" s="16"/>
      <c r="AR439" s="16"/>
      <c r="AS439" s="28"/>
      <c r="AT439" s="28"/>
      <c r="AU439" s="28"/>
      <c r="AV439" s="16"/>
      <c r="AW439" s="16"/>
      <c r="AX439" s="27"/>
      <c r="AY439" s="27"/>
      <c r="AZ439" s="16"/>
    </row>
    <row r="440" spans="1:52" s="15" customFormat="1" ht="15.75" customHeight="1" x14ac:dyDescent="0.25">
      <c r="A440" s="16"/>
      <c r="B440" s="16"/>
      <c r="C440" s="16"/>
      <c r="D440" s="16"/>
      <c r="E440" s="29"/>
      <c r="F440" s="16"/>
      <c r="G440" s="16"/>
      <c r="H440" s="16"/>
      <c r="I440" s="16"/>
      <c r="J440" s="16"/>
      <c r="K440" s="16"/>
      <c r="L440" s="17"/>
      <c r="M440" s="17"/>
      <c r="N440" s="16"/>
      <c r="O440" s="16"/>
      <c r="P440" s="16"/>
      <c r="Q440" s="26"/>
      <c r="R440" s="17"/>
      <c r="S440" s="26"/>
      <c r="T440" s="26"/>
      <c r="U440" s="17"/>
      <c r="V440" s="17"/>
      <c r="W440" s="17"/>
      <c r="X440" s="17"/>
      <c r="Y440" s="17"/>
      <c r="Z440" s="17"/>
      <c r="AA440" s="17"/>
      <c r="AB440" s="20"/>
      <c r="AC440" s="20"/>
      <c r="AD440" s="17"/>
      <c r="AE440" s="16"/>
      <c r="AF440" s="22"/>
      <c r="AG440" s="26"/>
      <c r="AH440" s="26"/>
      <c r="AI440" s="26"/>
      <c r="AJ440" s="24"/>
      <c r="AK440" s="25"/>
      <c r="AL440" s="25"/>
      <c r="AM440" s="25"/>
      <c r="AN440" s="25"/>
      <c r="AO440" s="26"/>
      <c r="AP440" s="16"/>
      <c r="AQ440" s="16"/>
      <c r="AR440" s="16"/>
      <c r="AS440" s="28"/>
      <c r="AT440" s="28"/>
      <c r="AU440" s="28"/>
      <c r="AV440" s="16"/>
      <c r="AW440" s="16"/>
      <c r="AX440" s="27"/>
      <c r="AY440" s="27"/>
      <c r="AZ440" s="16"/>
    </row>
    <row r="441" spans="1:52" s="15" customFormat="1" ht="15.75" customHeight="1" x14ac:dyDescent="0.25">
      <c r="A441" s="16"/>
      <c r="B441" s="16"/>
      <c r="C441" s="16"/>
      <c r="D441" s="16"/>
      <c r="E441" s="29"/>
      <c r="F441" s="16"/>
      <c r="G441" s="16"/>
      <c r="H441" s="16"/>
      <c r="I441" s="16"/>
      <c r="J441" s="16"/>
      <c r="K441" s="16"/>
      <c r="L441" s="17"/>
      <c r="M441" s="17"/>
      <c r="N441" s="16"/>
      <c r="O441" s="16"/>
      <c r="P441" s="16"/>
      <c r="Q441" s="26"/>
      <c r="R441" s="17"/>
      <c r="S441" s="26"/>
      <c r="T441" s="26"/>
      <c r="U441" s="17"/>
      <c r="V441" s="17"/>
      <c r="W441" s="17"/>
      <c r="X441" s="17"/>
      <c r="Y441" s="17"/>
      <c r="Z441" s="17"/>
      <c r="AA441" s="17"/>
      <c r="AB441" s="20"/>
      <c r="AC441" s="20"/>
      <c r="AD441" s="17"/>
      <c r="AE441" s="16"/>
      <c r="AF441" s="22"/>
      <c r="AG441" s="26"/>
      <c r="AH441" s="26"/>
      <c r="AI441" s="26"/>
      <c r="AJ441" s="24"/>
      <c r="AK441" s="25"/>
      <c r="AL441" s="25"/>
      <c r="AM441" s="25"/>
      <c r="AN441" s="25"/>
      <c r="AO441" s="26"/>
      <c r="AP441" s="16"/>
      <c r="AQ441" s="16"/>
      <c r="AR441" s="16"/>
      <c r="AS441" s="28"/>
      <c r="AT441" s="29"/>
      <c r="AU441" s="29"/>
      <c r="AV441" s="16"/>
      <c r="AW441" s="16"/>
      <c r="AX441" s="27"/>
      <c r="AY441" s="27"/>
      <c r="AZ441" s="16"/>
    </row>
    <row r="442" spans="1:52" s="15" customFormat="1" ht="15.75" customHeight="1" x14ac:dyDescent="0.25">
      <c r="A442" s="16"/>
      <c r="B442" s="16"/>
      <c r="C442" s="16"/>
      <c r="D442" s="16"/>
      <c r="E442" s="29"/>
      <c r="F442" s="16"/>
      <c r="G442" s="16"/>
      <c r="H442" s="16"/>
      <c r="I442" s="16"/>
      <c r="J442" s="16"/>
      <c r="K442" s="16"/>
      <c r="L442" s="17"/>
      <c r="M442" s="17"/>
      <c r="N442" s="16"/>
      <c r="O442" s="16"/>
      <c r="P442" s="16"/>
      <c r="Q442" s="26"/>
      <c r="R442" s="17"/>
      <c r="S442" s="26"/>
      <c r="T442" s="26"/>
      <c r="U442" s="17"/>
      <c r="V442" s="17"/>
      <c r="W442" s="17"/>
      <c r="X442" s="17"/>
      <c r="Y442" s="17"/>
      <c r="Z442" s="17"/>
      <c r="AA442" s="17"/>
      <c r="AB442" s="20"/>
      <c r="AC442" s="20"/>
      <c r="AD442" s="17"/>
      <c r="AE442" s="16"/>
      <c r="AF442" s="22"/>
      <c r="AG442" s="26"/>
      <c r="AH442" s="26"/>
      <c r="AI442" s="26"/>
      <c r="AJ442" s="24"/>
      <c r="AK442" s="25"/>
      <c r="AL442" s="25"/>
      <c r="AM442" s="25"/>
      <c r="AN442" s="25"/>
      <c r="AO442" s="26"/>
      <c r="AP442" s="16"/>
      <c r="AQ442" s="16"/>
      <c r="AR442" s="16"/>
      <c r="AS442" s="28"/>
      <c r="AT442" s="29"/>
      <c r="AU442" s="29"/>
      <c r="AV442" s="16"/>
      <c r="AW442" s="16"/>
      <c r="AX442" s="27"/>
      <c r="AY442" s="27"/>
      <c r="AZ442" s="16"/>
    </row>
    <row r="443" spans="1:52" s="15" customFormat="1" ht="15.75" customHeight="1" x14ac:dyDescent="0.25">
      <c r="A443" s="16"/>
      <c r="B443" s="16"/>
      <c r="C443" s="16"/>
      <c r="D443" s="16"/>
      <c r="E443" s="29"/>
      <c r="F443" s="16"/>
      <c r="G443" s="16"/>
      <c r="H443" s="16"/>
      <c r="I443" s="16"/>
      <c r="J443" s="16"/>
      <c r="K443" s="16"/>
      <c r="L443" s="17"/>
      <c r="M443" s="17"/>
      <c r="N443" s="16"/>
      <c r="O443" s="16"/>
      <c r="P443" s="16"/>
      <c r="Q443" s="26"/>
      <c r="R443" s="17"/>
      <c r="S443" s="26"/>
      <c r="T443" s="26"/>
      <c r="U443" s="17"/>
      <c r="V443" s="17"/>
      <c r="W443" s="17"/>
      <c r="X443" s="17"/>
      <c r="Y443" s="17"/>
      <c r="Z443" s="17"/>
      <c r="AA443" s="17"/>
      <c r="AB443" s="20"/>
      <c r="AC443" s="20"/>
      <c r="AD443" s="17"/>
      <c r="AE443" s="16"/>
      <c r="AF443" s="22"/>
      <c r="AG443" s="26"/>
      <c r="AH443" s="26"/>
      <c r="AI443" s="26"/>
      <c r="AJ443" s="24"/>
      <c r="AK443" s="25"/>
      <c r="AL443" s="25"/>
      <c r="AM443" s="25"/>
      <c r="AN443" s="25"/>
      <c r="AO443" s="26"/>
      <c r="AP443" s="16"/>
      <c r="AQ443" s="16"/>
      <c r="AR443" s="16"/>
      <c r="AS443" s="28"/>
      <c r="AT443" s="29"/>
      <c r="AU443" s="29"/>
      <c r="AV443" s="16"/>
      <c r="AW443" s="16"/>
      <c r="AX443" s="27"/>
      <c r="AY443" s="27"/>
      <c r="AZ443" s="16"/>
    </row>
    <row r="444" spans="1:52" s="15" customFormat="1" ht="15.75" customHeight="1" x14ac:dyDescent="0.25">
      <c r="A444" s="16"/>
      <c r="B444" s="16"/>
      <c r="C444" s="16"/>
      <c r="D444" s="16"/>
      <c r="E444" s="16"/>
      <c r="F444" s="16"/>
      <c r="G444" s="16"/>
      <c r="H444" s="16"/>
      <c r="I444" s="16"/>
      <c r="J444" s="16"/>
      <c r="K444" s="16"/>
      <c r="L444" s="17"/>
      <c r="M444" s="17"/>
      <c r="N444" s="16"/>
      <c r="O444" s="16"/>
      <c r="P444" s="16"/>
      <c r="Q444" s="26"/>
      <c r="R444" s="26"/>
      <c r="S444" s="26"/>
      <c r="T444" s="26"/>
      <c r="U444" s="17"/>
      <c r="V444" s="17"/>
      <c r="W444" s="17"/>
      <c r="X444" s="17"/>
      <c r="Y444" s="17"/>
      <c r="Z444" s="17"/>
      <c r="AA444" s="17"/>
      <c r="AB444" s="20"/>
      <c r="AC444" s="20"/>
      <c r="AD444" s="17"/>
      <c r="AE444" s="16"/>
      <c r="AF444" s="22"/>
      <c r="AG444" s="26"/>
      <c r="AH444" s="26"/>
      <c r="AI444" s="26"/>
      <c r="AJ444" s="24"/>
      <c r="AK444" s="25"/>
      <c r="AL444" s="25"/>
      <c r="AM444" s="25"/>
      <c r="AN444" s="25"/>
      <c r="AO444" s="26"/>
      <c r="AP444" s="16"/>
      <c r="AQ444" s="16"/>
      <c r="AR444" s="16"/>
      <c r="AS444" s="16"/>
      <c r="AT444" s="16"/>
      <c r="AU444" s="16"/>
      <c r="AV444" s="16"/>
      <c r="AW444" s="16"/>
      <c r="AX444" s="27"/>
      <c r="AY444" s="27"/>
      <c r="AZ444" s="16"/>
    </row>
    <row r="445" spans="1:52" s="15" customFormat="1" ht="15.75" customHeight="1" x14ac:dyDescent="0.25">
      <c r="A445" s="16"/>
      <c r="B445" s="16"/>
      <c r="C445" s="16"/>
      <c r="D445" s="16"/>
      <c r="E445" s="16"/>
      <c r="F445" s="16"/>
      <c r="G445" s="16"/>
      <c r="H445" s="16"/>
      <c r="I445" s="16"/>
      <c r="J445" s="16"/>
      <c r="K445" s="16"/>
      <c r="L445" s="17"/>
      <c r="M445" s="17"/>
      <c r="N445" s="16"/>
      <c r="O445" s="16"/>
      <c r="P445" s="16"/>
      <c r="Q445" s="26"/>
      <c r="R445" s="26"/>
      <c r="S445" s="26"/>
      <c r="T445" s="26"/>
      <c r="U445" s="17"/>
      <c r="V445" s="17"/>
      <c r="W445" s="17"/>
      <c r="X445" s="17"/>
      <c r="Y445" s="17"/>
      <c r="Z445" s="17"/>
      <c r="AA445" s="17"/>
      <c r="AB445" s="20"/>
      <c r="AC445" s="20"/>
      <c r="AD445" s="17"/>
      <c r="AE445" s="16"/>
      <c r="AF445" s="22"/>
      <c r="AG445" s="26"/>
      <c r="AH445" s="26"/>
      <c r="AI445" s="26"/>
      <c r="AJ445" s="24"/>
      <c r="AK445" s="25"/>
      <c r="AL445" s="25"/>
      <c r="AM445" s="25"/>
      <c r="AN445" s="25"/>
      <c r="AO445" s="26"/>
      <c r="AP445" s="16"/>
      <c r="AQ445" s="16"/>
      <c r="AR445" s="16"/>
      <c r="AS445" s="16"/>
      <c r="AT445" s="16"/>
      <c r="AU445" s="16"/>
      <c r="AV445" s="16"/>
      <c r="AW445" s="16"/>
      <c r="AX445" s="27"/>
      <c r="AY445" s="27"/>
      <c r="AZ445" s="16"/>
    </row>
    <row r="446" spans="1:52" s="15" customFormat="1" ht="15.75" customHeight="1" x14ac:dyDescent="0.25">
      <c r="A446" s="16"/>
      <c r="B446" s="16"/>
      <c r="C446" s="16"/>
      <c r="D446" s="16"/>
      <c r="E446" s="16"/>
      <c r="F446" s="16"/>
      <c r="G446" s="16"/>
      <c r="H446" s="16"/>
      <c r="I446" s="16"/>
      <c r="J446" s="16"/>
      <c r="K446" s="16"/>
      <c r="L446" s="17"/>
      <c r="M446" s="17"/>
      <c r="N446" s="16"/>
      <c r="O446" s="16"/>
      <c r="P446" s="16"/>
      <c r="Q446" s="26"/>
      <c r="R446" s="17"/>
      <c r="S446" s="26"/>
      <c r="T446" s="26"/>
      <c r="U446" s="17"/>
      <c r="V446" s="17"/>
      <c r="W446" s="17"/>
      <c r="X446" s="17"/>
      <c r="Y446" s="17"/>
      <c r="Z446" s="16"/>
      <c r="AA446" s="17"/>
      <c r="AB446" s="20"/>
      <c r="AC446" s="20"/>
      <c r="AD446" s="17"/>
      <c r="AE446" s="16"/>
      <c r="AF446" s="22"/>
      <c r="AG446" s="26"/>
      <c r="AH446" s="26"/>
      <c r="AI446" s="26"/>
      <c r="AJ446" s="24"/>
      <c r="AK446" s="25"/>
      <c r="AL446" s="25"/>
      <c r="AM446" s="25"/>
      <c r="AN446" s="25"/>
      <c r="AO446" s="26"/>
      <c r="AP446" s="16"/>
      <c r="AQ446" s="16"/>
      <c r="AR446" s="16"/>
      <c r="AS446" s="28"/>
      <c r="AT446" s="29"/>
      <c r="AU446" s="29"/>
      <c r="AV446" s="16"/>
      <c r="AW446" s="16"/>
      <c r="AX446" s="27"/>
      <c r="AY446" s="27"/>
      <c r="AZ446" s="16"/>
    </row>
    <row r="447" spans="1:52" s="15" customFormat="1" ht="15.75" customHeight="1" x14ac:dyDescent="0.25">
      <c r="A447" s="16"/>
      <c r="B447" s="16"/>
      <c r="C447" s="16"/>
      <c r="D447" s="16"/>
      <c r="E447" s="16"/>
      <c r="F447" s="16"/>
      <c r="G447" s="16"/>
      <c r="H447" s="16"/>
      <c r="I447" s="16"/>
      <c r="J447" s="16"/>
      <c r="K447" s="16"/>
      <c r="L447" s="17"/>
      <c r="M447" s="17"/>
      <c r="N447" s="16"/>
      <c r="O447" s="16"/>
      <c r="P447" s="16"/>
      <c r="Q447" s="26"/>
      <c r="R447" s="17"/>
      <c r="S447" s="26"/>
      <c r="T447" s="26"/>
      <c r="U447" s="17"/>
      <c r="V447" s="17"/>
      <c r="W447" s="17"/>
      <c r="X447" s="17"/>
      <c r="Y447" s="17"/>
      <c r="Z447" s="16"/>
      <c r="AA447" s="17"/>
      <c r="AB447" s="20"/>
      <c r="AC447" s="20"/>
      <c r="AD447" s="17"/>
      <c r="AE447" s="16"/>
      <c r="AF447" s="22"/>
      <c r="AG447" s="26"/>
      <c r="AH447" s="26"/>
      <c r="AI447" s="26"/>
      <c r="AJ447" s="24"/>
      <c r="AK447" s="25"/>
      <c r="AL447" s="25"/>
      <c r="AM447" s="25"/>
      <c r="AN447" s="25"/>
      <c r="AO447" s="26"/>
      <c r="AP447" s="16"/>
      <c r="AQ447" s="16"/>
      <c r="AR447" s="16"/>
      <c r="AS447" s="28"/>
      <c r="AT447" s="29"/>
      <c r="AU447" s="29"/>
      <c r="AV447" s="16"/>
      <c r="AW447" s="16"/>
      <c r="AX447" s="27"/>
      <c r="AY447" s="27"/>
      <c r="AZ447" s="16"/>
    </row>
    <row r="448" spans="1:52" s="15" customFormat="1" ht="15.75" customHeight="1" x14ac:dyDescent="0.25">
      <c r="A448" s="16"/>
      <c r="B448" s="16"/>
      <c r="C448" s="16"/>
      <c r="D448" s="16"/>
      <c r="E448" s="29"/>
      <c r="F448" s="16"/>
      <c r="G448" s="16"/>
      <c r="H448" s="16"/>
      <c r="I448" s="16"/>
      <c r="J448" s="16"/>
      <c r="K448" s="16"/>
      <c r="L448" s="17"/>
      <c r="M448" s="17"/>
      <c r="N448" s="16"/>
      <c r="O448" s="16"/>
      <c r="P448" s="16"/>
      <c r="Q448" s="26"/>
      <c r="R448" s="17"/>
      <c r="S448" s="26"/>
      <c r="T448" s="26"/>
      <c r="U448" s="17"/>
      <c r="V448" s="17"/>
      <c r="W448" s="17"/>
      <c r="X448" s="17"/>
      <c r="Y448" s="17"/>
      <c r="Z448" s="17"/>
      <c r="AA448" s="17"/>
      <c r="AB448" s="20"/>
      <c r="AC448" s="20"/>
      <c r="AD448" s="17"/>
      <c r="AE448" s="16"/>
      <c r="AF448" s="22"/>
      <c r="AG448" s="26"/>
      <c r="AH448" s="26"/>
      <c r="AI448" s="26"/>
      <c r="AJ448" s="24"/>
      <c r="AK448" s="25"/>
      <c r="AL448" s="25"/>
      <c r="AM448" s="25"/>
      <c r="AN448" s="25"/>
      <c r="AO448" s="26"/>
      <c r="AP448" s="16"/>
      <c r="AQ448" s="16"/>
      <c r="AR448" s="16"/>
      <c r="AS448" s="28"/>
      <c r="AT448" s="28"/>
      <c r="AU448" s="29"/>
      <c r="AV448" s="16"/>
      <c r="AW448" s="16"/>
      <c r="AX448" s="27"/>
      <c r="AY448" s="27"/>
      <c r="AZ448" s="16"/>
    </row>
    <row r="449" spans="1:52" s="15" customFormat="1" ht="15.75" customHeight="1" x14ac:dyDescent="0.25">
      <c r="A449" s="16"/>
      <c r="B449" s="16"/>
      <c r="C449" s="16"/>
      <c r="D449" s="16"/>
      <c r="E449" s="29"/>
      <c r="F449" s="16"/>
      <c r="G449" s="16"/>
      <c r="H449" s="16"/>
      <c r="I449" s="16"/>
      <c r="J449" s="16"/>
      <c r="K449" s="16"/>
      <c r="L449" s="17"/>
      <c r="M449" s="17"/>
      <c r="N449" s="16"/>
      <c r="O449" s="16"/>
      <c r="P449" s="16"/>
      <c r="Q449" s="26"/>
      <c r="R449" s="17"/>
      <c r="S449" s="26"/>
      <c r="T449" s="26"/>
      <c r="U449" s="17"/>
      <c r="V449" s="17"/>
      <c r="W449" s="17"/>
      <c r="X449" s="17"/>
      <c r="Y449" s="17"/>
      <c r="Z449" s="17"/>
      <c r="AA449" s="17"/>
      <c r="AB449" s="20"/>
      <c r="AC449" s="20"/>
      <c r="AD449" s="17"/>
      <c r="AE449" s="16"/>
      <c r="AF449" s="22"/>
      <c r="AG449" s="26"/>
      <c r="AH449" s="26"/>
      <c r="AI449" s="26"/>
      <c r="AJ449" s="24"/>
      <c r="AK449" s="25"/>
      <c r="AL449" s="25"/>
      <c r="AM449" s="25"/>
      <c r="AN449" s="25"/>
      <c r="AO449" s="26"/>
      <c r="AP449" s="16"/>
      <c r="AQ449" s="16"/>
      <c r="AR449" s="16"/>
      <c r="AS449" s="28"/>
      <c r="AT449" s="28"/>
      <c r="AU449" s="29"/>
      <c r="AV449" s="16"/>
      <c r="AW449" s="16"/>
      <c r="AX449" s="27"/>
      <c r="AY449" s="27"/>
      <c r="AZ449" s="16"/>
    </row>
    <row r="450" spans="1:52" s="15" customFormat="1" ht="15.75" customHeight="1" x14ac:dyDescent="0.25">
      <c r="A450" s="16"/>
      <c r="B450" s="16"/>
      <c r="C450" s="16"/>
      <c r="D450" s="16"/>
      <c r="E450" s="29"/>
      <c r="F450" s="16"/>
      <c r="G450" s="16"/>
      <c r="H450" s="16"/>
      <c r="I450" s="16"/>
      <c r="J450" s="16"/>
      <c r="K450" s="16"/>
      <c r="L450" s="17"/>
      <c r="M450" s="17"/>
      <c r="N450" s="16"/>
      <c r="O450" s="16"/>
      <c r="P450" s="16"/>
      <c r="Q450" s="26"/>
      <c r="R450" s="17"/>
      <c r="S450" s="26"/>
      <c r="T450" s="26"/>
      <c r="U450" s="17"/>
      <c r="V450" s="17"/>
      <c r="W450" s="17"/>
      <c r="X450" s="17"/>
      <c r="Y450" s="17"/>
      <c r="Z450" s="17"/>
      <c r="AA450" s="17"/>
      <c r="AB450" s="20"/>
      <c r="AC450" s="20"/>
      <c r="AD450" s="17"/>
      <c r="AE450" s="16"/>
      <c r="AF450" s="22"/>
      <c r="AG450" s="26"/>
      <c r="AH450" s="26"/>
      <c r="AI450" s="26"/>
      <c r="AJ450" s="24"/>
      <c r="AK450" s="25"/>
      <c r="AL450" s="25"/>
      <c r="AM450" s="25"/>
      <c r="AN450" s="25"/>
      <c r="AO450" s="26"/>
      <c r="AP450" s="16"/>
      <c r="AQ450" s="16"/>
      <c r="AR450" s="16"/>
      <c r="AS450" s="28"/>
      <c r="AT450" s="28"/>
      <c r="AU450" s="29"/>
      <c r="AV450" s="16"/>
      <c r="AW450" s="16"/>
      <c r="AX450" s="27"/>
      <c r="AY450" s="27"/>
      <c r="AZ450" s="16"/>
    </row>
    <row r="451" spans="1:52" s="15" customFormat="1" ht="15.75" customHeight="1" x14ac:dyDescent="0.25">
      <c r="A451" s="16"/>
      <c r="B451" s="16"/>
      <c r="C451" s="16"/>
      <c r="D451" s="16"/>
      <c r="E451" s="29"/>
      <c r="F451" s="16"/>
      <c r="G451" s="16"/>
      <c r="H451" s="16"/>
      <c r="I451" s="16"/>
      <c r="J451" s="16"/>
      <c r="K451" s="16"/>
      <c r="L451" s="17"/>
      <c r="M451" s="17"/>
      <c r="N451" s="16"/>
      <c r="O451" s="16"/>
      <c r="P451" s="16"/>
      <c r="Q451" s="26"/>
      <c r="R451" s="17"/>
      <c r="S451" s="26"/>
      <c r="T451" s="26"/>
      <c r="U451" s="17"/>
      <c r="V451" s="17"/>
      <c r="W451" s="17"/>
      <c r="X451" s="17"/>
      <c r="Y451" s="17"/>
      <c r="Z451" s="17"/>
      <c r="AA451" s="17"/>
      <c r="AB451" s="20"/>
      <c r="AC451" s="20"/>
      <c r="AD451" s="17"/>
      <c r="AE451" s="16"/>
      <c r="AF451" s="22"/>
      <c r="AG451" s="26"/>
      <c r="AH451" s="26"/>
      <c r="AI451" s="26"/>
      <c r="AJ451" s="24"/>
      <c r="AK451" s="25"/>
      <c r="AL451" s="25"/>
      <c r="AM451" s="25"/>
      <c r="AN451" s="25"/>
      <c r="AO451" s="26"/>
      <c r="AP451" s="16"/>
      <c r="AQ451" s="16"/>
      <c r="AR451" s="16"/>
      <c r="AS451" s="28"/>
      <c r="AT451" s="28"/>
      <c r="AU451" s="29"/>
      <c r="AV451" s="16"/>
      <c r="AW451" s="16"/>
      <c r="AX451" s="27"/>
      <c r="AY451" s="27"/>
      <c r="AZ451" s="16"/>
    </row>
    <row r="452" spans="1:52" s="15" customFormat="1" ht="15.75" customHeight="1" x14ac:dyDescent="0.25">
      <c r="A452" s="16"/>
      <c r="B452" s="16"/>
      <c r="C452" s="16"/>
      <c r="D452" s="16"/>
      <c r="E452" s="29"/>
      <c r="F452" s="16"/>
      <c r="G452" s="16"/>
      <c r="H452" s="16"/>
      <c r="I452" s="16"/>
      <c r="J452" s="16"/>
      <c r="K452" s="16"/>
      <c r="L452" s="17"/>
      <c r="M452" s="17"/>
      <c r="N452" s="16"/>
      <c r="O452" s="16"/>
      <c r="P452" s="16"/>
      <c r="Q452" s="26"/>
      <c r="R452" s="17"/>
      <c r="S452" s="26"/>
      <c r="T452" s="26"/>
      <c r="U452" s="17"/>
      <c r="V452" s="17"/>
      <c r="W452" s="17"/>
      <c r="X452" s="17"/>
      <c r="Y452" s="17"/>
      <c r="Z452" s="17"/>
      <c r="AA452" s="17"/>
      <c r="AB452" s="20"/>
      <c r="AC452" s="20"/>
      <c r="AD452" s="17"/>
      <c r="AE452" s="16"/>
      <c r="AF452" s="22"/>
      <c r="AG452" s="26"/>
      <c r="AH452" s="26"/>
      <c r="AI452" s="26"/>
      <c r="AJ452" s="24"/>
      <c r="AK452" s="25"/>
      <c r="AL452" s="25"/>
      <c r="AM452" s="25"/>
      <c r="AN452" s="25"/>
      <c r="AO452" s="26"/>
      <c r="AP452" s="16"/>
      <c r="AQ452" s="16"/>
      <c r="AR452" s="16"/>
      <c r="AS452" s="28"/>
      <c r="AT452" s="29"/>
      <c r="AU452" s="29"/>
      <c r="AV452" s="16"/>
      <c r="AW452" s="16"/>
      <c r="AX452" s="27"/>
      <c r="AY452" s="27"/>
      <c r="AZ452" s="16"/>
    </row>
    <row r="453" spans="1:52" s="15" customFormat="1" ht="15.75" customHeight="1" x14ac:dyDescent="0.25">
      <c r="A453" s="16"/>
      <c r="B453" s="16"/>
      <c r="C453" s="16"/>
      <c r="D453" s="16"/>
      <c r="E453" s="29"/>
      <c r="F453" s="16"/>
      <c r="G453" s="16"/>
      <c r="H453" s="16"/>
      <c r="I453" s="16"/>
      <c r="J453" s="16"/>
      <c r="K453" s="16"/>
      <c r="L453" s="17"/>
      <c r="M453" s="17"/>
      <c r="N453" s="16"/>
      <c r="O453" s="16"/>
      <c r="P453" s="16"/>
      <c r="Q453" s="26"/>
      <c r="R453" s="17"/>
      <c r="S453" s="26"/>
      <c r="T453" s="26"/>
      <c r="U453" s="17"/>
      <c r="V453" s="17"/>
      <c r="W453" s="17"/>
      <c r="X453" s="17"/>
      <c r="Y453" s="17"/>
      <c r="Z453" s="17"/>
      <c r="AA453" s="17"/>
      <c r="AB453" s="20"/>
      <c r="AC453" s="20"/>
      <c r="AD453" s="17"/>
      <c r="AE453" s="16"/>
      <c r="AF453" s="22"/>
      <c r="AG453" s="26"/>
      <c r="AH453" s="26"/>
      <c r="AI453" s="26"/>
      <c r="AJ453" s="24"/>
      <c r="AK453" s="25"/>
      <c r="AL453" s="25"/>
      <c r="AM453" s="25"/>
      <c r="AN453" s="25"/>
      <c r="AO453" s="26"/>
      <c r="AP453" s="16"/>
      <c r="AQ453" s="16"/>
      <c r="AR453" s="16"/>
      <c r="AS453" s="28"/>
      <c r="AT453" s="29"/>
      <c r="AU453" s="29"/>
      <c r="AV453" s="16"/>
      <c r="AW453" s="16"/>
      <c r="AX453" s="27"/>
      <c r="AY453" s="27"/>
      <c r="AZ453" s="16"/>
    </row>
    <row r="454" spans="1:52" s="15" customFormat="1" ht="15.75" customHeight="1" x14ac:dyDescent="0.25">
      <c r="A454" s="16"/>
      <c r="B454" s="16"/>
      <c r="C454" s="16"/>
      <c r="D454" s="16"/>
      <c r="E454" s="29"/>
      <c r="F454" s="16"/>
      <c r="G454" s="16"/>
      <c r="H454" s="16"/>
      <c r="I454" s="16"/>
      <c r="J454" s="16"/>
      <c r="K454" s="16"/>
      <c r="L454" s="17"/>
      <c r="M454" s="17"/>
      <c r="N454" s="16"/>
      <c r="O454" s="16"/>
      <c r="P454" s="16"/>
      <c r="Q454" s="26"/>
      <c r="R454" s="17"/>
      <c r="S454" s="26"/>
      <c r="T454" s="26"/>
      <c r="U454" s="17"/>
      <c r="V454" s="17"/>
      <c r="W454" s="17"/>
      <c r="X454" s="17"/>
      <c r="Y454" s="17"/>
      <c r="Z454" s="17"/>
      <c r="AA454" s="17"/>
      <c r="AB454" s="20"/>
      <c r="AC454" s="20"/>
      <c r="AD454" s="17"/>
      <c r="AE454" s="16"/>
      <c r="AF454" s="22"/>
      <c r="AG454" s="26"/>
      <c r="AH454" s="26"/>
      <c r="AI454" s="26"/>
      <c r="AJ454" s="24"/>
      <c r="AK454" s="25"/>
      <c r="AL454" s="25"/>
      <c r="AM454" s="25"/>
      <c r="AN454" s="25"/>
      <c r="AO454" s="26"/>
      <c r="AP454" s="16"/>
      <c r="AQ454" s="16"/>
      <c r="AR454" s="16"/>
      <c r="AS454" s="28"/>
      <c r="AT454" s="28"/>
      <c r="AU454" s="28"/>
      <c r="AV454" s="16"/>
      <c r="AW454" s="16"/>
      <c r="AX454" s="27"/>
      <c r="AY454" s="27"/>
      <c r="AZ454" s="16"/>
    </row>
    <row r="455" spans="1:52" s="15" customFormat="1" ht="15.75" customHeight="1" x14ac:dyDescent="0.25">
      <c r="A455" s="16"/>
      <c r="B455" s="16"/>
      <c r="C455" s="16"/>
      <c r="D455" s="16"/>
      <c r="E455" s="29"/>
      <c r="F455" s="16"/>
      <c r="G455" s="16"/>
      <c r="H455" s="16"/>
      <c r="I455" s="16"/>
      <c r="J455" s="16"/>
      <c r="K455" s="16"/>
      <c r="L455" s="17"/>
      <c r="M455" s="17"/>
      <c r="N455" s="16"/>
      <c r="O455" s="16"/>
      <c r="P455" s="16"/>
      <c r="Q455" s="26"/>
      <c r="R455" s="17"/>
      <c r="S455" s="26"/>
      <c r="T455" s="26"/>
      <c r="U455" s="17"/>
      <c r="V455" s="17"/>
      <c r="W455" s="17"/>
      <c r="X455" s="17"/>
      <c r="Y455" s="17"/>
      <c r="Z455" s="17"/>
      <c r="AA455" s="17"/>
      <c r="AB455" s="20"/>
      <c r="AC455" s="20"/>
      <c r="AD455" s="17"/>
      <c r="AE455" s="16"/>
      <c r="AF455" s="22"/>
      <c r="AG455" s="26"/>
      <c r="AH455" s="26"/>
      <c r="AI455" s="26"/>
      <c r="AJ455" s="24"/>
      <c r="AK455" s="25"/>
      <c r="AL455" s="25"/>
      <c r="AM455" s="25"/>
      <c r="AN455" s="25"/>
      <c r="AO455" s="26"/>
      <c r="AP455" s="16"/>
      <c r="AQ455" s="16"/>
      <c r="AR455" s="16"/>
      <c r="AS455" s="28"/>
      <c r="AT455" s="29"/>
      <c r="AU455" s="29"/>
      <c r="AV455" s="16"/>
      <c r="AW455" s="16"/>
      <c r="AX455" s="27"/>
      <c r="AY455" s="27"/>
      <c r="AZ455" s="16"/>
    </row>
    <row r="456" spans="1:52" s="15" customFormat="1" ht="15.75" customHeight="1" x14ac:dyDescent="0.25">
      <c r="A456" s="16"/>
      <c r="B456" s="16"/>
      <c r="C456" s="16"/>
      <c r="D456" s="16"/>
      <c r="E456" s="29"/>
      <c r="F456" s="16"/>
      <c r="G456" s="16"/>
      <c r="H456" s="16"/>
      <c r="I456" s="16"/>
      <c r="J456" s="16"/>
      <c r="K456" s="16"/>
      <c r="L456" s="17"/>
      <c r="M456" s="17"/>
      <c r="N456" s="16"/>
      <c r="O456" s="16"/>
      <c r="P456" s="16"/>
      <c r="Q456" s="26"/>
      <c r="R456" s="17"/>
      <c r="S456" s="26"/>
      <c r="T456" s="26"/>
      <c r="U456" s="17"/>
      <c r="V456" s="17"/>
      <c r="W456" s="17"/>
      <c r="X456" s="17"/>
      <c r="Y456" s="17"/>
      <c r="Z456" s="17"/>
      <c r="AA456" s="17"/>
      <c r="AB456" s="20"/>
      <c r="AC456" s="20"/>
      <c r="AD456" s="17"/>
      <c r="AE456" s="16"/>
      <c r="AF456" s="22"/>
      <c r="AG456" s="26"/>
      <c r="AH456" s="26"/>
      <c r="AI456" s="26"/>
      <c r="AJ456" s="24"/>
      <c r="AK456" s="25"/>
      <c r="AL456" s="25"/>
      <c r="AM456" s="25"/>
      <c r="AN456" s="25"/>
      <c r="AO456" s="26"/>
      <c r="AP456" s="16"/>
      <c r="AQ456" s="16"/>
      <c r="AR456" s="16"/>
      <c r="AS456" s="28"/>
      <c r="AT456" s="29"/>
      <c r="AU456" s="29"/>
      <c r="AV456" s="16"/>
      <c r="AW456" s="16"/>
      <c r="AX456" s="27"/>
      <c r="AY456" s="27"/>
      <c r="AZ456" s="16"/>
    </row>
    <row r="457" spans="1:52" s="15" customFormat="1" ht="15.75" customHeight="1" x14ac:dyDescent="0.25">
      <c r="A457" s="16"/>
      <c r="B457" s="16"/>
      <c r="C457" s="16"/>
      <c r="D457" s="16"/>
      <c r="E457" s="16"/>
      <c r="F457" s="16"/>
      <c r="G457" s="16"/>
      <c r="H457" s="16"/>
      <c r="I457" s="16"/>
      <c r="J457" s="16"/>
      <c r="K457" s="16"/>
      <c r="L457" s="17"/>
      <c r="M457" s="17"/>
      <c r="N457" s="16"/>
      <c r="O457" s="16"/>
      <c r="P457" s="16"/>
      <c r="Q457" s="26"/>
      <c r="R457" s="26"/>
      <c r="S457" s="26"/>
      <c r="T457" s="26"/>
      <c r="U457" s="17"/>
      <c r="V457" s="17"/>
      <c r="W457" s="17"/>
      <c r="X457" s="17"/>
      <c r="Y457" s="17"/>
      <c r="Z457" s="17"/>
      <c r="AA457" s="17"/>
      <c r="AB457" s="20"/>
      <c r="AC457" s="20"/>
      <c r="AD457" s="17"/>
      <c r="AE457" s="16"/>
      <c r="AF457" s="22"/>
      <c r="AG457" s="26"/>
      <c r="AH457" s="26"/>
      <c r="AI457" s="26"/>
      <c r="AJ457" s="24"/>
      <c r="AK457" s="25"/>
      <c r="AL457" s="25"/>
      <c r="AM457" s="25"/>
      <c r="AN457" s="25"/>
      <c r="AO457" s="26"/>
      <c r="AP457" s="16"/>
      <c r="AQ457" s="16"/>
      <c r="AR457" s="16"/>
      <c r="AS457" s="16"/>
      <c r="AT457" s="16"/>
      <c r="AU457" s="16"/>
      <c r="AV457" s="16"/>
      <c r="AW457" s="16"/>
      <c r="AX457" s="27"/>
      <c r="AY457" s="27"/>
      <c r="AZ457" s="16"/>
    </row>
    <row r="458" spans="1:52" s="15" customFormat="1" ht="15.75" customHeight="1" x14ac:dyDescent="0.25">
      <c r="A458" s="16"/>
      <c r="B458" s="16"/>
      <c r="C458" s="16"/>
      <c r="D458" s="16"/>
      <c r="E458" s="16"/>
      <c r="F458" s="16"/>
      <c r="G458" s="16"/>
      <c r="H458" s="16"/>
      <c r="I458" s="16"/>
      <c r="J458" s="16"/>
      <c r="K458" s="16"/>
      <c r="L458" s="17"/>
      <c r="M458" s="17"/>
      <c r="N458" s="16"/>
      <c r="O458" s="16"/>
      <c r="P458" s="16"/>
      <c r="Q458" s="26"/>
      <c r="R458" s="26"/>
      <c r="S458" s="26"/>
      <c r="T458" s="26"/>
      <c r="U458" s="26"/>
      <c r="V458" s="26"/>
      <c r="W458" s="26"/>
      <c r="X458" s="26"/>
      <c r="Y458" s="26"/>
      <c r="Z458" s="17"/>
      <c r="AA458" s="26"/>
      <c r="AB458" s="20"/>
      <c r="AC458" s="20"/>
      <c r="AD458" s="17"/>
      <c r="AE458" s="16"/>
      <c r="AF458" s="22"/>
      <c r="AG458" s="26"/>
      <c r="AH458" s="26"/>
      <c r="AI458" s="26"/>
      <c r="AJ458" s="24"/>
      <c r="AK458" s="25"/>
      <c r="AL458" s="25"/>
      <c r="AM458" s="25"/>
      <c r="AN458" s="25"/>
      <c r="AO458" s="26"/>
      <c r="AP458" s="16"/>
      <c r="AQ458" s="16"/>
      <c r="AR458" s="16"/>
      <c r="AS458" s="16"/>
      <c r="AT458" s="16"/>
      <c r="AU458" s="16"/>
      <c r="AV458" s="16"/>
      <c r="AW458" s="16"/>
      <c r="AX458" s="27"/>
      <c r="AY458" s="27"/>
      <c r="AZ458" s="16"/>
    </row>
    <row r="459" spans="1:52" s="15" customFormat="1" ht="15.75" customHeight="1" x14ac:dyDescent="0.25">
      <c r="A459" s="16"/>
      <c r="B459" s="16"/>
      <c r="C459" s="16"/>
      <c r="D459" s="16"/>
      <c r="E459" s="16"/>
      <c r="F459" s="16"/>
      <c r="G459" s="16"/>
      <c r="H459" s="16"/>
      <c r="I459" s="16"/>
      <c r="J459" s="16"/>
      <c r="K459" s="16"/>
      <c r="L459" s="17"/>
      <c r="M459" s="17"/>
      <c r="N459" s="16"/>
      <c r="O459" s="16"/>
      <c r="P459" s="16"/>
      <c r="Q459" s="26"/>
      <c r="R459" s="26"/>
      <c r="S459" s="26"/>
      <c r="T459" s="26"/>
      <c r="U459" s="17"/>
      <c r="V459" s="17"/>
      <c r="W459" s="17"/>
      <c r="X459" s="17"/>
      <c r="Y459" s="17"/>
      <c r="Z459" s="17"/>
      <c r="AA459" s="17"/>
      <c r="AB459" s="20"/>
      <c r="AC459" s="20"/>
      <c r="AD459" s="17"/>
      <c r="AE459" s="16"/>
      <c r="AF459" s="26"/>
      <c r="AG459" s="26"/>
      <c r="AH459" s="26"/>
      <c r="AI459" s="26"/>
      <c r="AJ459" s="24"/>
      <c r="AK459" s="25"/>
      <c r="AL459" s="25"/>
      <c r="AM459" s="25"/>
      <c r="AN459" s="25"/>
      <c r="AO459" s="26"/>
      <c r="AP459" s="16"/>
      <c r="AQ459" s="16"/>
      <c r="AR459" s="16"/>
      <c r="AS459" s="16"/>
      <c r="AT459" s="16"/>
      <c r="AU459" s="16"/>
      <c r="AV459" s="16"/>
      <c r="AW459" s="16"/>
      <c r="AX459" s="27"/>
      <c r="AY459" s="27"/>
      <c r="AZ459" s="16"/>
    </row>
    <row r="460" spans="1:52" s="15" customFormat="1" ht="15.75" customHeight="1" x14ac:dyDescent="0.25">
      <c r="A460" s="16"/>
      <c r="B460" s="16"/>
      <c r="C460" s="16"/>
      <c r="D460" s="16"/>
      <c r="E460" s="16"/>
      <c r="F460" s="16"/>
      <c r="G460" s="16"/>
      <c r="H460" s="16"/>
      <c r="I460" s="16"/>
      <c r="J460" s="16"/>
      <c r="K460" s="16"/>
      <c r="L460" s="17"/>
      <c r="M460" s="17"/>
      <c r="N460" s="16"/>
      <c r="O460" s="16"/>
      <c r="P460" s="16"/>
      <c r="Q460" s="26"/>
      <c r="R460" s="17"/>
      <c r="S460" s="26"/>
      <c r="T460" s="26"/>
      <c r="U460" s="17"/>
      <c r="V460" s="17"/>
      <c r="W460" s="17"/>
      <c r="X460" s="17"/>
      <c r="Y460" s="17"/>
      <c r="Z460" s="17"/>
      <c r="AA460" s="17"/>
      <c r="AB460" s="20"/>
      <c r="AC460" s="20"/>
      <c r="AD460" s="17"/>
      <c r="AE460" s="16"/>
      <c r="AF460" s="22"/>
      <c r="AG460" s="26"/>
      <c r="AH460" s="26"/>
      <c r="AI460" s="26"/>
      <c r="AJ460" s="24"/>
      <c r="AK460" s="25"/>
      <c r="AL460" s="25"/>
      <c r="AM460" s="25"/>
      <c r="AN460" s="25"/>
      <c r="AO460" s="26"/>
      <c r="AP460" s="16"/>
      <c r="AQ460" s="16"/>
      <c r="AR460" s="16"/>
      <c r="AS460" s="28"/>
      <c r="AT460" s="28"/>
      <c r="AU460" s="28"/>
      <c r="AV460" s="16"/>
      <c r="AW460" s="16"/>
      <c r="AX460" s="27"/>
      <c r="AY460" s="27"/>
      <c r="AZ460" s="16"/>
    </row>
    <row r="461" spans="1:52" s="15" customFormat="1" ht="15.75" customHeight="1" x14ac:dyDescent="0.25">
      <c r="A461" s="16"/>
      <c r="B461" s="16"/>
      <c r="C461" s="16"/>
      <c r="D461" s="16"/>
      <c r="E461" s="16"/>
      <c r="F461" s="16"/>
      <c r="G461" s="16"/>
      <c r="H461" s="16"/>
      <c r="I461" s="16"/>
      <c r="J461" s="16"/>
      <c r="K461" s="16"/>
      <c r="L461" s="17"/>
      <c r="M461" s="17"/>
      <c r="N461" s="16"/>
      <c r="O461" s="16"/>
      <c r="P461" s="16"/>
      <c r="Q461" s="26"/>
      <c r="R461" s="26"/>
      <c r="S461" s="26"/>
      <c r="T461" s="26"/>
      <c r="U461" s="17"/>
      <c r="V461" s="17"/>
      <c r="W461" s="17"/>
      <c r="X461" s="17"/>
      <c r="Y461" s="17"/>
      <c r="Z461" s="17"/>
      <c r="AA461" s="17"/>
      <c r="AB461" s="20"/>
      <c r="AC461" s="20"/>
      <c r="AD461" s="17"/>
      <c r="AE461" s="16"/>
      <c r="AF461" s="22"/>
      <c r="AG461" s="26"/>
      <c r="AH461" s="26"/>
      <c r="AI461" s="26"/>
      <c r="AJ461" s="24"/>
      <c r="AK461" s="25"/>
      <c r="AL461" s="25"/>
      <c r="AM461" s="25"/>
      <c r="AN461" s="25"/>
      <c r="AO461" s="26"/>
      <c r="AP461" s="16"/>
      <c r="AQ461" s="16"/>
      <c r="AR461" s="16"/>
      <c r="AS461" s="16"/>
      <c r="AT461" s="16"/>
      <c r="AU461" s="16"/>
      <c r="AV461" s="16"/>
      <c r="AW461" s="16"/>
      <c r="AX461" s="27"/>
      <c r="AY461" s="27"/>
      <c r="AZ461" s="16"/>
    </row>
    <row r="462" spans="1:52" s="15" customFormat="1" ht="15.75" customHeight="1" x14ac:dyDescent="0.25">
      <c r="A462" s="16"/>
      <c r="B462" s="16"/>
      <c r="C462" s="16"/>
      <c r="D462" s="16"/>
      <c r="E462" s="16"/>
      <c r="F462" s="16"/>
      <c r="G462" s="16"/>
      <c r="H462" s="16"/>
      <c r="I462" s="16"/>
      <c r="J462" s="16"/>
      <c r="K462" s="16"/>
      <c r="L462" s="17"/>
      <c r="M462" s="17"/>
      <c r="N462" s="16"/>
      <c r="O462" s="16"/>
      <c r="P462" s="16"/>
      <c r="Q462" s="26"/>
      <c r="R462" s="17"/>
      <c r="S462" s="26"/>
      <c r="T462" s="26"/>
      <c r="U462" s="17"/>
      <c r="V462" s="17"/>
      <c r="W462" s="17"/>
      <c r="X462" s="17"/>
      <c r="Y462" s="17"/>
      <c r="Z462" s="18"/>
      <c r="AA462" s="17"/>
      <c r="AB462" s="20"/>
      <c r="AC462" s="20"/>
      <c r="AD462" s="17"/>
      <c r="AE462" s="16"/>
      <c r="AF462" s="26"/>
      <c r="AG462" s="26"/>
      <c r="AH462" s="26"/>
      <c r="AI462" s="26"/>
      <c r="AJ462" s="24"/>
      <c r="AK462" s="25"/>
      <c r="AL462" s="25"/>
      <c r="AM462" s="25"/>
      <c r="AN462" s="25"/>
      <c r="AO462" s="26"/>
      <c r="AP462" s="16"/>
      <c r="AQ462" s="16"/>
      <c r="AR462" s="16"/>
      <c r="AS462" s="28"/>
      <c r="AT462" s="29"/>
      <c r="AU462" s="29"/>
      <c r="AV462" s="16"/>
      <c r="AW462" s="16"/>
      <c r="AX462" s="27"/>
      <c r="AY462" s="27"/>
      <c r="AZ462" s="16"/>
    </row>
    <row r="463" spans="1:52" s="15" customFormat="1" ht="15.75" customHeight="1" x14ac:dyDescent="0.25">
      <c r="A463" s="16"/>
      <c r="B463" s="16"/>
      <c r="C463" s="16"/>
      <c r="D463" s="16"/>
      <c r="E463" s="16"/>
      <c r="F463" s="16"/>
      <c r="G463" s="16"/>
      <c r="H463" s="16"/>
      <c r="I463" s="16"/>
      <c r="J463" s="16"/>
      <c r="K463" s="16"/>
      <c r="L463" s="17"/>
      <c r="M463" s="17"/>
      <c r="N463" s="16"/>
      <c r="O463" s="16"/>
      <c r="P463" s="16"/>
      <c r="Q463" s="26"/>
      <c r="R463" s="26"/>
      <c r="S463" s="26"/>
      <c r="T463" s="26"/>
      <c r="U463" s="17"/>
      <c r="V463" s="17"/>
      <c r="W463" s="17"/>
      <c r="X463" s="17"/>
      <c r="Y463" s="17"/>
      <c r="Z463" s="17"/>
      <c r="AA463" s="17"/>
      <c r="AB463" s="20"/>
      <c r="AC463" s="20"/>
      <c r="AD463" s="17"/>
      <c r="AE463" s="16"/>
      <c r="AF463" s="22"/>
      <c r="AG463" s="26"/>
      <c r="AH463" s="26"/>
      <c r="AI463" s="26"/>
      <c r="AJ463" s="24"/>
      <c r="AK463" s="25"/>
      <c r="AL463" s="25"/>
      <c r="AM463" s="25"/>
      <c r="AN463" s="25"/>
      <c r="AO463" s="26"/>
      <c r="AP463" s="16"/>
      <c r="AQ463" s="16"/>
      <c r="AR463" s="16"/>
      <c r="AS463" s="16"/>
      <c r="AT463" s="16"/>
      <c r="AU463" s="16"/>
      <c r="AV463" s="16"/>
      <c r="AW463" s="16"/>
      <c r="AX463" s="27"/>
      <c r="AY463" s="27"/>
      <c r="AZ463" s="16"/>
    </row>
    <row r="464" spans="1:52" s="15" customFormat="1" ht="15.75" customHeight="1" x14ac:dyDescent="0.25">
      <c r="A464" s="16"/>
      <c r="B464" s="16"/>
      <c r="C464" s="16"/>
      <c r="D464" s="16"/>
      <c r="E464" s="16"/>
      <c r="F464" s="16"/>
      <c r="G464" s="16"/>
      <c r="H464" s="16"/>
      <c r="I464" s="16"/>
      <c r="J464" s="16"/>
      <c r="K464" s="16"/>
      <c r="L464" s="17"/>
      <c r="M464" s="17"/>
      <c r="N464" s="16"/>
      <c r="O464" s="16"/>
      <c r="P464" s="16"/>
      <c r="Q464" s="26"/>
      <c r="R464" s="26"/>
      <c r="S464" s="26"/>
      <c r="T464" s="26"/>
      <c r="U464" s="17"/>
      <c r="V464" s="17"/>
      <c r="W464" s="17"/>
      <c r="X464" s="17"/>
      <c r="Y464" s="17"/>
      <c r="Z464" s="17"/>
      <c r="AA464" s="17"/>
      <c r="AB464" s="20"/>
      <c r="AC464" s="20"/>
      <c r="AD464" s="17"/>
      <c r="AE464" s="16"/>
      <c r="AF464" s="22"/>
      <c r="AG464" s="26"/>
      <c r="AH464" s="26"/>
      <c r="AI464" s="26"/>
      <c r="AJ464" s="24"/>
      <c r="AK464" s="25"/>
      <c r="AL464" s="25"/>
      <c r="AM464" s="25"/>
      <c r="AN464" s="25"/>
      <c r="AO464" s="26"/>
      <c r="AP464" s="16"/>
      <c r="AQ464" s="16"/>
      <c r="AR464" s="16"/>
      <c r="AS464" s="16"/>
      <c r="AT464" s="16"/>
      <c r="AU464" s="16"/>
      <c r="AV464" s="16"/>
      <c r="AW464" s="16"/>
      <c r="AX464" s="27"/>
      <c r="AY464" s="27"/>
      <c r="AZ464" s="16"/>
    </row>
    <row r="465" spans="1:52" s="15" customFormat="1" ht="15.75" customHeight="1" x14ac:dyDescent="0.25">
      <c r="A465" s="16"/>
      <c r="B465" s="16"/>
      <c r="C465" s="16"/>
      <c r="D465" s="16"/>
      <c r="E465" s="16"/>
      <c r="F465" s="16"/>
      <c r="G465" s="16"/>
      <c r="H465" s="16"/>
      <c r="I465" s="16"/>
      <c r="J465" s="16"/>
      <c r="K465" s="16"/>
      <c r="L465" s="17"/>
      <c r="M465" s="17"/>
      <c r="N465" s="16"/>
      <c r="O465" s="16"/>
      <c r="P465" s="16"/>
      <c r="Q465" s="26"/>
      <c r="R465" s="26"/>
      <c r="S465" s="26"/>
      <c r="T465" s="26"/>
      <c r="U465" s="17"/>
      <c r="V465" s="17"/>
      <c r="W465" s="17"/>
      <c r="X465" s="17"/>
      <c r="Y465" s="17"/>
      <c r="Z465" s="17"/>
      <c r="AA465" s="17"/>
      <c r="AB465" s="20"/>
      <c r="AC465" s="20"/>
      <c r="AD465" s="17"/>
      <c r="AE465" s="16"/>
      <c r="AF465" s="26"/>
      <c r="AG465" s="26"/>
      <c r="AH465" s="26"/>
      <c r="AI465" s="26"/>
      <c r="AJ465" s="24"/>
      <c r="AK465" s="25"/>
      <c r="AL465" s="25"/>
      <c r="AM465" s="25"/>
      <c r="AN465" s="25"/>
      <c r="AO465" s="26"/>
      <c r="AP465" s="16"/>
      <c r="AQ465" s="16"/>
      <c r="AR465" s="16"/>
      <c r="AS465" s="16"/>
      <c r="AT465" s="16"/>
      <c r="AU465" s="16"/>
      <c r="AV465" s="16"/>
      <c r="AW465" s="16"/>
      <c r="AX465" s="27"/>
      <c r="AY465" s="27"/>
      <c r="AZ465" s="16"/>
    </row>
    <row r="466" spans="1:52" s="15" customFormat="1" ht="15.75" customHeight="1" x14ac:dyDescent="0.25">
      <c r="A466" s="16"/>
      <c r="B466" s="16"/>
      <c r="C466" s="16"/>
      <c r="D466" s="16"/>
      <c r="E466" s="16"/>
      <c r="F466" s="16"/>
      <c r="G466" s="16"/>
      <c r="H466" s="16"/>
      <c r="I466" s="16"/>
      <c r="J466" s="16"/>
      <c r="K466" s="16"/>
      <c r="L466" s="17"/>
      <c r="M466" s="17"/>
      <c r="N466" s="16"/>
      <c r="O466" s="16"/>
      <c r="P466" s="16"/>
      <c r="Q466" s="26"/>
      <c r="R466" s="26"/>
      <c r="S466" s="26"/>
      <c r="T466" s="26"/>
      <c r="U466" s="17"/>
      <c r="V466" s="17"/>
      <c r="W466" s="17"/>
      <c r="X466" s="17"/>
      <c r="Y466" s="17"/>
      <c r="Z466" s="17"/>
      <c r="AA466" s="17"/>
      <c r="AB466" s="20"/>
      <c r="AC466" s="20"/>
      <c r="AD466" s="17"/>
      <c r="AE466" s="16"/>
      <c r="AF466" s="22"/>
      <c r="AG466" s="26"/>
      <c r="AH466" s="26"/>
      <c r="AI466" s="26"/>
      <c r="AJ466" s="24"/>
      <c r="AK466" s="25"/>
      <c r="AL466" s="25"/>
      <c r="AM466" s="25"/>
      <c r="AN466" s="25"/>
      <c r="AO466" s="26"/>
      <c r="AP466" s="16"/>
      <c r="AQ466" s="16"/>
      <c r="AR466" s="16"/>
      <c r="AS466" s="16"/>
      <c r="AT466" s="16"/>
      <c r="AU466" s="16"/>
      <c r="AV466" s="16"/>
      <c r="AW466" s="16"/>
      <c r="AX466" s="27"/>
      <c r="AY466" s="27"/>
      <c r="AZ466" s="16"/>
    </row>
    <row r="467" spans="1:52" s="15" customFormat="1" ht="15.75" customHeight="1" x14ac:dyDescent="0.25">
      <c r="A467" s="16"/>
      <c r="B467" s="16"/>
      <c r="C467" s="16"/>
      <c r="D467" s="16"/>
      <c r="E467" s="16"/>
      <c r="F467" s="16"/>
      <c r="G467" s="16"/>
      <c r="H467" s="16"/>
      <c r="I467" s="16"/>
      <c r="J467" s="16"/>
      <c r="K467" s="16"/>
      <c r="L467" s="17"/>
      <c r="M467" s="17"/>
      <c r="N467" s="16"/>
      <c r="O467" s="16"/>
      <c r="P467" s="16"/>
      <c r="Q467" s="26"/>
      <c r="R467" s="26"/>
      <c r="S467" s="26"/>
      <c r="T467" s="26"/>
      <c r="U467" s="17"/>
      <c r="V467" s="17"/>
      <c r="W467" s="17"/>
      <c r="X467" s="17"/>
      <c r="Y467" s="17"/>
      <c r="Z467" s="17"/>
      <c r="AA467" s="17"/>
      <c r="AB467" s="20"/>
      <c r="AC467" s="20"/>
      <c r="AD467" s="17"/>
      <c r="AE467" s="16"/>
      <c r="AF467" s="26"/>
      <c r="AG467" s="26"/>
      <c r="AH467" s="26"/>
      <c r="AI467" s="26"/>
      <c r="AJ467" s="24"/>
      <c r="AK467" s="25"/>
      <c r="AL467" s="25"/>
      <c r="AM467" s="25"/>
      <c r="AN467" s="25"/>
      <c r="AO467" s="26"/>
      <c r="AP467" s="16"/>
      <c r="AQ467" s="16"/>
      <c r="AR467" s="16"/>
      <c r="AS467" s="16"/>
      <c r="AT467" s="16"/>
      <c r="AU467" s="16"/>
      <c r="AV467" s="16"/>
      <c r="AW467" s="16"/>
      <c r="AX467" s="27"/>
      <c r="AY467" s="27"/>
      <c r="AZ467" s="16"/>
    </row>
    <row r="468" spans="1:52" s="15" customFormat="1" ht="15.75" customHeight="1" x14ac:dyDescent="0.25">
      <c r="A468" s="16"/>
      <c r="B468" s="16"/>
      <c r="C468" s="16"/>
      <c r="D468" s="16"/>
      <c r="E468" s="16"/>
      <c r="F468" s="16"/>
      <c r="G468" s="16"/>
      <c r="H468" s="16"/>
      <c r="I468" s="16"/>
      <c r="J468" s="16"/>
      <c r="K468" s="16"/>
      <c r="L468" s="17"/>
      <c r="M468" s="17"/>
      <c r="N468" s="16"/>
      <c r="O468" s="16"/>
      <c r="P468" s="16"/>
      <c r="Q468" s="26"/>
      <c r="R468" s="26"/>
      <c r="S468" s="26"/>
      <c r="T468" s="26"/>
      <c r="U468" s="17"/>
      <c r="V468" s="17"/>
      <c r="W468" s="17"/>
      <c r="X468" s="17"/>
      <c r="Y468" s="17"/>
      <c r="Z468" s="17"/>
      <c r="AA468" s="17"/>
      <c r="AB468" s="20"/>
      <c r="AC468" s="20"/>
      <c r="AD468" s="17"/>
      <c r="AE468" s="16"/>
      <c r="AF468" s="22"/>
      <c r="AG468" s="26"/>
      <c r="AH468" s="26"/>
      <c r="AI468" s="26"/>
      <c r="AJ468" s="24"/>
      <c r="AK468" s="25"/>
      <c r="AL468" s="25"/>
      <c r="AM468" s="25"/>
      <c r="AN468" s="25"/>
      <c r="AO468" s="26"/>
      <c r="AP468" s="16"/>
      <c r="AQ468" s="16"/>
      <c r="AR468" s="16"/>
      <c r="AS468" s="16"/>
      <c r="AT468" s="16"/>
      <c r="AU468" s="16"/>
      <c r="AV468" s="16"/>
      <c r="AW468" s="16"/>
      <c r="AX468" s="27"/>
      <c r="AY468" s="27"/>
      <c r="AZ468" s="16"/>
    </row>
    <row r="469" spans="1:52" s="15" customFormat="1" ht="15.75" customHeight="1" x14ac:dyDescent="0.25">
      <c r="A469" s="16"/>
      <c r="B469" s="16"/>
      <c r="C469" s="16"/>
      <c r="D469" s="16"/>
      <c r="E469" s="29"/>
      <c r="F469" s="16"/>
      <c r="G469" s="16"/>
      <c r="H469" s="16"/>
      <c r="I469" s="16"/>
      <c r="J469" s="16"/>
      <c r="K469" s="16"/>
      <c r="L469" s="17"/>
      <c r="M469" s="17"/>
      <c r="N469" s="16"/>
      <c r="O469" s="16"/>
      <c r="P469" s="16"/>
      <c r="Q469" s="26"/>
      <c r="R469" s="17"/>
      <c r="S469" s="26"/>
      <c r="T469" s="26"/>
      <c r="U469" s="17"/>
      <c r="V469" s="17"/>
      <c r="W469" s="17"/>
      <c r="X469" s="17"/>
      <c r="Y469" s="17"/>
      <c r="Z469" s="17"/>
      <c r="AA469" s="17"/>
      <c r="AB469" s="20"/>
      <c r="AC469" s="20"/>
      <c r="AD469" s="17"/>
      <c r="AE469" s="16"/>
      <c r="AF469" s="22"/>
      <c r="AG469" s="26"/>
      <c r="AH469" s="26"/>
      <c r="AI469" s="26"/>
      <c r="AJ469" s="24"/>
      <c r="AK469" s="25"/>
      <c r="AL469" s="25"/>
      <c r="AM469" s="25"/>
      <c r="AN469" s="25"/>
      <c r="AO469" s="26"/>
      <c r="AP469" s="16"/>
      <c r="AQ469" s="16"/>
      <c r="AR469" s="16"/>
      <c r="AS469" s="28"/>
      <c r="AT469" s="29"/>
      <c r="AU469" s="29"/>
      <c r="AV469" s="16"/>
      <c r="AW469" s="16"/>
      <c r="AX469" s="27"/>
      <c r="AY469" s="27"/>
      <c r="AZ469" s="16"/>
    </row>
    <row r="470" spans="1:52" s="15" customFormat="1" ht="15.75" customHeight="1" x14ac:dyDescent="0.25">
      <c r="A470" s="16"/>
      <c r="B470" s="16"/>
      <c r="C470" s="16"/>
      <c r="D470" s="16"/>
      <c r="E470" s="29"/>
      <c r="F470" s="16"/>
      <c r="G470" s="16"/>
      <c r="H470" s="16"/>
      <c r="I470" s="16"/>
      <c r="J470" s="16"/>
      <c r="K470" s="16"/>
      <c r="L470" s="17"/>
      <c r="M470" s="17"/>
      <c r="N470" s="16"/>
      <c r="O470" s="16"/>
      <c r="P470" s="16"/>
      <c r="Q470" s="26"/>
      <c r="R470" s="17"/>
      <c r="S470" s="26"/>
      <c r="T470" s="26"/>
      <c r="U470" s="17"/>
      <c r="V470" s="17"/>
      <c r="W470" s="17"/>
      <c r="X470" s="17"/>
      <c r="Y470" s="17"/>
      <c r="Z470" s="17"/>
      <c r="AA470" s="17"/>
      <c r="AB470" s="20"/>
      <c r="AC470" s="20"/>
      <c r="AD470" s="17"/>
      <c r="AE470" s="16"/>
      <c r="AF470" s="22"/>
      <c r="AG470" s="26"/>
      <c r="AH470" s="26"/>
      <c r="AI470" s="26"/>
      <c r="AJ470" s="24"/>
      <c r="AK470" s="25"/>
      <c r="AL470" s="25"/>
      <c r="AM470" s="25"/>
      <c r="AN470" s="25"/>
      <c r="AO470" s="26"/>
      <c r="AP470" s="16"/>
      <c r="AQ470" s="16"/>
      <c r="AR470" s="16"/>
      <c r="AS470" s="28"/>
      <c r="AT470" s="29"/>
      <c r="AU470" s="29"/>
      <c r="AV470" s="16"/>
      <c r="AW470" s="16"/>
      <c r="AX470" s="27"/>
      <c r="AY470" s="27"/>
      <c r="AZ470" s="16"/>
    </row>
    <row r="471" spans="1:52" s="15" customFormat="1" ht="15.75" customHeight="1" x14ac:dyDescent="0.25">
      <c r="A471" s="16"/>
      <c r="B471" s="16"/>
      <c r="C471" s="16"/>
      <c r="D471" s="16"/>
      <c r="E471" s="29"/>
      <c r="F471" s="16"/>
      <c r="G471" s="16"/>
      <c r="H471" s="16"/>
      <c r="I471" s="16"/>
      <c r="J471" s="16"/>
      <c r="K471" s="16"/>
      <c r="L471" s="17"/>
      <c r="M471" s="17"/>
      <c r="N471" s="16"/>
      <c r="O471" s="16"/>
      <c r="P471" s="16"/>
      <c r="Q471" s="26"/>
      <c r="R471" s="17"/>
      <c r="S471" s="26"/>
      <c r="T471" s="26"/>
      <c r="U471" s="17"/>
      <c r="V471" s="17"/>
      <c r="W471" s="17"/>
      <c r="X471" s="17"/>
      <c r="Y471" s="17"/>
      <c r="Z471" s="17"/>
      <c r="AA471" s="17"/>
      <c r="AB471" s="20"/>
      <c r="AC471" s="20"/>
      <c r="AD471" s="17"/>
      <c r="AE471" s="16"/>
      <c r="AF471" s="22"/>
      <c r="AG471" s="26"/>
      <c r="AH471" s="26"/>
      <c r="AI471" s="26"/>
      <c r="AJ471" s="24"/>
      <c r="AK471" s="25"/>
      <c r="AL471" s="25"/>
      <c r="AM471" s="25"/>
      <c r="AN471" s="25"/>
      <c r="AO471" s="26"/>
      <c r="AP471" s="16"/>
      <c r="AQ471" s="16"/>
      <c r="AR471" s="16"/>
      <c r="AS471" s="28"/>
      <c r="AT471" s="28"/>
      <c r="AU471" s="29"/>
      <c r="AV471" s="16"/>
      <c r="AW471" s="16"/>
      <c r="AX471" s="27"/>
      <c r="AY471" s="27"/>
      <c r="AZ471" s="16"/>
    </row>
    <row r="472" spans="1:52" s="15" customFormat="1" ht="15.75" customHeight="1" x14ac:dyDescent="0.25">
      <c r="A472" s="16"/>
      <c r="B472" s="16"/>
      <c r="C472" s="16"/>
      <c r="D472" s="16"/>
      <c r="E472" s="29"/>
      <c r="F472" s="16"/>
      <c r="G472" s="16"/>
      <c r="H472" s="16"/>
      <c r="I472" s="16"/>
      <c r="J472" s="16"/>
      <c r="K472" s="16"/>
      <c r="L472" s="17"/>
      <c r="M472" s="17"/>
      <c r="N472" s="16"/>
      <c r="O472" s="16"/>
      <c r="P472" s="16"/>
      <c r="Q472" s="26"/>
      <c r="R472" s="17"/>
      <c r="S472" s="26"/>
      <c r="T472" s="26"/>
      <c r="U472" s="17"/>
      <c r="V472" s="17"/>
      <c r="W472" s="17"/>
      <c r="X472" s="17"/>
      <c r="Y472" s="17"/>
      <c r="Z472" s="17"/>
      <c r="AA472" s="17"/>
      <c r="AB472" s="20"/>
      <c r="AC472" s="20"/>
      <c r="AD472" s="17"/>
      <c r="AE472" s="16"/>
      <c r="AF472" s="22"/>
      <c r="AG472" s="26"/>
      <c r="AH472" s="26"/>
      <c r="AI472" s="26"/>
      <c r="AJ472" s="24"/>
      <c r="AK472" s="25"/>
      <c r="AL472" s="25"/>
      <c r="AM472" s="25"/>
      <c r="AN472" s="25"/>
      <c r="AO472" s="26"/>
      <c r="AP472" s="16"/>
      <c r="AQ472" s="16"/>
      <c r="AR472" s="16"/>
      <c r="AS472" s="28"/>
      <c r="AT472" s="29"/>
      <c r="AU472" s="29"/>
      <c r="AV472" s="16"/>
      <c r="AW472" s="16"/>
      <c r="AX472" s="27"/>
      <c r="AY472" s="27"/>
      <c r="AZ472" s="16"/>
    </row>
    <row r="473" spans="1:52" s="15" customFormat="1" ht="15.75" customHeight="1" x14ac:dyDescent="0.25">
      <c r="A473" s="16"/>
      <c r="B473" s="16"/>
      <c r="C473" s="16"/>
      <c r="D473" s="16"/>
      <c r="E473" s="29"/>
      <c r="F473" s="16"/>
      <c r="G473" s="16"/>
      <c r="H473" s="16"/>
      <c r="I473" s="16"/>
      <c r="J473" s="16"/>
      <c r="K473" s="16"/>
      <c r="L473" s="17"/>
      <c r="M473" s="17"/>
      <c r="N473" s="16"/>
      <c r="O473" s="16"/>
      <c r="P473" s="16"/>
      <c r="Q473" s="26"/>
      <c r="R473" s="17"/>
      <c r="S473" s="26"/>
      <c r="T473" s="26"/>
      <c r="U473" s="17"/>
      <c r="V473" s="17"/>
      <c r="W473" s="17"/>
      <c r="X473" s="17"/>
      <c r="Y473" s="17"/>
      <c r="Z473" s="17"/>
      <c r="AA473" s="17"/>
      <c r="AB473" s="20"/>
      <c r="AC473" s="20"/>
      <c r="AD473" s="17"/>
      <c r="AE473" s="16"/>
      <c r="AF473" s="22"/>
      <c r="AG473" s="26"/>
      <c r="AH473" s="26"/>
      <c r="AI473" s="26"/>
      <c r="AJ473" s="24"/>
      <c r="AK473" s="25"/>
      <c r="AL473" s="25"/>
      <c r="AM473" s="25"/>
      <c r="AN473" s="25"/>
      <c r="AO473" s="26"/>
      <c r="AP473" s="16"/>
      <c r="AQ473" s="16"/>
      <c r="AR473" s="16"/>
      <c r="AS473" s="28"/>
      <c r="AT473" s="29"/>
      <c r="AU473" s="29"/>
      <c r="AV473" s="16"/>
      <c r="AW473" s="16"/>
      <c r="AX473" s="27"/>
      <c r="AY473" s="27"/>
      <c r="AZ473" s="16"/>
    </row>
    <row r="474" spans="1:52" s="15" customFormat="1" ht="15.75" customHeight="1" x14ac:dyDescent="0.25">
      <c r="A474" s="16"/>
      <c r="B474" s="16"/>
      <c r="C474" s="16"/>
      <c r="D474" s="16"/>
      <c r="E474" s="29"/>
      <c r="F474" s="16"/>
      <c r="G474" s="16"/>
      <c r="H474" s="16"/>
      <c r="I474" s="16"/>
      <c r="J474" s="16"/>
      <c r="K474" s="16"/>
      <c r="L474" s="17"/>
      <c r="M474" s="17"/>
      <c r="N474" s="16"/>
      <c r="O474" s="16"/>
      <c r="P474" s="16"/>
      <c r="Q474" s="26"/>
      <c r="R474" s="17"/>
      <c r="S474" s="26"/>
      <c r="T474" s="26"/>
      <c r="U474" s="17"/>
      <c r="V474" s="17"/>
      <c r="W474" s="17"/>
      <c r="X474" s="17"/>
      <c r="Y474" s="17"/>
      <c r="Z474" s="17"/>
      <c r="AA474" s="17"/>
      <c r="AB474" s="20"/>
      <c r="AC474" s="20"/>
      <c r="AD474" s="17"/>
      <c r="AE474" s="16"/>
      <c r="AF474" s="22"/>
      <c r="AG474" s="26"/>
      <c r="AH474" s="26"/>
      <c r="AI474" s="26"/>
      <c r="AJ474" s="24"/>
      <c r="AK474" s="25"/>
      <c r="AL474" s="25"/>
      <c r="AM474" s="25"/>
      <c r="AN474" s="25"/>
      <c r="AO474" s="26"/>
      <c r="AP474" s="16"/>
      <c r="AQ474" s="16"/>
      <c r="AR474" s="16"/>
      <c r="AS474" s="28"/>
      <c r="AT474" s="28"/>
      <c r="AU474" s="28"/>
      <c r="AV474" s="16"/>
      <c r="AW474" s="16"/>
      <c r="AX474" s="27"/>
      <c r="AY474" s="27"/>
      <c r="AZ474" s="16"/>
    </row>
    <row r="475" spans="1:52" s="15" customFormat="1" ht="15.75" customHeight="1" x14ac:dyDescent="0.25">
      <c r="A475" s="16"/>
      <c r="B475" s="16"/>
      <c r="C475" s="16"/>
      <c r="D475" s="16"/>
      <c r="E475" s="29"/>
      <c r="F475" s="16"/>
      <c r="G475" s="16"/>
      <c r="H475" s="16"/>
      <c r="I475" s="16"/>
      <c r="J475" s="16"/>
      <c r="K475" s="16"/>
      <c r="L475" s="17"/>
      <c r="M475" s="17"/>
      <c r="N475" s="16"/>
      <c r="O475" s="16"/>
      <c r="P475" s="16"/>
      <c r="Q475" s="26"/>
      <c r="R475" s="17"/>
      <c r="S475" s="26"/>
      <c r="T475" s="26"/>
      <c r="U475" s="17"/>
      <c r="V475" s="17"/>
      <c r="W475" s="17"/>
      <c r="X475" s="17"/>
      <c r="Y475" s="17"/>
      <c r="Z475" s="17"/>
      <c r="AA475" s="17"/>
      <c r="AB475" s="20"/>
      <c r="AC475" s="20"/>
      <c r="AD475" s="17"/>
      <c r="AE475" s="16"/>
      <c r="AF475" s="22"/>
      <c r="AG475" s="26"/>
      <c r="AH475" s="26"/>
      <c r="AI475" s="26"/>
      <c r="AJ475" s="24"/>
      <c r="AK475" s="25"/>
      <c r="AL475" s="25"/>
      <c r="AM475" s="25"/>
      <c r="AN475" s="25"/>
      <c r="AO475" s="26"/>
      <c r="AP475" s="16"/>
      <c r="AQ475" s="16"/>
      <c r="AR475" s="16"/>
      <c r="AS475" s="28"/>
      <c r="AT475" s="29"/>
      <c r="AU475" s="29"/>
      <c r="AV475" s="16"/>
      <c r="AW475" s="16"/>
      <c r="AX475" s="27"/>
      <c r="AY475" s="27"/>
      <c r="AZ475" s="16"/>
    </row>
    <row r="476" spans="1:52" s="15" customFormat="1" ht="15.75" customHeight="1" x14ac:dyDescent="0.25">
      <c r="A476" s="16"/>
      <c r="B476" s="16"/>
      <c r="C476" s="16"/>
      <c r="D476" s="16"/>
      <c r="E476" s="29"/>
      <c r="F476" s="16"/>
      <c r="G476" s="16"/>
      <c r="H476" s="16"/>
      <c r="I476" s="16"/>
      <c r="J476" s="16"/>
      <c r="K476" s="16"/>
      <c r="L476" s="17"/>
      <c r="M476" s="17"/>
      <c r="N476" s="16"/>
      <c r="O476" s="16"/>
      <c r="P476" s="16"/>
      <c r="Q476" s="26"/>
      <c r="R476" s="17"/>
      <c r="S476" s="26"/>
      <c r="T476" s="26"/>
      <c r="U476" s="17"/>
      <c r="V476" s="17"/>
      <c r="W476" s="17"/>
      <c r="X476" s="17"/>
      <c r="Y476" s="17"/>
      <c r="Z476" s="17"/>
      <c r="AA476" s="17"/>
      <c r="AB476" s="20"/>
      <c r="AC476" s="20"/>
      <c r="AD476" s="17"/>
      <c r="AE476" s="16"/>
      <c r="AF476" s="22"/>
      <c r="AG476" s="26"/>
      <c r="AH476" s="26"/>
      <c r="AI476" s="26"/>
      <c r="AJ476" s="24"/>
      <c r="AK476" s="25"/>
      <c r="AL476" s="25"/>
      <c r="AM476" s="25"/>
      <c r="AN476" s="25"/>
      <c r="AO476" s="26"/>
      <c r="AP476" s="16"/>
      <c r="AQ476" s="16"/>
      <c r="AR476" s="16"/>
      <c r="AS476" s="28"/>
      <c r="AT476" s="29"/>
      <c r="AU476" s="29"/>
      <c r="AV476" s="16"/>
      <c r="AW476" s="16"/>
      <c r="AX476" s="27"/>
      <c r="AY476" s="27"/>
      <c r="AZ476" s="16"/>
    </row>
    <row r="477" spans="1:52" s="15" customFormat="1" ht="15.75" customHeight="1" x14ac:dyDescent="0.25">
      <c r="A477" s="16"/>
      <c r="B477" s="16"/>
      <c r="C477" s="16"/>
      <c r="D477" s="16"/>
      <c r="E477" s="29"/>
      <c r="F477" s="16"/>
      <c r="G477" s="16"/>
      <c r="H477" s="16"/>
      <c r="I477" s="16"/>
      <c r="J477" s="16"/>
      <c r="K477" s="16"/>
      <c r="L477" s="17"/>
      <c r="M477" s="17"/>
      <c r="N477" s="16"/>
      <c r="O477" s="16"/>
      <c r="P477" s="16"/>
      <c r="Q477" s="26"/>
      <c r="R477" s="17"/>
      <c r="S477" s="26"/>
      <c r="T477" s="26"/>
      <c r="U477" s="17"/>
      <c r="V477" s="17"/>
      <c r="W477" s="17"/>
      <c r="X477" s="17"/>
      <c r="Y477" s="17"/>
      <c r="Z477" s="17"/>
      <c r="AA477" s="17"/>
      <c r="AB477" s="20"/>
      <c r="AC477" s="20"/>
      <c r="AD477" s="17"/>
      <c r="AE477" s="16"/>
      <c r="AF477" s="22"/>
      <c r="AG477" s="26"/>
      <c r="AH477" s="26"/>
      <c r="AI477" s="26"/>
      <c r="AJ477" s="24"/>
      <c r="AK477" s="25"/>
      <c r="AL477" s="25"/>
      <c r="AM477" s="25"/>
      <c r="AN477" s="25"/>
      <c r="AO477" s="26"/>
      <c r="AP477" s="16"/>
      <c r="AQ477" s="16"/>
      <c r="AR477" s="16"/>
      <c r="AS477" s="28"/>
      <c r="AT477" s="28"/>
      <c r="AU477" s="29"/>
      <c r="AV477" s="16"/>
      <c r="AW477" s="16"/>
      <c r="AX477" s="27"/>
      <c r="AY477" s="27"/>
      <c r="AZ477" s="16"/>
    </row>
    <row r="478" spans="1:52" s="15" customFormat="1" ht="15.75" customHeight="1" x14ac:dyDescent="0.25">
      <c r="A478" s="16"/>
      <c r="B478" s="16"/>
      <c r="C478" s="16"/>
      <c r="D478" s="16"/>
      <c r="E478" s="29"/>
      <c r="F478" s="16"/>
      <c r="G478" s="16"/>
      <c r="H478" s="16"/>
      <c r="I478" s="16"/>
      <c r="J478" s="16"/>
      <c r="K478" s="16"/>
      <c r="L478" s="17"/>
      <c r="M478" s="17"/>
      <c r="N478" s="16"/>
      <c r="O478" s="16"/>
      <c r="P478" s="16"/>
      <c r="Q478" s="26"/>
      <c r="R478" s="17"/>
      <c r="S478" s="26"/>
      <c r="T478" s="26"/>
      <c r="U478" s="17"/>
      <c r="V478" s="17"/>
      <c r="W478" s="17"/>
      <c r="X478" s="17"/>
      <c r="Y478" s="17"/>
      <c r="Z478" s="17"/>
      <c r="AA478" s="17"/>
      <c r="AB478" s="20"/>
      <c r="AC478" s="20"/>
      <c r="AD478" s="17"/>
      <c r="AE478" s="16"/>
      <c r="AF478" s="22"/>
      <c r="AG478" s="26"/>
      <c r="AH478" s="26"/>
      <c r="AI478" s="26"/>
      <c r="AJ478" s="24"/>
      <c r="AK478" s="25"/>
      <c r="AL478" s="25"/>
      <c r="AM478" s="25"/>
      <c r="AN478" s="25"/>
      <c r="AO478" s="26"/>
      <c r="AP478" s="16"/>
      <c r="AQ478" s="16"/>
      <c r="AR478" s="16"/>
      <c r="AS478" s="28"/>
      <c r="AT478" s="28"/>
      <c r="AU478" s="28"/>
      <c r="AV478" s="16"/>
      <c r="AW478" s="16"/>
      <c r="AX478" s="27"/>
      <c r="AY478" s="27"/>
      <c r="AZ478" s="16"/>
    </row>
    <row r="479" spans="1:52" s="15" customFormat="1" ht="15.75" customHeight="1" x14ac:dyDescent="0.25">
      <c r="A479" s="16"/>
      <c r="B479" s="16"/>
      <c r="C479" s="16"/>
      <c r="D479" s="16"/>
      <c r="E479" s="29"/>
      <c r="F479" s="16"/>
      <c r="G479" s="16"/>
      <c r="H479" s="16"/>
      <c r="I479" s="16"/>
      <c r="J479" s="16"/>
      <c r="K479" s="16"/>
      <c r="L479" s="17"/>
      <c r="M479" s="17"/>
      <c r="N479" s="16"/>
      <c r="O479" s="16"/>
      <c r="P479" s="16"/>
      <c r="Q479" s="26"/>
      <c r="R479" s="26"/>
      <c r="S479" s="26"/>
      <c r="T479" s="26"/>
      <c r="U479" s="17"/>
      <c r="V479" s="17"/>
      <c r="W479" s="17"/>
      <c r="X479" s="17"/>
      <c r="Y479" s="17"/>
      <c r="Z479" s="17"/>
      <c r="AA479" s="17"/>
      <c r="AB479" s="20"/>
      <c r="AC479" s="20"/>
      <c r="AD479" s="17"/>
      <c r="AE479" s="16"/>
      <c r="AF479" s="22"/>
      <c r="AG479" s="26"/>
      <c r="AH479" s="26"/>
      <c r="AI479" s="26"/>
      <c r="AJ479" s="24"/>
      <c r="AK479" s="25"/>
      <c r="AL479" s="25"/>
      <c r="AM479" s="25"/>
      <c r="AN479" s="25"/>
      <c r="AO479" s="26"/>
      <c r="AP479" s="16"/>
      <c r="AQ479" s="16"/>
      <c r="AR479" s="16"/>
      <c r="AS479" s="16"/>
      <c r="AT479" s="16"/>
      <c r="AU479" s="16"/>
      <c r="AV479" s="16"/>
      <c r="AW479" s="16"/>
      <c r="AX479" s="27"/>
      <c r="AY479" s="27"/>
      <c r="AZ479" s="16"/>
    </row>
    <row r="480" spans="1:52" s="15" customFormat="1" ht="15.75" customHeight="1" x14ac:dyDescent="0.25">
      <c r="A480" s="16"/>
      <c r="B480" s="16"/>
      <c r="C480" s="16"/>
      <c r="D480" s="16"/>
      <c r="E480" s="16"/>
      <c r="F480" s="16"/>
      <c r="G480" s="16"/>
      <c r="H480" s="16"/>
      <c r="I480" s="16"/>
      <c r="J480" s="16"/>
      <c r="K480" s="16"/>
      <c r="L480" s="17"/>
      <c r="M480" s="17"/>
      <c r="N480" s="16"/>
      <c r="O480" s="16"/>
      <c r="P480" s="16"/>
      <c r="Q480" s="26"/>
      <c r="R480" s="26"/>
      <c r="S480" s="26"/>
      <c r="T480" s="26"/>
      <c r="U480" s="17"/>
      <c r="V480" s="17"/>
      <c r="W480" s="17"/>
      <c r="X480" s="17"/>
      <c r="Y480" s="17"/>
      <c r="Z480" s="17"/>
      <c r="AA480" s="17"/>
      <c r="AB480" s="20"/>
      <c r="AC480" s="20"/>
      <c r="AD480" s="17"/>
      <c r="AE480" s="16"/>
      <c r="AF480" s="22"/>
      <c r="AG480" s="26"/>
      <c r="AH480" s="26"/>
      <c r="AI480" s="26"/>
      <c r="AJ480" s="24"/>
      <c r="AK480" s="25"/>
      <c r="AL480" s="25"/>
      <c r="AM480" s="25"/>
      <c r="AN480" s="25"/>
      <c r="AO480" s="26"/>
      <c r="AP480" s="16"/>
      <c r="AQ480" s="16"/>
      <c r="AR480" s="16"/>
      <c r="AS480" s="16"/>
      <c r="AT480" s="16"/>
      <c r="AU480" s="16"/>
      <c r="AV480" s="16"/>
      <c r="AW480" s="16"/>
      <c r="AX480" s="27"/>
      <c r="AY480" s="27"/>
      <c r="AZ480" s="16"/>
    </row>
    <row r="481" spans="1:52" s="15" customFormat="1" ht="15.75" customHeight="1" x14ac:dyDescent="0.25">
      <c r="A481" s="16"/>
      <c r="B481" s="16"/>
      <c r="C481" s="16"/>
      <c r="D481" s="16"/>
      <c r="E481" s="29"/>
      <c r="F481" s="16"/>
      <c r="G481" s="16"/>
      <c r="H481" s="16"/>
      <c r="I481" s="16"/>
      <c r="J481" s="16"/>
      <c r="K481" s="16"/>
      <c r="L481" s="17"/>
      <c r="M481" s="17"/>
      <c r="N481" s="16"/>
      <c r="O481" s="16"/>
      <c r="P481" s="16"/>
      <c r="Q481" s="26"/>
      <c r="R481" s="17"/>
      <c r="S481" s="26"/>
      <c r="T481" s="26"/>
      <c r="U481" s="17"/>
      <c r="V481" s="17"/>
      <c r="W481" s="17"/>
      <c r="X481" s="17"/>
      <c r="Y481" s="17"/>
      <c r="Z481" s="17"/>
      <c r="AA481" s="17"/>
      <c r="AB481" s="20"/>
      <c r="AC481" s="20"/>
      <c r="AD481" s="17"/>
      <c r="AE481" s="16"/>
      <c r="AF481" s="22"/>
      <c r="AG481" s="26"/>
      <c r="AH481" s="26"/>
      <c r="AI481" s="26"/>
      <c r="AJ481" s="24"/>
      <c r="AK481" s="25"/>
      <c r="AL481" s="25"/>
      <c r="AM481" s="25"/>
      <c r="AN481" s="25"/>
      <c r="AO481" s="26"/>
      <c r="AP481" s="16"/>
      <c r="AQ481" s="16"/>
      <c r="AR481" s="16"/>
      <c r="AS481" s="28"/>
      <c r="AT481" s="29"/>
      <c r="AU481" s="29"/>
      <c r="AV481" s="16"/>
      <c r="AW481" s="16"/>
      <c r="AX481" s="27"/>
      <c r="AY481" s="27"/>
      <c r="AZ481" s="16"/>
    </row>
    <row r="482" spans="1:52" s="15" customFormat="1" ht="15.75" customHeight="1" x14ac:dyDescent="0.25">
      <c r="A482" s="16"/>
      <c r="B482" s="16"/>
      <c r="C482" s="16"/>
      <c r="D482" s="16"/>
      <c r="E482" s="16"/>
      <c r="F482" s="16"/>
      <c r="G482" s="16"/>
      <c r="H482" s="16"/>
      <c r="I482" s="16"/>
      <c r="J482" s="16"/>
      <c r="K482" s="16"/>
      <c r="L482" s="17"/>
      <c r="M482" s="17"/>
      <c r="N482" s="16"/>
      <c r="O482" s="16"/>
      <c r="P482" s="16"/>
      <c r="Q482" s="26"/>
      <c r="R482" s="26"/>
      <c r="S482" s="26"/>
      <c r="T482" s="26"/>
      <c r="U482" s="17"/>
      <c r="V482" s="17"/>
      <c r="W482" s="17"/>
      <c r="X482" s="17"/>
      <c r="Y482" s="17"/>
      <c r="Z482" s="17"/>
      <c r="AA482" s="17"/>
      <c r="AB482" s="20"/>
      <c r="AC482" s="20"/>
      <c r="AD482" s="17"/>
      <c r="AE482" s="16"/>
      <c r="AF482" s="26"/>
      <c r="AG482" s="26"/>
      <c r="AH482" s="26"/>
      <c r="AI482" s="26"/>
      <c r="AJ482" s="24"/>
      <c r="AK482" s="25"/>
      <c r="AL482" s="25"/>
      <c r="AM482" s="25"/>
      <c r="AN482" s="25"/>
      <c r="AO482" s="26"/>
      <c r="AP482" s="16"/>
      <c r="AQ482" s="16"/>
      <c r="AR482" s="16"/>
      <c r="AS482" s="16"/>
      <c r="AT482" s="16"/>
      <c r="AU482" s="16"/>
      <c r="AV482" s="16"/>
      <c r="AW482" s="16"/>
      <c r="AX482" s="27"/>
      <c r="AY482" s="27"/>
      <c r="AZ482" s="16"/>
    </row>
    <row r="483" spans="1:52" s="15" customFormat="1" ht="15.75" customHeight="1" x14ac:dyDescent="0.25">
      <c r="A483" s="16"/>
      <c r="B483" s="16"/>
      <c r="C483" s="16"/>
      <c r="D483" s="16"/>
      <c r="E483" s="16"/>
      <c r="F483" s="16"/>
      <c r="G483" s="16"/>
      <c r="H483" s="16"/>
      <c r="I483" s="16"/>
      <c r="J483" s="16"/>
      <c r="K483" s="16"/>
      <c r="L483" s="17"/>
      <c r="M483" s="17"/>
      <c r="N483" s="16"/>
      <c r="O483" s="16"/>
      <c r="P483" s="16"/>
      <c r="Q483" s="26"/>
      <c r="R483" s="26"/>
      <c r="S483" s="26"/>
      <c r="T483" s="26"/>
      <c r="U483" s="17"/>
      <c r="V483" s="17"/>
      <c r="W483" s="17"/>
      <c r="X483" s="17"/>
      <c r="Y483" s="17"/>
      <c r="Z483" s="17"/>
      <c r="AA483" s="17"/>
      <c r="AB483" s="20"/>
      <c r="AC483" s="20"/>
      <c r="AD483" s="17"/>
      <c r="AE483" s="16"/>
      <c r="AF483" s="22"/>
      <c r="AG483" s="26"/>
      <c r="AH483" s="26"/>
      <c r="AI483" s="26"/>
      <c r="AJ483" s="24"/>
      <c r="AK483" s="25"/>
      <c r="AL483" s="25"/>
      <c r="AM483" s="25"/>
      <c r="AN483" s="25"/>
      <c r="AO483" s="26"/>
      <c r="AP483" s="16"/>
      <c r="AQ483" s="16"/>
      <c r="AR483" s="16"/>
      <c r="AS483" s="16"/>
      <c r="AT483" s="16"/>
      <c r="AU483" s="16"/>
      <c r="AV483" s="16"/>
      <c r="AW483" s="16"/>
      <c r="AX483" s="27"/>
      <c r="AY483" s="27"/>
      <c r="AZ483" s="16"/>
    </row>
    <row r="484" spans="1:52" s="15" customFormat="1" ht="15.75" customHeight="1" x14ac:dyDescent="0.25">
      <c r="A484" s="16"/>
      <c r="B484" s="16"/>
      <c r="C484" s="16"/>
      <c r="D484" s="16"/>
      <c r="E484" s="16"/>
      <c r="F484" s="16"/>
      <c r="G484" s="16"/>
      <c r="H484" s="16"/>
      <c r="I484" s="16"/>
      <c r="J484" s="16"/>
      <c r="K484" s="16"/>
      <c r="L484" s="17"/>
      <c r="M484" s="17"/>
      <c r="N484" s="16"/>
      <c r="O484" s="16"/>
      <c r="P484" s="16"/>
      <c r="Q484" s="26"/>
      <c r="R484" s="26"/>
      <c r="S484" s="26"/>
      <c r="T484" s="26"/>
      <c r="U484" s="17"/>
      <c r="V484" s="17"/>
      <c r="W484" s="17"/>
      <c r="X484" s="17"/>
      <c r="Y484" s="17"/>
      <c r="Z484" s="17"/>
      <c r="AA484" s="17"/>
      <c r="AB484" s="20"/>
      <c r="AC484" s="20"/>
      <c r="AD484" s="17"/>
      <c r="AE484" s="16"/>
      <c r="AF484" s="22"/>
      <c r="AG484" s="26"/>
      <c r="AH484" s="26"/>
      <c r="AI484" s="26"/>
      <c r="AJ484" s="24"/>
      <c r="AK484" s="25"/>
      <c r="AL484" s="25"/>
      <c r="AM484" s="25"/>
      <c r="AN484" s="25"/>
      <c r="AO484" s="26"/>
      <c r="AP484" s="16"/>
      <c r="AQ484" s="16"/>
      <c r="AR484" s="16"/>
      <c r="AS484" s="16"/>
      <c r="AT484" s="16"/>
      <c r="AU484" s="16"/>
      <c r="AV484" s="16"/>
      <c r="AW484" s="16"/>
      <c r="AX484" s="27"/>
      <c r="AY484" s="27"/>
      <c r="AZ484" s="16"/>
    </row>
    <row r="485" spans="1:52" s="15" customFormat="1" ht="15.75" customHeight="1" x14ac:dyDescent="0.25">
      <c r="A485" s="16"/>
      <c r="B485" s="16"/>
      <c r="C485" s="16"/>
      <c r="D485" s="16"/>
      <c r="E485" s="29"/>
      <c r="F485" s="16"/>
      <c r="G485" s="16"/>
      <c r="H485" s="16"/>
      <c r="I485" s="16"/>
      <c r="J485" s="16"/>
      <c r="K485" s="16"/>
      <c r="L485" s="17"/>
      <c r="M485" s="17"/>
      <c r="N485" s="16"/>
      <c r="O485" s="16"/>
      <c r="P485" s="16"/>
      <c r="Q485" s="26"/>
      <c r="R485" s="17"/>
      <c r="S485" s="26"/>
      <c r="T485" s="26"/>
      <c r="U485" s="17"/>
      <c r="V485" s="17"/>
      <c r="W485" s="17"/>
      <c r="X485" s="17"/>
      <c r="Y485" s="17"/>
      <c r="Z485" s="17"/>
      <c r="AA485" s="17"/>
      <c r="AB485" s="20"/>
      <c r="AC485" s="20"/>
      <c r="AD485" s="17"/>
      <c r="AE485" s="16"/>
      <c r="AF485" s="22"/>
      <c r="AG485" s="26"/>
      <c r="AH485" s="26"/>
      <c r="AI485" s="26"/>
      <c r="AJ485" s="24"/>
      <c r="AK485" s="25"/>
      <c r="AL485" s="25"/>
      <c r="AM485" s="25"/>
      <c r="AN485" s="25"/>
      <c r="AO485" s="26"/>
      <c r="AP485" s="16"/>
      <c r="AQ485" s="16"/>
      <c r="AR485" s="16"/>
      <c r="AS485" s="28"/>
      <c r="AT485" s="28"/>
      <c r="AU485" s="29"/>
      <c r="AV485" s="16"/>
      <c r="AW485" s="16"/>
      <c r="AX485" s="27"/>
      <c r="AY485" s="27"/>
      <c r="AZ485" s="16"/>
    </row>
    <row r="486" spans="1:52" s="15" customFormat="1" ht="15.75" customHeight="1" x14ac:dyDescent="0.25">
      <c r="A486" s="16"/>
      <c r="B486" s="16"/>
      <c r="C486" s="16"/>
      <c r="D486" s="16"/>
      <c r="E486" s="29"/>
      <c r="F486" s="16"/>
      <c r="G486" s="16"/>
      <c r="H486" s="16"/>
      <c r="I486" s="16"/>
      <c r="J486" s="16"/>
      <c r="K486" s="16"/>
      <c r="L486" s="17"/>
      <c r="M486" s="17"/>
      <c r="N486" s="16"/>
      <c r="O486" s="16"/>
      <c r="P486" s="16"/>
      <c r="Q486" s="26"/>
      <c r="R486" s="26"/>
      <c r="S486" s="26"/>
      <c r="T486" s="26"/>
      <c r="U486" s="17"/>
      <c r="V486" s="17"/>
      <c r="W486" s="17"/>
      <c r="X486" s="17"/>
      <c r="Y486" s="17"/>
      <c r="Z486" s="17"/>
      <c r="AA486" s="17"/>
      <c r="AB486" s="20"/>
      <c r="AC486" s="20"/>
      <c r="AD486" s="17"/>
      <c r="AE486" s="16"/>
      <c r="AF486" s="22"/>
      <c r="AG486" s="26"/>
      <c r="AH486" s="26"/>
      <c r="AI486" s="26"/>
      <c r="AJ486" s="24"/>
      <c r="AK486" s="25"/>
      <c r="AL486" s="25"/>
      <c r="AM486" s="25"/>
      <c r="AN486" s="25"/>
      <c r="AO486" s="26"/>
      <c r="AP486" s="16"/>
      <c r="AQ486" s="16"/>
      <c r="AR486" s="16"/>
      <c r="AS486" s="16"/>
      <c r="AT486" s="16"/>
      <c r="AU486" s="16"/>
      <c r="AV486" s="16"/>
      <c r="AW486" s="16"/>
      <c r="AX486" s="27"/>
      <c r="AY486" s="27"/>
      <c r="AZ486" s="16"/>
    </row>
    <row r="487" spans="1:52" s="15" customFormat="1" ht="15.75" customHeight="1" x14ac:dyDescent="0.25">
      <c r="A487" s="16"/>
      <c r="B487" s="16"/>
      <c r="C487" s="16"/>
      <c r="D487" s="16"/>
      <c r="E487" s="16"/>
      <c r="F487" s="16"/>
      <c r="G487" s="16"/>
      <c r="H487" s="16"/>
      <c r="I487" s="16"/>
      <c r="J487" s="16"/>
      <c r="K487" s="16"/>
      <c r="L487" s="17"/>
      <c r="M487" s="17"/>
      <c r="N487" s="16"/>
      <c r="O487" s="16"/>
      <c r="P487" s="16"/>
      <c r="Q487" s="26"/>
      <c r="R487" s="26"/>
      <c r="S487" s="26"/>
      <c r="T487" s="26"/>
      <c r="U487" s="17"/>
      <c r="V487" s="17"/>
      <c r="W487" s="17"/>
      <c r="X487" s="17"/>
      <c r="Y487" s="17"/>
      <c r="Z487" s="17"/>
      <c r="AA487" s="17"/>
      <c r="AB487" s="20"/>
      <c r="AC487" s="20"/>
      <c r="AD487" s="17"/>
      <c r="AE487" s="16"/>
      <c r="AF487" s="22"/>
      <c r="AG487" s="26"/>
      <c r="AH487" s="26"/>
      <c r="AI487" s="26"/>
      <c r="AJ487" s="24"/>
      <c r="AK487" s="25"/>
      <c r="AL487" s="25"/>
      <c r="AM487" s="25"/>
      <c r="AN487" s="25"/>
      <c r="AO487" s="26"/>
      <c r="AP487" s="16"/>
      <c r="AQ487" s="16"/>
      <c r="AR487" s="16"/>
      <c r="AS487" s="16"/>
      <c r="AT487" s="16"/>
      <c r="AU487" s="16"/>
      <c r="AV487" s="16"/>
      <c r="AW487" s="16"/>
      <c r="AX487" s="27"/>
      <c r="AY487" s="27"/>
      <c r="AZ487" s="16"/>
    </row>
    <row r="488" spans="1:52" s="15" customFormat="1" ht="15.75" customHeight="1" x14ac:dyDescent="0.25">
      <c r="A488" s="16"/>
      <c r="B488" s="16"/>
      <c r="C488" s="16"/>
      <c r="D488" s="16"/>
      <c r="E488" s="16"/>
      <c r="F488" s="16"/>
      <c r="G488" s="16"/>
      <c r="H488" s="16"/>
      <c r="I488" s="16"/>
      <c r="J488" s="16"/>
      <c r="K488" s="16"/>
      <c r="L488" s="17"/>
      <c r="M488" s="17"/>
      <c r="N488" s="16"/>
      <c r="O488" s="16"/>
      <c r="P488" s="16"/>
      <c r="Q488" s="26"/>
      <c r="R488" s="26"/>
      <c r="S488" s="26"/>
      <c r="T488" s="26"/>
      <c r="U488" s="17"/>
      <c r="V488" s="17"/>
      <c r="W488" s="17"/>
      <c r="X488" s="17"/>
      <c r="Y488" s="17"/>
      <c r="Z488" s="17"/>
      <c r="AA488" s="17"/>
      <c r="AB488" s="20"/>
      <c r="AC488" s="20"/>
      <c r="AD488" s="17"/>
      <c r="AE488" s="16"/>
      <c r="AF488" s="22"/>
      <c r="AG488" s="26"/>
      <c r="AH488" s="26"/>
      <c r="AI488" s="26"/>
      <c r="AJ488" s="24"/>
      <c r="AK488" s="25"/>
      <c r="AL488" s="25"/>
      <c r="AM488" s="25"/>
      <c r="AN488" s="25"/>
      <c r="AO488" s="26"/>
      <c r="AP488" s="16"/>
      <c r="AQ488" s="16"/>
      <c r="AR488" s="16"/>
      <c r="AS488" s="16"/>
      <c r="AT488" s="16"/>
      <c r="AU488" s="16"/>
      <c r="AV488" s="16"/>
      <c r="AW488" s="16"/>
      <c r="AX488" s="27"/>
      <c r="AY488" s="27"/>
      <c r="AZ488" s="16"/>
    </row>
    <row r="489" spans="1:52" s="15" customFormat="1" ht="15.75" customHeight="1" x14ac:dyDescent="0.25">
      <c r="A489" s="16"/>
      <c r="B489" s="16"/>
      <c r="C489" s="16"/>
      <c r="D489" s="16"/>
      <c r="E489" s="16"/>
      <c r="F489" s="16"/>
      <c r="G489" s="16"/>
      <c r="H489" s="16"/>
      <c r="I489" s="16"/>
      <c r="J489" s="16"/>
      <c r="K489" s="16"/>
      <c r="L489" s="17"/>
      <c r="M489" s="17"/>
      <c r="N489" s="16"/>
      <c r="O489" s="16"/>
      <c r="P489" s="16"/>
      <c r="Q489" s="26"/>
      <c r="R489" s="26"/>
      <c r="S489" s="26"/>
      <c r="T489" s="26"/>
      <c r="U489" s="17"/>
      <c r="V489" s="17"/>
      <c r="W489" s="17"/>
      <c r="X489" s="17"/>
      <c r="Y489" s="17"/>
      <c r="Z489" s="17"/>
      <c r="AA489" s="17"/>
      <c r="AB489" s="20"/>
      <c r="AC489" s="20"/>
      <c r="AD489" s="17"/>
      <c r="AE489" s="16"/>
      <c r="AF489" s="22"/>
      <c r="AG489" s="26"/>
      <c r="AH489" s="26"/>
      <c r="AI489" s="26"/>
      <c r="AJ489" s="24"/>
      <c r="AK489" s="25"/>
      <c r="AL489" s="25"/>
      <c r="AM489" s="25"/>
      <c r="AN489" s="25"/>
      <c r="AO489" s="26"/>
      <c r="AP489" s="16"/>
      <c r="AQ489" s="16"/>
      <c r="AR489" s="16"/>
      <c r="AS489" s="16"/>
      <c r="AT489" s="16"/>
      <c r="AU489" s="16"/>
      <c r="AV489" s="16"/>
      <c r="AW489" s="16"/>
      <c r="AX489" s="27"/>
      <c r="AY489" s="27"/>
      <c r="AZ489" s="16"/>
    </row>
    <row r="490" spans="1:52" s="15" customFormat="1" ht="15.75" customHeight="1" x14ac:dyDescent="0.25">
      <c r="A490" s="16"/>
      <c r="B490" s="16"/>
      <c r="C490" s="16"/>
      <c r="D490" s="16"/>
      <c r="E490" s="16"/>
      <c r="F490" s="16"/>
      <c r="G490" s="16"/>
      <c r="H490" s="16"/>
      <c r="I490" s="16"/>
      <c r="J490" s="16"/>
      <c r="K490" s="16"/>
      <c r="L490" s="17"/>
      <c r="M490" s="17"/>
      <c r="N490" s="16"/>
      <c r="O490" s="16"/>
      <c r="P490" s="16"/>
      <c r="Q490" s="26"/>
      <c r="R490" s="26"/>
      <c r="S490" s="26"/>
      <c r="T490" s="26"/>
      <c r="U490" s="17"/>
      <c r="V490" s="17"/>
      <c r="W490" s="17"/>
      <c r="X490" s="17"/>
      <c r="Y490" s="17"/>
      <c r="Z490" s="17"/>
      <c r="AA490" s="17"/>
      <c r="AB490" s="20"/>
      <c r="AC490" s="20"/>
      <c r="AD490" s="17"/>
      <c r="AE490" s="16"/>
      <c r="AF490" s="22"/>
      <c r="AG490" s="26"/>
      <c r="AH490" s="26"/>
      <c r="AI490" s="26"/>
      <c r="AJ490" s="24"/>
      <c r="AK490" s="25"/>
      <c r="AL490" s="25"/>
      <c r="AM490" s="25"/>
      <c r="AN490" s="25"/>
      <c r="AO490" s="26"/>
      <c r="AP490" s="16"/>
      <c r="AQ490" s="16"/>
      <c r="AR490" s="16"/>
      <c r="AS490" s="16"/>
      <c r="AT490" s="16"/>
      <c r="AU490" s="16"/>
      <c r="AV490" s="16"/>
      <c r="AW490" s="16"/>
      <c r="AX490" s="27"/>
      <c r="AY490" s="27"/>
      <c r="AZ490" s="16"/>
    </row>
    <row r="491" spans="1:52" s="15" customFormat="1" ht="15.75" customHeight="1" x14ac:dyDescent="0.25">
      <c r="A491" s="16"/>
      <c r="B491" s="16"/>
      <c r="C491" s="16"/>
      <c r="D491" s="16"/>
      <c r="E491" s="16"/>
      <c r="F491" s="16"/>
      <c r="G491" s="16"/>
      <c r="H491" s="16"/>
      <c r="I491" s="16"/>
      <c r="J491" s="16"/>
      <c r="K491" s="16"/>
      <c r="L491" s="17"/>
      <c r="M491" s="17"/>
      <c r="N491" s="16"/>
      <c r="O491" s="16"/>
      <c r="P491" s="16"/>
      <c r="Q491" s="26"/>
      <c r="R491" s="17"/>
      <c r="S491" s="26"/>
      <c r="T491" s="26"/>
      <c r="U491" s="17"/>
      <c r="V491" s="17"/>
      <c r="W491" s="17"/>
      <c r="X491" s="17"/>
      <c r="Y491" s="17"/>
      <c r="Z491" s="16"/>
      <c r="AA491" s="17"/>
      <c r="AB491" s="20"/>
      <c r="AC491" s="20"/>
      <c r="AD491" s="17"/>
      <c r="AE491" s="16"/>
      <c r="AF491" s="22"/>
      <c r="AG491" s="26"/>
      <c r="AH491" s="26"/>
      <c r="AI491" s="26"/>
      <c r="AJ491" s="24"/>
      <c r="AK491" s="25"/>
      <c r="AL491" s="25"/>
      <c r="AM491" s="25"/>
      <c r="AN491" s="25"/>
      <c r="AO491" s="26"/>
      <c r="AP491" s="16"/>
      <c r="AQ491" s="16"/>
      <c r="AR491" s="16"/>
      <c r="AS491" s="28"/>
      <c r="AT491" s="28"/>
      <c r="AU491" s="29"/>
      <c r="AV491" s="16"/>
      <c r="AW491" s="16"/>
      <c r="AX491" s="27"/>
      <c r="AY491" s="27"/>
      <c r="AZ491" s="16"/>
    </row>
    <row r="492" spans="1:52" s="15" customFormat="1" ht="15.75" customHeight="1" x14ac:dyDescent="0.25">
      <c r="A492" s="16"/>
      <c r="B492" s="16"/>
      <c r="C492" s="16"/>
      <c r="D492" s="16"/>
      <c r="E492" s="16"/>
      <c r="F492" s="16"/>
      <c r="G492" s="16"/>
      <c r="H492" s="16"/>
      <c r="I492" s="16"/>
      <c r="J492" s="16"/>
      <c r="K492" s="16"/>
      <c r="L492" s="17"/>
      <c r="M492" s="17"/>
      <c r="N492" s="16"/>
      <c r="O492" s="16"/>
      <c r="P492" s="16"/>
      <c r="Q492" s="26"/>
      <c r="R492" s="26"/>
      <c r="S492" s="26"/>
      <c r="T492" s="26"/>
      <c r="U492" s="17"/>
      <c r="V492" s="17"/>
      <c r="W492" s="17"/>
      <c r="X492" s="17"/>
      <c r="Y492" s="17"/>
      <c r="Z492" s="17"/>
      <c r="AA492" s="17"/>
      <c r="AB492" s="20"/>
      <c r="AC492" s="20"/>
      <c r="AD492" s="17"/>
      <c r="AE492" s="16"/>
      <c r="AF492" s="22"/>
      <c r="AG492" s="26"/>
      <c r="AH492" s="26"/>
      <c r="AI492" s="26"/>
      <c r="AJ492" s="24"/>
      <c r="AK492" s="25"/>
      <c r="AL492" s="25"/>
      <c r="AM492" s="25"/>
      <c r="AN492" s="25"/>
      <c r="AO492" s="26"/>
      <c r="AP492" s="16"/>
      <c r="AQ492" s="16"/>
      <c r="AR492" s="16"/>
      <c r="AS492" s="16"/>
      <c r="AT492" s="16"/>
      <c r="AU492" s="16"/>
      <c r="AV492" s="16"/>
      <c r="AW492" s="16"/>
      <c r="AX492" s="27"/>
      <c r="AY492" s="27"/>
      <c r="AZ492" s="16"/>
    </row>
    <row r="493" spans="1:52" s="15" customFormat="1" ht="15.75" customHeight="1" x14ac:dyDescent="0.25">
      <c r="A493" s="16"/>
      <c r="B493" s="16"/>
      <c r="C493" s="16"/>
      <c r="D493" s="16"/>
      <c r="E493" s="16"/>
      <c r="F493" s="16"/>
      <c r="G493" s="16"/>
      <c r="H493" s="16"/>
      <c r="I493" s="16"/>
      <c r="J493" s="16"/>
      <c r="K493" s="16"/>
      <c r="L493" s="17"/>
      <c r="M493" s="17"/>
      <c r="N493" s="16"/>
      <c r="O493" s="16"/>
      <c r="P493" s="16"/>
      <c r="Q493" s="26"/>
      <c r="R493" s="26"/>
      <c r="S493" s="26"/>
      <c r="T493" s="26"/>
      <c r="U493" s="17"/>
      <c r="V493" s="17"/>
      <c r="W493" s="17"/>
      <c r="X493" s="17"/>
      <c r="Y493" s="17"/>
      <c r="Z493" s="17"/>
      <c r="AA493" s="17"/>
      <c r="AB493" s="20"/>
      <c r="AC493" s="20"/>
      <c r="AD493" s="17"/>
      <c r="AE493" s="16"/>
      <c r="AF493" s="22"/>
      <c r="AG493" s="26"/>
      <c r="AH493" s="26"/>
      <c r="AI493" s="26"/>
      <c r="AJ493" s="24"/>
      <c r="AK493" s="25"/>
      <c r="AL493" s="25"/>
      <c r="AM493" s="25"/>
      <c r="AN493" s="25"/>
      <c r="AO493" s="26"/>
      <c r="AP493" s="16"/>
      <c r="AQ493" s="16"/>
      <c r="AR493" s="16"/>
      <c r="AS493" s="16"/>
      <c r="AT493" s="16"/>
      <c r="AU493" s="16"/>
      <c r="AV493" s="16"/>
      <c r="AW493" s="16"/>
      <c r="AX493" s="27"/>
      <c r="AY493" s="27"/>
      <c r="AZ493" s="16"/>
    </row>
    <row r="494" spans="1:52" s="15" customFormat="1" ht="15.75" customHeight="1" x14ac:dyDescent="0.25">
      <c r="A494" s="16"/>
      <c r="B494" s="16"/>
      <c r="C494" s="16"/>
      <c r="D494" s="16"/>
      <c r="E494" s="29"/>
      <c r="F494" s="16"/>
      <c r="G494" s="16"/>
      <c r="H494" s="16"/>
      <c r="I494" s="16"/>
      <c r="J494" s="16"/>
      <c r="K494" s="16"/>
      <c r="L494" s="17"/>
      <c r="M494" s="17"/>
      <c r="N494" s="16"/>
      <c r="O494" s="16"/>
      <c r="P494" s="16"/>
      <c r="Q494" s="26"/>
      <c r="R494" s="26"/>
      <c r="S494" s="26"/>
      <c r="T494" s="26"/>
      <c r="U494" s="26"/>
      <c r="V494" s="26"/>
      <c r="W494" s="26"/>
      <c r="X494" s="26"/>
      <c r="Y494" s="26"/>
      <c r="Z494" s="17"/>
      <c r="AA494" s="26"/>
      <c r="AB494" s="20"/>
      <c r="AC494" s="20"/>
      <c r="AD494" s="17"/>
      <c r="AE494" s="16"/>
      <c r="AF494" s="22"/>
      <c r="AG494" s="26"/>
      <c r="AH494" s="26"/>
      <c r="AI494" s="26"/>
      <c r="AJ494" s="24"/>
      <c r="AK494" s="25"/>
      <c r="AL494" s="25"/>
      <c r="AM494" s="25"/>
      <c r="AN494" s="25"/>
      <c r="AO494" s="26"/>
      <c r="AP494" s="16"/>
      <c r="AQ494" s="16"/>
      <c r="AR494" s="16"/>
      <c r="AS494" s="16"/>
      <c r="AT494" s="16"/>
      <c r="AU494" s="16"/>
      <c r="AV494" s="16"/>
      <c r="AW494" s="16"/>
      <c r="AX494" s="27"/>
      <c r="AY494" s="27"/>
      <c r="AZ494" s="16"/>
    </row>
    <row r="495" spans="1:52" s="15" customFormat="1" ht="15.75" customHeight="1" x14ac:dyDescent="0.25">
      <c r="A495" s="16"/>
      <c r="B495" s="16"/>
      <c r="C495" s="16"/>
      <c r="D495" s="16"/>
      <c r="E495" s="16"/>
      <c r="F495" s="16"/>
      <c r="G495" s="16"/>
      <c r="H495" s="16"/>
      <c r="I495" s="16"/>
      <c r="J495" s="16"/>
      <c r="K495" s="16"/>
      <c r="L495" s="17"/>
      <c r="M495" s="17"/>
      <c r="N495" s="16"/>
      <c r="O495" s="16"/>
      <c r="P495" s="16"/>
      <c r="Q495" s="26"/>
      <c r="R495" s="26"/>
      <c r="S495" s="26"/>
      <c r="T495" s="26"/>
      <c r="U495" s="17"/>
      <c r="V495" s="17"/>
      <c r="W495" s="17"/>
      <c r="X495" s="17"/>
      <c r="Y495" s="17"/>
      <c r="Z495" s="17"/>
      <c r="AA495" s="17"/>
      <c r="AB495" s="20"/>
      <c r="AC495" s="20"/>
      <c r="AD495" s="17"/>
      <c r="AE495" s="16"/>
      <c r="AF495" s="26"/>
      <c r="AG495" s="26"/>
      <c r="AH495" s="26"/>
      <c r="AI495" s="26"/>
      <c r="AJ495" s="24"/>
      <c r="AK495" s="25"/>
      <c r="AL495" s="25"/>
      <c r="AM495" s="25"/>
      <c r="AN495" s="25"/>
      <c r="AO495" s="26"/>
      <c r="AP495" s="16"/>
      <c r="AQ495" s="16"/>
      <c r="AR495" s="16"/>
      <c r="AS495" s="16"/>
      <c r="AT495" s="16"/>
      <c r="AU495" s="16"/>
      <c r="AV495" s="16"/>
      <c r="AW495" s="16"/>
      <c r="AX495" s="27"/>
      <c r="AY495" s="27"/>
      <c r="AZ495" s="16"/>
    </row>
    <row r="496" spans="1:52" s="15" customFormat="1" ht="15.75" customHeight="1" x14ac:dyDescent="0.25">
      <c r="A496" s="16"/>
      <c r="B496" s="16"/>
      <c r="C496" s="16"/>
      <c r="D496" s="16"/>
      <c r="E496" s="16"/>
      <c r="F496" s="16"/>
      <c r="G496" s="16"/>
      <c r="H496" s="16"/>
      <c r="I496" s="16"/>
      <c r="J496" s="16"/>
      <c r="K496" s="16"/>
      <c r="L496" s="17"/>
      <c r="M496" s="17"/>
      <c r="N496" s="16"/>
      <c r="O496" s="16"/>
      <c r="P496" s="16"/>
      <c r="Q496" s="26"/>
      <c r="R496" s="26"/>
      <c r="S496" s="26"/>
      <c r="T496" s="26"/>
      <c r="U496" s="17"/>
      <c r="V496" s="17"/>
      <c r="W496" s="17"/>
      <c r="X496" s="17"/>
      <c r="Y496" s="17"/>
      <c r="Z496" s="17"/>
      <c r="AA496" s="17"/>
      <c r="AB496" s="20"/>
      <c r="AC496" s="20"/>
      <c r="AD496" s="17"/>
      <c r="AE496" s="16"/>
      <c r="AF496" s="22"/>
      <c r="AG496" s="26"/>
      <c r="AH496" s="26"/>
      <c r="AI496" s="26"/>
      <c r="AJ496" s="24"/>
      <c r="AK496" s="25"/>
      <c r="AL496" s="25"/>
      <c r="AM496" s="25"/>
      <c r="AN496" s="25"/>
      <c r="AO496" s="26"/>
      <c r="AP496" s="16"/>
      <c r="AQ496" s="16"/>
      <c r="AR496" s="16"/>
      <c r="AS496" s="16"/>
      <c r="AT496" s="16"/>
      <c r="AU496" s="16"/>
      <c r="AV496" s="16"/>
      <c r="AW496" s="16"/>
      <c r="AX496" s="27"/>
      <c r="AY496" s="27"/>
      <c r="AZ496" s="16"/>
    </row>
    <row r="497" spans="1:52" s="15" customFormat="1" ht="15.75" customHeight="1" x14ac:dyDescent="0.25">
      <c r="A497" s="16"/>
      <c r="B497" s="16"/>
      <c r="C497" s="16"/>
      <c r="D497" s="16"/>
      <c r="E497" s="29"/>
      <c r="F497" s="16"/>
      <c r="G497" s="16"/>
      <c r="H497" s="16"/>
      <c r="I497" s="16"/>
      <c r="J497" s="16"/>
      <c r="K497" s="16"/>
      <c r="L497" s="17"/>
      <c r="M497" s="17"/>
      <c r="N497" s="16"/>
      <c r="O497" s="16"/>
      <c r="P497" s="16"/>
      <c r="Q497" s="26"/>
      <c r="R497" s="26"/>
      <c r="S497" s="26"/>
      <c r="T497" s="26"/>
      <c r="U497" s="17"/>
      <c r="V497" s="17"/>
      <c r="W497" s="17"/>
      <c r="X497" s="17"/>
      <c r="Y497" s="17"/>
      <c r="Z497" s="17"/>
      <c r="AA497" s="17"/>
      <c r="AB497" s="20"/>
      <c r="AC497" s="20"/>
      <c r="AD497" s="17"/>
      <c r="AE497" s="16"/>
      <c r="AF497" s="22"/>
      <c r="AG497" s="26"/>
      <c r="AH497" s="26"/>
      <c r="AI497" s="26"/>
      <c r="AJ497" s="24"/>
      <c r="AK497" s="25"/>
      <c r="AL497" s="25"/>
      <c r="AM497" s="25"/>
      <c r="AN497" s="25"/>
      <c r="AO497" s="26"/>
      <c r="AP497" s="16"/>
      <c r="AQ497" s="16"/>
      <c r="AR497" s="16"/>
      <c r="AS497" s="16"/>
      <c r="AT497" s="16"/>
      <c r="AU497" s="16"/>
      <c r="AV497" s="16"/>
      <c r="AW497" s="16"/>
      <c r="AX497" s="27"/>
      <c r="AY497" s="27"/>
      <c r="AZ497" s="16"/>
    </row>
    <row r="498" spans="1:52" s="15" customFormat="1" ht="15.75" customHeight="1" x14ac:dyDescent="0.25">
      <c r="A498" s="16"/>
      <c r="B498" s="16"/>
      <c r="C498" s="16"/>
      <c r="D498" s="16"/>
      <c r="E498" s="16"/>
      <c r="F498" s="16"/>
      <c r="G498" s="16"/>
      <c r="H498" s="16"/>
      <c r="I498" s="16"/>
      <c r="J498" s="16"/>
      <c r="K498" s="16"/>
      <c r="L498" s="17"/>
      <c r="M498" s="17"/>
      <c r="N498" s="16"/>
      <c r="O498" s="16"/>
      <c r="P498" s="16"/>
      <c r="Q498" s="26"/>
      <c r="R498" s="26"/>
      <c r="S498" s="26"/>
      <c r="T498" s="26"/>
      <c r="U498" s="17"/>
      <c r="V498" s="17"/>
      <c r="W498" s="17"/>
      <c r="X498" s="17"/>
      <c r="Y498" s="17"/>
      <c r="Z498" s="17"/>
      <c r="AA498" s="17"/>
      <c r="AB498" s="20"/>
      <c r="AC498" s="20"/>
      <c r="AD498" s="17"/>
      <c r="AE498" s="16"/>
      <c r="AF498" s="22"/>
      <c r="AG498" s="26"/>
      <c r="AH498" s="26"/>
      <c r="AI498" s="26"/>
      <c r="AJ498" s="24"/>
      <c r="AK498" s="25"/>
      <c r="AL498" s="25"/>
      <c r="AM498" s="25"/>
      <c r="AN498" s="25"/>
      <c r="AO498" s="26"/>
      <c r="AP498" s="16"/>
      <c r="AQ498" s="16"/>
      <c r="AR498" s="16"/>
      <c r="AS498" s="16"/>
      <c r="AT498" s="16"/>
      <c r="AU498" s="16"/>
      <c r="AV498" s="16"/>
      <c r="AW498" s="16"/>
      <c r="AX498" s="27"/>
      <c r="AY498" s="27"/>
      <c r="AZ498" s="16"/>
    </row>
    <row r="499" spans="1:52" s="15" customFormat="1" ht="15.75" customHeight="1" x14ac:dyDescent="0.25">
      <c r="A499" s="16"/>
      <c r="B499" s="16"/>
      <c r="C499" s="16"/>
      <c r="D499" s="16"/>
      <c r="E499" s="16"/>
      <c r="F499" s="16"/>
      <c r="G499" s="16"/>
      <c r="H499" s="16"/>
      <c r="I499" s="16"/>
      <c r="J499" s="16"/>
      <c r="K499" s="16"/>
      <c r="L499" s="17"/>
      <c r="M499" s="17"/>
      <c r="N499" s="16"/>
      <c r="O499" s="16"/>
      <c r="P499" s="16"/>
      <c r="Q499" s="26"/>
      <c r="R499" s="26"/>
      <c r="S499" s="26"/>
      <c r="T499" s="26"/>
      <c r="U499" s="17"/>
      <c r="V499" s="17"/>
      <c r="W499" s="17"/>
      <c r="X499" s="17"/>
      <c r="Y499" s="17"/>
      <c r="Z499" s="17"/>
      <c r="AA499" s="17"/>
      <c r="AB499" s="20"/>
      <c r="AC499" s="20"/>
      <c r="AD499" s="17"/>
      <c r="AE499" s="16"/>
      <c r="AF499" s="22"/>
      <c r="AG499" s="26"/>
      <c r="AH499" s="26"/>
      <c r="AI499" s="26"/>
      <c r="AJ499" s="24"/>
      <c r="AK499" s="25"/>
      <c r="AL499" s="25"/>
      <c r="AM499" s="25"/>
      <c r="AN499" s="25"/>
      <c r="AO499" s="26"/>
      <c r="AP499" s="16"/>
      <c r="AQ499" s="16"/>
      <c r="AR499" s="16"/>
      <c r="AS499" s="16"/>
      <c r="AT499" s="16"/>
      <c r="AU499" s="16"/>
      <c r="AV499" s="16"/>
      <c r="AW499" s="16"/>
      <c r="AX499" s="27"/>
      <c r="AY499" s="27"/>
      <c r="AZ499" s="16"/>
    </row>
    <row r="500" spans="1:52" s="15" customFormat="1" ht="15.75" customHeight="1" x14ac:dyDescent="0.25">
      <c r="A500" s="16"/>
      <c r="B500" s="16"/>
      <c r="C500" s="16"/>
      <c r="D500" s="16"/>
      <c r="E500" s="16"/>
      <c r="F500" s="16"/>
      <c r="G500" s="16"/>
      <c r="H500" s="16"/>
      <c r="I500" s="16"/>
      <c r="J500" s="16"/>
      <c r="K500" s="16"/>
      <c r="L500" s="17"/>
      <c r="M500" s="17"/>
      <c r="N500" s="16"/>
      <c r="O500" s="16"/>
      <c r="P500" s="16"/>
      <c r="Q500" s="26"/>
      <c r="R500" s="26"/>
      <c r="S500" s="26"/>
      <c r="T500" s="26"/>
      <c r="U500" s="17"/>
      <c r="V500" s="17"/>
      <c r="W500" s="17"/>
      <c r="X500" s="17"/>
      <c r="Y500" s="17"/>
      <c r="Z500" s="17"/>
      <c r="AA500" s="17"/>
      <c r="AB500" s="20"/>
      <c r="AC500" s="20"/>
      <c r="AD500" s="17"/>
      <c r="AE500" s="16"/>
      <c r="AF500" s="22"/>
      <c r="AG500" s="26"/>
      <c r="AH500" s="26"/>
      <c r="AI500" s="26"/>
      <c r="AJ500" s="24"/>
      <c r="AK500" s="25"/>
      <c r="AL500" s="25"/>
      <c r="AM500" s="25"/>
      <c r="AN500" s="25"/>
      <c r="AO500" s="26"/>
      <c r="AP500" s="16"/>
      <c r="AQ500" s="16"/>
      <c r="AR500" s="16"/>
      <c r="AS500" s="16"/>
      <c r="AT500" s="16"/>
      <c r="AU500" s="16"/>
      <c r="AV500" s="16"/>
      <c r="AW500" s="16"/>
      <c r="AX500" s="27"/>
      <c r="AY500" s="27"/>
      <c r="AZ500" s="16"/>
    </row>
    <row r="501" spans="1:52" s="15" customFormat="1" ht="15.75" customHeight="1" x14ac:dyDescent="0.25">
      <c r="A501" s="16"/>
      <c r="B501" s="16"/>
      <c r="C501" s="16"/>
      <c r="D501" s="16"/>
      <c r="E501" s="16"/>
      <c r="F501" s="16"/>
      <c r="G501" s="16"/>
      <c r="H501" s="16"/>
      <c r="I501" s="16"/>
      <c r="J501" s="16"/>
      <c r="K501" s="16"/>
      <c r="L501" s="17"/>
      <c r="M501" s="17"/>
      <c r="N501" s="16"/>
      <c r="O501" s="16"/>
      <c r="P501" s="16"/>
      <c r="Q501" s="26"/>
      <c r="R501" s="26"/>
      <c r="S501" s="26"/>
      <c r="T501" s="26"/>
      <c r="U501" s="17"/>
      <c r="V501" s="17"/>
      <c r="W501" s="17"/>
      <c r="X501" s="17"/>
      <c r="Y501" s="17"/>
      <c r="Z501" s="17"/>
      <c r="AA501" s="17"/>
      <c r="AB501" s="20"/>
      <c r="AC501" s="20"/>
      <c r="AD501" s="17"/>
      <c r="AE501" s="16"/>
      <c r="AF501" s="22"/>
      <c r="AG501" s="26"/>
      <c r="AH501" s="26"/>
      <c r="AI501" s="26"/>
      <c r="AJ501" s="24"/>
      <c r="AK501" s="25"/>
      <c r="AL501" s="25"/>
      <c r="AM501" s="25"/>
      <c r="AN501" s="25"/>
      <c r="AO501" s="26"/>
      <c r="AP501" s="16"/>
      <c r="AQ501" s="16"/>
      <c r="AR501" s="16"/>
      <c r="AS501" s="16"/>
      <c r="AT501" s="16"/>
      <c r="AU501" s="16"/>
      <c r="AV501" s="16"/>
      <c r="AW501" s="16"/>
      <c r="AX501" s="27"/>
      <c r="AY501" s="27"/>
      <c r="AZ501" s="16"/>
    </row>
    <row r="502" spans="1:52" s="15" customFormat="1" ht="15.75" customHeight="1" x14ac:dyDescent="0.25">
      <c r="A502" s="16"/>
      <c r="B502" s="16"/>
      <c r="C502" s="16"/>
      <c r="D502" s="16"/>
      <c r="E502" s="16"/>
      <c r="F502" s="16"/>
      <c r="G502" s="16"/>
      <c r="H502" s="16"/>
      <c r="I502" s="16"/>
      <c r="J502" s="16"/>
      <c r="K502" s="16"/>
      <c r="L502" s="17"/>
      <c r="M502" s="17"/>
      <c r="N502" s="16"/>
      <c r="O502" s="16"/>
      <c r="P502" s="16"/>
      <c r="Q502" s="26"/>
      <c r="R502" s="26"/>
      <c r="S502" s="26"/>
      <c r="T502" s="26"/>
      <c r="U502" s="17"/>
      <c r="V502" s="17"/>
      <c r="W502" s="17"/>
      <c r="X502" s="17"/>
      <c r="Y502" s="17"/>
      <c r="Z502" s="17"/>
      <c r="AA502" s="17"/>
      <c r="AB502" s="20"/>
      <c r="AC502" s="20"/>
      <c r="AD502" s="17"/>
      <c r="AE502" s="16"/>
      <c r="AF502" s="22"/>
      <c r="AG502" s="26"/>
      <c r="AH502" s="26"/>
      <c r="AI502" s="26"/>
      <c r="AJ502" s="24"/>
      <c r="AK502" s="25"/>
      <c r="AL502" s="25"/>
      <c r="AM502" s="25"/>
      <c r="AN502" s="25"/>
      <c r="AO502" s="26"/>
      <c r="AP502" s="16"/>
      <c r="AQ502" s="16"/>
      <c r="AR502" s="16"/>
      <c r="AS502" s="16"/>
      <c r="AT502" s="16"/>
      <c r="AU502" s="16"/>
      <c r="AV502" s="16"/>
      <c r="AW502" s="16"/>
      <c r="AX502" s="27"/>
      <c r="AY502" s="27"/>
      <c r="AZ502" s="16"/>
    </row>
    <row r="503" spans="1:52" s="15" customFormat="1" ht="15.75" customHeight="1" x14ac:dyDescent="0.25">
      <c r="A503" s="16"/>
      <c r="B503" s="16"/>
      <c r="C503" s="16"/>
      <c r="D503" s="16"/>
      <c r="E503" s="16"/>
      <c r="F503" s="16"/>
      <c r="G503" s="16"/>
      <c r="H503" s="16"/>
      <c r="I503" s="16"/>
      <c r="J503" s="16"/>
      <c r="K503" s="16"/>
      <c r="L503" s="17"/>
      <c r="M503" s="17"/>
      <c r="N503" s="16"/>
      <c r="O503" s="16"/>
      <c r="P503" s="16"/>
      <c r="Q503" s="26"/>
      <c r="R503" s="26"/>
      <c r="S503" s="26"/>
      <c r="T503" s="26"/>
      <c r="U503" s="17"/>
      <c r="V503" s="17"/>
      <c r="W503" s="17"/>
      <c r="X503" s="17"/>
      <c r="Y503" s="17"/>
      <c r="Z503" s="17"/>
      <c r="AA503" s="17"/>
      <c r="AB503" s="20"/>
      <c r="AC503" s="20"/>
      <c r="AD503" s="17"/>
      <c r="AE503" s="16"/>
      <c r="AF503" s="22"/>
      <c r="AG503" s="26"/>
      <c r="AH503" s="26"/>
      <c r="AI503" s="26"/>
      <c r="AJ503" s="24"/>
      <c r="AK503" s="25"/>
      <c r="AL503" s="25"/>
      <c r="AM503" s="25"/>
      <c r="AN503" s="25"/>
      <c r="AO503" s="26"/>
      <c r="AP503" s="16"/>
      <c r="AQ503" s="16"/>
      <c r="AR503" s="16"/>
      <c r="AS503" s="16"/>
      <c r="AT503" s="16"/>
      <c r="AU503" s="16"/>
      <c r="AV503" s="16"/>
      <c r="AW503" s="16"/>
      <c r="AX503" s="27"/>
      <c r="AY503" s="27"/>
      <c r="AZ503" s="16"/>
    </row>
    <row r="504" spans="1:52" s="15" customFormat="1" ht="15.75" customHeight="1" x14ac:dyDescent="0.25">
      <c r="A504" s="16"/>
      <c r="B504" s="16"/>
      <c r="C504" s="16"/>
      <c r="D504" s="16"/>
      <c r="E504" s="16"/>
      <c r="F504" s="16"/>
      <c r="G504" s="16"/>
      <c r="H504" s="16"/>
      <c r="I504" s="16"/>
      <c r="J504" s="16"/>
      <c r="K504" s="16"/>
      <c r="L504" s="17"/>
      <c r="M504" s="17"/>
      <c r="N504" s="16"/>
      <c r="O504" s="16"/>
      <c r="P504" s="16"/>
      <c r="Q504" s="26"/>
      <c r="R504" s="26"/>
      <c r="S504" s="26"/>
      <c r="T504" s="26"/>
      <c r="U504" s="17"/>
      <c r="V504" s="17"/>
      <c r="W504" s="17"/>
      <c r="X504" s="17"/>
      <c r="Y504" s="17"/>
      <c r="Z504" s="17"/>
      <c r="AA504" s="17"/>
      <c r="AB504" s="20"/>
      <c r="AC504" s="20"/>
      <c r="AD504" s="17"/>
      <c r="AE504" s="16"/>
      <c r="AF504" s="22"/>
      <c r="AG504" s="26"/>
      <c r="AH504" s="26"/>
      <c r="AI504" s="26"/>
      <c r="AJ504" s="24"/>
      <c r="AK504" s="25"/>
      <c r="AL504" s="25"/>
      <c r="AM504" s="25"/>
      <c r="AN504" s="25"/>
      <c r="AO504" s="26"/>
      <c r="AP504" s="16"/>
      <c r="AQ504" s="16"/>
      <c r="AR504" s="16"/>
      <c r="AS504" s="16"/>
      <c r="AT504" s="16"/>
      <c r="AU504" s="16"/>
      <c r="AV504" s="16"/>
      <c r="AW504" s="16"/>
      <c r="AX504" s="27"/>
      <c r="AY504" s="27"/>
      <c r="AZ504" s="16"/>
    </row>
    <row r="505" spans="1:52" s="15" customFormat="1" ht="15.75" customHeight="1" x14ac:dyDescent="0.25">
      <c r="A505" s="16"/>
      <c r="B505" s="16"/>
      <c r="C505" s="16"/>
      <c r="D505" s="16"/>
      <c r="E505" s="16"/>
      <c r="F505" s="16"/>
      <c r="G505" s="16"/>
      <c r="H505" s="16"/>
      <c r="I505" s="16"/>
      <c r="J505" s="16"/>
      <c r="K505" s="16"/>
      <c r="L505" s="17"/>
      <c r="M505" s="17"/>
      <c r="N505" s="16"/>
      <c r="O505" s="16"/>
      <c r="P505" s="16"/>
      <c r="Q505" s="26"/>
      <c r="R505" s="26"/>
      <c r="S505" s="26"/>
      <c r="T505" s="26"/>
      <c r="U505" s="17"/>
      <c r="V505" s="17"/>
      <c r="W505" s="17"/>
      <c r="X505" s="17"/>
      <c r="Y505" s="17"/>
      <c r="Z505" s="17"/>
      <c r="AA505" s="17"/>
      <c r="AB505" s="20"/>
      <c r="AC505" s="20"/>
      <c r="AD505" s="17"/>
      <c r="AE505" s="16"/>
      <c r="AF505" s="22"/>
      <c r="AG505" s="26"/>
      <c r="AH505" s="26"/>
      <c r="AI505" s="26"/>
      <c r="AJ505" s="24"/>
      <c r="AK505" s="25"/>
      <c r="AL505" s="25"/>
      <c r="AM505" s="25"/>
      <c r="AN505" s="25"/>
      <c r="AO505" s="26"/>
      <c r="AP505" s="16"/>
      <c r="AQ505" s="16"/>
      <c r="AR505" s="16"/>
      <c r="AS505" s="16"/>
      <c r="AT505" s="16"/>
      <c r="AU505" s="16"/>
      <c r="AV505" s="16"/>
      <c r="AW505" s="16"/>
      <c r="AX505" s="27"/>
      <c r="AY505" s="27"/>
      <c r="AZ505" s="16"/>
    </row>
    <row r="506" spans="1:52" s="15" customFormat="1" ht="15.75" customHeight="1" x14ac:dyDescent="0.25">
      <c r="A506" s="16"/>
      <c r="B506" s="16"/>
      <c r="C506" s="16"/>
      <c r="D506" s="16"/>
      <c r="E506" s="16"/>
      <c r="F506" s="16"/>
      <c r="G506" s="16"/>
      <c r="H506" s="16"/>
      <c r="I506" s="16"/>
      <c r="J506" s="16"/>
      <c r="K506" s="16"/>
      <c r="L506" s="17"/>
      <c r="M506" s="17"/>
      <c r="N506" s="16"/>
      <c r="O506" s="16"/>
      <c r="P506" s="16"/>
      <c r="Q506" s="26"/>
      <c r="R506" s="26"/>
      <c r="S506" s="26"/>
      <c r="T506" s="26"/>
      <c r="U506" s="17"/>
      <c r="V506" s="17"/>
      <c r="W506" s="17"/>
      <c r="X506" s="17"/>
      <c r="Y506" s="17"/>
      <c r="Z506" s="17"/>
      <c r="AA506" s="17"/>
      <c r="AB506" s="20"/>
      <c r="AC506" s="20"/>
      <c r="AD506" s="17"/>
      <c r="AE506" s="16"/>
      <c r="AF506" s="22"/>
      <c r="AG506" s="26"/>
      <c r="AH506" s="26"/>
      <c r="AI506" s="26"/>
      <c r="AJ506" s="24"/>
      <c r="AK506" s="25"/>
      <c r="AL506" s="25"/>
      <c r="AM506" s="25"/>
      <c r="AN506" s="25"/>
      <c r="AO506" s="26"/>
      <c r="AP506" s="16"/>
      <c r="AQ506" s="16"/>
      <c r="AR506" s="16"/>
      <c r="AS506" s="16"/>
      <c r="AT506" s="16"/>
      <c r="AU506" s="16"/>
      <c r="AV506" s="16"/>
      <c r="AW506" s="16"/>
      <c r="AX506" s="27"/>
      <c r="AY506" s="27"/>
      <c r="AZ506" s="16"/>
    </row>
    <row r="507" spans="1:52" s="15" customFormat="1" ht="15.75" customHeight="1" x14ac:dyDescent="0.25">
      <c r="A507" s="16"/>
      <c r="B507" s="16"/>
      <c r="C507" s="16"/>
      <c r="D507" s="16"/>
      <c r="E507" s="16"/>
      <c r="F507" s="16"/>
      <c r="G507" s="16"/>
      <c r="H507" s="16"/>
      <c r="I507" s="16"/>
      <c r="J507" s="16"/>
      <c r="K507" s="16"/>
      <c r="L507" s="17"/>
      <c r="M507" s="17"/>
      <c r="N507" s="16"/>
      <c r="O507" s="16"/>
      <c r="P507" s="16"/>
      <c r="Q507" s="26"/>
      <c r="R507" s="26"/>
      <c r="S507" s="26"/>
      <c r="T507" s="26"/>
      <c r="U507" s="17"/>
      <c r="V507" s="17"/>
      <c r="W507" s="17"/>
      <c r="X507" s="17"/>
      <c r="Y507" s="17"/>
      <c r="Z507" s="17"/>
      <c r="AA507" s="17"/>
      <c r="AB507" s="20"/>
      <c r="AC507" s="20"/>
      <c r="AD507" s="17"/>
      <c r="AE507" s="16"/>
      <c r="AF507" s="22"/>
      <c r="AG507" s="26"/>
      <c r="AH507" s="26"/>
      <c r="AI507" s="26"/>
      <c r="AJ507" s="24"/>
      <c r="AK507" s="25"/>
      <c r="AL507" s="25"/>
      <c r="AM507" s="25"/>
      <c r="AN507" s="25"/>
      <c r="AO507" s="26"/>
      <c r="AP507" s="16"/>
      <c r="AQ507" s="16"/>
      <c r="AR507" s="16"/>
      <c r="AS507" s="16"/>
      <c r="AT507" s="16"/>
      <c r="AU507" s="16"/>
      <c r="AV507" s="16"/>
      <c r="AW507" s="16"/>
      <c r="AX507" s="27"/>
      <c r="AY507" s="27"/>
      <c r="AZ507" s="16"/>
    </row>
    <row r="508" spans="1:52" s="15" customFormat="1" ht="15.75" customHeight="1" x14ac:dyDescent="0.25">
      <c r="A508" s="16"/>
      <c r="B508" s="16"/>
      <c r="C508" s="16"/>
      <c r="D508" s="16"/>
      <c r="E508" s="29"/>
      <c r="F508" s="16"/>
      <c r="G508" s="16"/>
      <c r="H508" s="16"/>
      <c r="I508" s="16"/>
      <c r="J508" s="16"/>
      <c r="K508" s="16"/>
      <c r="L508" s="17"/>
      <c r="M508" s="17"/>
      <c r="N508" s="16"/>
      <c r="O508" s="16"/>
      <c r="P508" s="16"/>
      <c r="Q508" s="26"/>
      <c r="R508" s="26"/>
      <c r="S508" s="26"/>
      <c r="T508" s="26"/>
      <c r="U508" s="17"/>
      <c r="V508" s="17"/>
      <c r="W508" s="17"/>
      <c r="X508" s="17"/>
      <c r="Y508" s="17"/>
      <c r="Z508" s="17"/>
      <c r="AA508" s="17"/>
      <c r="AB508" s="20"/>
      <c r="AC508" s="20"/>
      <c r="AD508" s="17"/>
      <c r="AE508" s="16"/>
      <c r="AF508" s="26"/>
      <c r="AG508" s="26"/>
      <c r="AH508" s="26"/>
      <c r="AI508" s="26"/>
      <c r="AJ508" s="24"/>
      <c r="AK508" s="25"/>
      <c r="AL508" s="25"/>
      <c r="AM508" s="25"/>
      <c r="AN508" s="25"/>
      <c r="AO508" s="26"/>
      <c r="AP508" s="16"/>
      <c r="AQ508" s="16"/>
      <c r="AR508" s="16"/>
      <c r="AS508" s="16"/>
      <c r="AT508" s="16"/>
      <c r="AU508" s="16"/>
      <c r="AV508" s="16"/>
      <c r="AW508" s="16"/>
      <c r="AX508" s="27"/>
      <c r="AY508" s="27"/>
      <c r="AZ508" s="16"/>
    </row>
    <row r="509" spans="1:52" s="15" customFormat="1" ht="15.75" customHeight="1" x14ac:dyDescent="0.25">
      <c r="A509" s="16"/>
      <c r="B509" s="16"/>
      <c r="C509" s="16"/>
      <c r="D509" s="16"/>
      <c r="E509" s="16"/>
      <c r="F509" s="16"/>
      <c r="G509" s="16"/>
      <c r="H509" s="16"/>
      <c r="I509" s="16"/>
      <c r="J509" s="16"/>
      <c r="K509" s="16"/>
      <c r="L509" s="17"/>
      <c r="M509" s="17"/>
      <c r="N509" s="16"/>
      <c r="O509" s="16"/>
      <c r="P509" s="16"/>
      <c r="Q509" s="26"/>
      <c r="R509" s="26"/>
      <c r="S509" s="26"/>
      <c r="T509" s="26"/>
      <c r="U509" s="17"/>
      <c r="V509" s="17"/>
      <c r="W509" s="17"/>
      <c r="X509" s="17"/>
      <c r="Y509" s="17"/>
      <c r="Z509" s="17"/>
      <c r="AA509" s="17"/>
      <c r="AB509" s="20"/>
      <c r="AC509" s="20"/>
      <c r="AD509" s="17"/>
      <c r="AE509" s="16"/>
      <c r="AF509" s="22"/>
      <c r="AG509" s="26"/>
      <c r="AH509" s="26"/>
      <c r="AI509" s="26"/>
      <c r="AJ509" s="24"/>
      <c r="AK509" s="25"/>
      <c r="AL509" s="25"/>
      <c r="AM509" s="25"/>
      <c r="AN509" s="25"/>
      <c r="AO509" s="26"/>
      <c r="AP509" s="16"/>
      <c r="AQ509" s="16"/>
      <c r="AR509" s="16"/>
      <c r="AS509" s="16"/>
      <c r="AT509" s="16"/>
      <c r="AU509" s="16"/>
      <c r="AV509" s="16"/>
      <c r="AW509" s="16"/>
      <c r="AX509" s="27"/>
      <c r="AY509" s="27"/>
      <c r="AZ509" s="16"/>
    </row>
    <row r="510" spans="1:52" s="15" customFormat="1" ht="15.75" customHeight="1" x14ac:dyDescent="0.25">
      <c r="A510" s="16"/>
      <c r="B510" s="16"/>
      <c r="C510" s="16"/>
      <c r="D510" s="16"/>
      <c r="E510" s="16"/>
      <c r="F510" s="16"/>
      <c r="G510" s="16"/>
      <c r="H510" s="16"/>
      <c r="I510" s="16"/>
      <c r="J510" s="16"/>
      <c r="K510" s="16"/>
      <c r="L510" s="17"/>
      <c r="M510" s="17"/>
      <c r="N510" s="16"/>
      <c r="O510" s="16"/>
      <c r="P510" s="16"/>
      <c r="Q510" s="26"/>
      <c r="R510" s="26"/>
      <c r="S510" s="26"/>
      <c r="T510" s="26"/>
      <c r="U510" s="17"/>
      <c r="V510" s="17"/>
      <c r="W510" s="17"/>
      <c r="X510" s="17"/>
      <c r="Y510" s="17"/>
      <c r="Z510" s="17"/>
      <c r="AA510" s="17"/>
      <c r="AB510" s="20"/>
      <c r="AC510" s="20"/>
      <c r="AD510" s="17"/>
      <c r="AE510" s="16"/>
      <c r="AF510" s="22"/>
      <c r="AG510" s="26"/>
      <c r="AH510" s="26"/>
      <c r="AI510" s="26"/>
      <c r="AJ510" s="24"/>
      <c r="AK510" s="25"/>
      <c r="AL510" s="25"/>
      <c r="AM510" s="25"/>
      <c r="AN510" s="25"/>
      <c r="AO510" s="26"/>
      <c r="AP510" s="16"/>
      <c r="AQ510" s="16"/>
      <c r="AR510" s="16"/>
      <c r="AS510" s="16"/>
      <c r="AT510" s="16"/>
      <c r="AU510" s="16"/>
      <c r="AV510" s="16"/>
      <c r="AW510" s="16"/>
      <c r="AX510" s="27"/>
      <c r="AY510" s="27"/>
      <c r="AZ510" s="16"/>
    </row>
    <row r="511" spans="1:52" s="15" customFormat="1" ht="15.75" customHeight="1" x14ac:dyDescent="0.25">
      <c r="A511" s="16"/>
      <c r="B511" s="16"/>
      <c r="C511" s="16"/>
      <c r="D511" s="16"/>
      <c r="E511" s="16"/>
      <c r="F511" s="16"/>
      <c r="G511" s="16"/>
      <c r="H511" s="16"/>
      <c r="I511" s="16"/>
      <c r="J511" s="16"/>
      <c r="K511" s="16"/>
      <c r="L511" s="17"/>
      <c r="M511" s="17"/>
      <c r="N511" s="16"/>
      <c r="O511" s="16"/>
      <c r="P511" s="16"/>
      <c r="Q511" s="26"/>
      <c r="R511" s="26"/>
      <c r="S511" s="26"/>
      <c r="T511" s="26"/>
      <c r="U511" s="17"/>
      <c r="V511" s="17"/>
      <c r="W511" s="17"/>
      <c r="X511" s="17"/>
      <c r="Y511" s="17"/>
      <c r="Z511" s="17"/>
      <c r="AA511" s="17"/>
      <c r="AB511" s="20"/>
      <c r="AC511" s="20"/>
      <c r="AD511" s="17"/>
      <c r="AE511" s="16"/>
      <c r="AF511" s="22"/>
      <c r="AG511" s="26"/>
      <c r="AH511" s="26"/>
      <c r="AI511" s="26"/>
      <c r="AJ511" s="24"/>
      <c r="AK511" s="25"/>
      <c r="AL511" s="25"/>
      <c r="AM511" s="25"/>
      <c r="AN511" s="25"/>
      <c r="AO511" s="26"/>
      <c r="AP511" s="16"/>
      <c r="AQ511" s="16"/>
      <c r="AR511" s="16"/>
      <c r="AS511" s="16"/>
      <c r="AT511" s="16"/>
      <c r="AU511" s="16"/>
      <c r="AV511" s="16"/>
      <c r="AW511" s="16"/>
      <c r="AX511" s="27"/>
      <c r="AY511" s="27"/>
      <c r="AZ511" s="16"/>
    </row>
    <row r="512" spans="1:52" s="15" customFormat="1" ht="15.75" customHeight="1" x14ac:dyDescent="0.25">
      <c r="A512" s="16"/>
      <c r="B512" s="16"/>
      <c r="C512" s="16"/>
      <c r="D512" s="16"/>
      <c r="E512" s="16"/>
      <c r="F512" s="16"/>
      <c r="G512" s="16"/>
      <c r="H512" s="16"/>
      <c r="I512" s="16"/>
      <c r="J512" s="16"/>
      <c r="K512" s="16"/>
      <c r="L512" s="17"/>
      <c r="M512" s="17"/>
      <c r="N512" s="16"/>
      <c r="O512" s="16"/>
      <c r="P512" s="16"/>
      <c r="Q512" s="26"/>
      <c r="R512" s="26"/>
      <c r="S512" s="26"/>
      <c r="T512" s="26"/>
      <c r="U512" s="17"/>
      <c r="V512" s="17"/>
      <c r="W512" s="17"/>
      <c r="X512" s="17"/>
      <c r="Y512" s="17"/>
      <c r="Z512" s="17"/>
      <c r="AA512" s="17"/>
      <c r="AB512" s="20"/>
      <c r="AC512" s="20"/>
      <c r="AD512" s="17"/>
      <c r="AE512" s="16"/>
      <c r="AF512" s="22"/>
      <c r="AG512" s="26"/>
      <c r="AH512" s="26"/>
      <c r="AI512" s="26"/>
      <c r="AJ512" s="24"/>
      <c r="AK512" s="25"/>
      <c r="AL512" s="25"/>
      <c r="AM512" s="25"/>
      <c r="AN512" s="25"/>
      <c r="AO512" s="26"/>
      <c r="AP512" s="16"/>
      <c r="AQ512" s="16"/>
      <c r="AR512" s="16"/>
      <c r="AS512" s="16"/>
      <c r="AT512" s="16"/>
      <c r="AU512" s="16"/>
      <c r="AV512" s="16"/>
      <c r="AW512" s="16"/>
      <c r="AX512" s="27"/>
      <c r="AY512" s="27"/>
      <c r="AZ512" s="16"/>
    </row>
    <row r="513" spans="1:52" s="15" customFormat="1" ht="15.75" customHeight="1" x14ac:dyDescent="0.25">
      <c r="A513" s="16"/>
      <c r="B513" s="16"/>
      <c r="C513" s="16"/>
      <c r="D513" s="16"/>
      <c r="E513" s="16"/>
      <c r="F513" s="16"/>
      <c r="G513" s="16"/>
      <c r="H513" s="16"/>
      <c r="I513" s="16"/>
      <c r="J513" s="16"/>
      <c r="K513" s="16"/>
      <c r="L513" s="17"/>
      <c r="M513" s="17"/>
      <c r="N513" s="16"/>
      <c r="O513" s="16"/>
      <c r="P513" s="16"/>
      <c r="Q513" s="26"/>
      <c r="R513" s="26"/>
      <c r="S513" s="26"/>
      <c r="T513" s="26"/>
      <c r="U513" s="17"/>
      <c r="V513" s="17"/>
      <c r="W513" s="17"/>
      <c r="X513" s="17"/>
      <c r="Y513" s="17"/>
      <c r="Z513" s="17"/>
      <c r="AA513" s="17"/>
      <c r="AB513" s="20"/>
      <c r="AC513" s="20"/>
      <c r="AD513" s="17"/>
      <c r="AE513" s="16"/>
      <c r="AF513" s="22"/>
      <c r="AG513" s="26"/>
      <c r="AH513" s="26"/>
      <c r="AI513" s="26"/>
      <c r="AJ513" s="24"/>
      <c r="AK513" s="25"/>
      <c r="AL513" s="25"/>
      <c r="AM513" s="25"/>
      <c r="AN513" s="25"/>
      <c r="AO513" s="26"/>
      <c r="AP513" s="16"/>
      <c r="AQ513" s="16"/>
      <c r="AR513" s="16"/>
      <c r="AS513" s="16"/>
      <c r="AT513" s="16"/>
      <c r="AU513" s="16"/>
      <c r="AV513" s="16"/>
      <c r="AW513" s="16"/>
      <c r="AX513" s="27"/>
      <c r="AY513" s="27"/>
      <c r="AZ513" s="16"/>
    </row>
    <row r="514" spans="1:52" s="15" customFormat="1" ht="15.75" customHeight="1" x14ac:dyDescent="0.25">
      <c r="A514" s="16"/>
      <c r="B514" s="16"/>
      <c r="C514" s="16"/>
      <c r="D514" s="16"/>
      <c r="E514" s="16"/>
      <c r="F514" s="16"/>
      <c r="G514" s="16"/>
      <c r="H514" s="16"/>
      <c r="I514" s="16"/>
      <c r="J514" s="16"/>
      <c r="K514" s="16"/>
      <c r="L514" s="17"/>
      <c r="M514" s="17"/>
      <c r="N514" s="16"/>
      <c r="O514" s="16"/>
      <c r="P514" s="16"/>
      <c r="Q514" s="26"/>
      <c r="R514" s="26"/>
      <c r="S514" s="26"/>
      <c r="T514" s="26"/>
      <c r="U514" s="17"/>
      <c r="V514" s="17"/>
      <c r="W514" s="17"/>
      <c r="X514" s="17"/>
      <c r="Y514" s="17"/>
      <c r="Z514" s="17"/>
      <c r="AA514" s="17"/>
      <c r="AB514" s="20"/>
      <c r="AC514" s="20"/>
      <c r="AD514" s="17"/>
      <c r="AE514" s="16"/>
      <c r="AF514" s="22"/>
      <c r="AG514" s="26"/>
      <c r="AH514" s="26"/>
      <c r="AI514" s="26"/>
      <c r="AJ514" s="24"/>
      <c r="AK514" s="25"/>
      <c r="AL514" s="25"/>
      <c r="AM514" s="25"/>
      <c r="AN514" s="25"/>
      <c r="AO514" s="26"/>
      <c r="AP514" s="16"/>
      <c r="AQ514" s="16"/>
      <c r="AR514" s="16"/>
      <c r="AS514" s="16"/>
      <c r="AT514" s="16"/>
      <c r="AU514" s="16"/>
      <c r="AV514" s="16"/>
      <c r="AW514" s="16"/>
      <c r="AX514" s="27"/>
      <c r="AY514" s="27"/>
      <c r="AZ514" s="16"/>
    </row>
    <row r="515" spans="1:52" s="15" customFormat="1" ht="15.75" customHeight="1" x14ac:dyDescent="0.25">
      <c r="A515" s="16"/>
      <c r="B515" s="16"/>
      <c r="C515" s="16"/>
      <c r="D515" s="16"/>
      <c r="E515" s="16"/>
      <c r="F515" s="16"/>
      <c r="G515" s="16"/>
      <c r="H515" s="16"/>
      <c r="I515" s="16"/>
      <c r="J515" s="16"/>
      <c r="K515" s="16"/>
      <c r="L515" s="17"/>
      <c r="M515" s="17"/>
      <c r="N515" s="16"/>
      <c r="O515" s="16"/>
      <c r="P515" s="16"/>
      <c r="Q515" s="26"/>
      <c r="R515" s="26"/>
      <c r="S515" s="26"/>
      <c r="T515" s="26"/>
      <c r="U515" s="17"/>
      <c r="V515" s="17"/>
      <c r="W515" s="17"/>
      <c r="X515" s="17"/>
      <c r="Y515" s="17"/>
      <c r="Z515" s="17"/>
      <c r="AA515" s="17"/>
      <c r="AB515" s="20"/>
      <c r="AC515" s="20"/>
      <c r="AD515" s="17"/>
      <c r="AE515" s="16"/>
      <c r="AF515" s="22"/>
      <c r="AG515" s="26"/>
      <c r="AH515" s="26"/>
      <c r="AI515" s="26"/>
      <c r="AJ515" s="24"/>
      <c r="AK515" s="25"/>
      <c r="AL515" s="25"/>
      <c r="AM515" s="25"/>
      <c r="AN515" s="25"/>
      <c r="AO515" s="26"/>
      <c r="AP515" s="16"/>
      <c r="AQ515" s="16"/>
      <c r="AR515" s="16"/>
      <c r="AS515" s="16"/>
      <c r="AT515" s="16"/>
      <c r="AU515" s="16"/>
      <c r="AV515" s="16"/>
      <c r="AW515" s="16"/>
      <c r="AX515" s="27"/>
      <c r="AY515" s="27"/>
      <c r="AZ515" s="16"/>
    </row>
    <row r="516" spans="1:52" s="15" customFormat="1" ht="15.75" customHeight="1" x14ac:dyDescent="0.25">
      <c r="A516" s="16"/>
      <c r="B516" s="16"/>
      <c r="C516" s="16"/>
      <c r="D516" s="16"/>
      <c r="E516" s="29"/>
      <c r="F516" s="16"/>
      <c r="G516" s="16"/>
      <c r="H516" s="16"/>
      <c r="I516" s="16"/>
      <c r="J516" s="16"/>
      <c r="K516" s="16"/>
      <c r="L516" s="17"/>
      <c r="M516" s="17"/>
      <c r="N516" s="16"/>
      <c r="O516" s="16"/>
      <c r="P516" s="16"/>
      <c r="Q516" s="26"/>
      <c r="R516" s="26"/>
      <c r="S516" s="26"/>
      <c r="T516" s="26"/>
      <c r="U516" s="17"/>
      <c r="V516" s="17"/>
      <c r="W516" s="17"/>
      <c r="X516" s="17"/>
      <c r="Y516" s="17"/>
      <c r="Z516" s="17"/>
      <c r="AA516" s="17"/>
      <c r="AB516" s="20"/>
      <c r="AC516" s="20"/>
      <c r="AD516" s="17"/>
      <c r="AE516" s="16"/>
      <c r="AF516" s="22"/>
      <c r="AG516" s="26"/>
      <c r="AH516" s="26"/>
      <c r="AI516" s="26"/>
      <c r="AJ516" s="24"/>
      <c r="AK516" s="25"/>
      <c r="AL516" s="25"/>
      <c r="AM516" s="25"/>
      <c r="AN516" s="25"/>
      <c r="AO516" s="26"/>
      <c r="AP516" s="16"/>
      <c r="AQ516" s="16"/>
      <c r="AR516" s="16"/>
      <c r="AS516" s="16"/>
      <c r="AT516" s="16"/>
      <c r="AU516" s="16"/>
      <c r="AV516" s="16"/>
      <c r="AW516" s="16"/>
      <c r="AX516" s="27"/>
      <c r="AY516" s="27"/>
      <c r="AZ516" s="16"/>
    </row>
    <row r="517" spans="1:52" s="15" customFormat="1" ht="15.75" customHeight="1" x14ac:dyDescent="0.25">
      <c r="A517" s="16"/>
      <c r="B517" s="16"/>
      <c r="C517" s="16"/>
      <c r="D517" s="16"/>
      <c r="E517" s="16"/>
      <c r="F517" s="16"/>
      <c r="G517" s="16"/>
      <c r="H517" s="16"/>
      <c r="I517" s="16"/>
      <c r="J517" s="16"/>
      <c r="K517" s="16"/>
      <c r="L517" s="17"/>
      <c r="M517" s="17"/>
      <c r="N517" s="16"/>
      <c r="O517" s="16"/>
      <c r="P517" s="16"/>
      <c r="Q517" s="26"/>
      <c r="R517" s="26"/>
      <c r="S517" s="26"/>
      <c r="T517" s="26"/>
      <c r="U517" s="26"/>
      <c r="V517" s="26"/>
      <c r="W517" s="26"/>
      <c r="X517" s="26"/>
      <c r="Y517" s="26"/>
      <c r="Z517" s="17"/>
      <c r="AA517" s="26"/>
      <c r="AB517" s="20"/>
      <c r="AC517" s="20"/>
      <c r="AD517" s="17"/>
      <c r="AE517" s="16"/>
      <c r="AF517" s="22"/>
      <c r="AG517" s="26"/>
      <c r="AH517" s="26"/>
      <c r="AI517" s="26"/>
      <c r="AJ517" s="24"/>
      <c r="AK517" s="25"/>
      <c r="AL517" s="25"/>
      <c r="AM517" s="25"/>
      <c r="AN517" s="25"/>
      <c r="AO517" s="26"/>
      <c r="AP517" s="16"/>
      <c r="AQ517" s="16"/>
      <c r="AR517" s="16"/>
      <c r="AS517" s="16"/>
      <c r="AT517" s="16"/>
      <c r="AU517" s="16"/>
      <c r="AV517" s="16"/>
      <c r="AW517" s="16"/>
      <c r="AX517" s="27"/>
      <c r="AY517" s="27"/>
      <c r="AZ517" s="16"/>
    </row>
    <row r="518" spans="1:52" s="15" customFormat="1" ht="15.75" customHeight="1" x14ac:dyDescent="0.25">
      <c r="A518" s="16"/>
      <c r="B518" s="16"/>
      <c r="C518" s="16"/>
      <c r="D518" s="16"/>
      <c r="E518" s="16"/>
      <c r="F518" s="16"/>
      <c r="G518" s="16"/>
      <c r="H518" s="16"/>
      <c r="I518" s="16"/>
      <c r="J518" s="16"/>
      <c r="K518" s="16"/>
      <c r="L518" s="17"/>
      <c r="M518" s="17"/>
      <c r="N518" s="16"/>
      <c r="O518" s="16"/>
      <c r="P518" s="16"/>
      <c r="Q518" s="26"/>
      <c r="R518" s="26"/>
      <c r="S518" s="26"/>
      <c r="T518" s="26"/>
      <c r="U518" s="17"/>
      <c r="V518" s="17"/>
      <c r="W518" s="17"/>
      <c r="X518" s="17"/>
      <c r="Y518" s="17"/>
      <c r="Z518" s="17"/>
      <c r="AA518" s="17"/>
      <c r="AB518" s="20"/>
      <c r="AC518" s="20"/>
      <c r="AD518" s="17"/>
      <c r="AE518" s="16"/>
      <c r="AF518" s="26"/>
      <c r="AG518" s="26"/>
      <c r="AH518" s="26"/>
      <c r="AI518" s="26"/>
      <c r="AJ518" s="24"/>
      <c r="AK518" s="25"/>
      <c r="AL518" s="25"/>
      <c r="AM518" s="25"/>
      <c r="AN518" s="25"/>
      <c r="AO518" s="26"/>
      <c r="AP518" s="16"/>
      <c r="AQ518" s="16"/>
      <c r="AR518" s="16"/>
      <c r="AS518" s="16"/>
      <c r="AT518" s="16"/>
      <c r="AU518" s="16"/>
      <c r="AV518" s="16"/>
      <c r="AW518" s="16"/>
      <c r="AX518" s="27"/>
      <c r="AY518" s="27"/>
      <c r="AZ518" s="16"/>
    </row>
    <row r="519" spans="1:52" s="15" customFormat="1" ht="15.75" customHeight="1" x14ac:dyDescent="0.25">
      <c r="A519" s="16"/>
      <c r="B519" s="16"/>
      <c r="C519" s="16"/>
      <c r="D519" s="16"/>
      <c r="E519" s="16"/>
      <c r="F519" s="16"/>
      <c r="G519" s="16"/>
      <c r="H519" s="16"/>
      <c r="I519" s="16"/>
      <c r="J519" s="16"/>
      <c r="K519" s="16"/>
      <c r="L519" s="17"/>
      <c r="M519" s="17"/>
      <c r="N519" s="16"/>
      <c r="O519" s="16"/>
      <c r="P519" s="16"/>
      <c r="Q519" s="26"/>
      <c r="R519" s="26"/>
      <c r="S519" s="26"/>
      <c r="T519" s="26"/>
      <c r="U519" s="17"/>
      <c r="V519" s="17"/>
      <c r="W519" s="17"/>
      <c r="X519" s="17"/>
      <c r="Y519" s="17"/>
      <c r="Z519" s="17"/>
      <c r="AA519" s="17"/>
      <c r="AB519" s="20"/>
      <c r="AC519" s="20"/>
      <c r="AD519" s="17"/>
      <c r="AE519" s="16"/>
      <c r="AF519" s="22"/>
      <c r="AG519" s="26"/>
      <c r="AH519" s="26"/>
      <c r="AI519" s="26"/>
      <c r="AJ519" s="24"/>
      <c r="AK519" s="25"/>
      <c r="AL519" s="25"/>
      <c r="AM519" s="25"/>
      <c r="AN519" s="25"/>
      <c r="AO519" s="26"/>
      <c r="AP519" s="16"/>
      <c r="AQ519" s="16"/>
      <c r="AR519" s="16"/>
      <c r="AS519" s="16"/>
      <c r="AT519" s="16"/>
      <c r="AU519" s="16"/>
      <c r="AV519" s="16"/>
      <c r="AW519" s="16"/>
      <c r="AX519" s="27"/>
      <c r="AY519" s="27"/>
      <c r="AZ519" s="16"/>
    </row>
    <row r="520" spans="1:52" s="15" customFormat="1" ht="15.75" customHeight="1" x14ac:dyDescent="0.25">
      <c r="A520" s="16"/>
      <c r="B520" s="16"/>
      <c r="C520" s="16"/>
      <c r="D520" s="16"/>
      <c r="E520" s="16"/>
      <c r="F520" s="16"/>
      <c r="G520" s="16"/>
      <c r="H520" s="16"/>
      <c r="I520" s="16"/>
      <c r="J520" s="16"/>
      <c r="K520" s="16"/>
      <c r="L520" s="17"/>
      <c r="M520" s="17"/>
      <c r="N520" s="16"/>
      <c r="O520" s="16"/>
      <c r="P520" s="16"/>
      <c r="Q520" s="26"/>
      <c r="R520" s="26"/>
      <c r="S520" s="26"/>
      <c r="T520" s="26"/>
      <c r="U520" s="17"/>
      <c r="V520" s="17"/>
      <c r="W520" s="17"/>
      <c r="X520" s="17"/>
      <c r="Y520" s="17"/>
      <c r="Z520" s="17"/>
      <c r="AA520" s="17"/>
      <c r="AB520" s="20"/>
      <c r="AC520" s="20"/>
      <c r="AD520" s="17"/>
      <c r="AE520" s="16"/>
      <c r="AF520" s="22"/>
      <c r="AG520" s="26"/>
      <c r="AH520" s="26"/>
      <c r="AI520" s="26"/>
      <c r="AJ520" s="24"/>
      <c r="AK520" s="25"/>
      <c r="AL520" s="25"/>
      <c r="AM520" s="25"/>
      <c r="AN520" s="25"/>
      <c r="AO520" s="26"/>
      <c r="AP520" s="16"/>
      <c r="AQ520" s="16"/>
      <c r="AR520" s="16"/>
      <c r="AS520" s="16"/>
      <c r="AT520" s="16"/>
      <c r="AU520" s="16"/>
      <c r="AV520" s="16"/>
      <c r="AW520" s="16"/>
      <c r="AX520" s="27"/>
      <c r="AY520" s="27"/>
      <c r="AZ520" s="16"/>
    </row>
    <row r="521" spans="1:52" s="15" customFormat="1" ht="15.75" customHeight="1" x14ac:dyDescent="0.25">
      <c r="A521" s="16"/>
      <c r="B521" s="16"/>
      <c r="C521" s="16"/>
      <c r="D521" s="16"/>
      <c r="E521" s="16"/>
      <c r="F521" s="16"/>
      <c r="G521" s="16"/>
      <c r="H521" s="16"/>
      <c r="I521" s="16"/>
      <c r="J521" s="16"/>
      <c r="K521" s="16"/>
      <c r="L521" s="17"/>
      <c r="M521" s="17"/>
      <c r="N521" s="16"/>
      <c r="O521" s="16"/>
      <c r="P521" s="16"/>
      <c r="Q521" s="26"/>
      <c r="R521" s="26"/>
      <c r="S521" s="26"/>
      <c r="T521" s="26"/>
      <c r="U521" s="17"/>
      <c r="V521" s="17"/>
      <c r="W521" s="17"/>
      <c r="X521" s="17"/>
      <c r="Y521" s="17"/>
      <c r="Z521" s="17"/>
      <c r="AA521" s="17"/>
      <c r="AB521" s="20"/>
      <c r="AC521" s="20"/>
      <c r="AD521" s="17"/>
      <c r="AE521" s="16"/>
      <c r="AF521" s="22"/>
      <c r="AG521" s="26"/>
      <c r="AH521" s="26"/>
      <c r="AI521" s="26"/>
      <c r="AJ521" s="24"/>
      <c r="AK521" s="25"/>
      <c r="AL521" s="25"/>
      <c r="AM521" s="25"/>
      <c r="AN521" s="25"/>
      <c r="AO521" s="26"/>
      <c r="AP521" s="16"/>
      <c r="AQ521" s="16"/>
      <c r="AR521" s="16"/>
      <c r="AS521" s="16"/>
      <c r="AT521" s="16"/>
      <c r="AU521" s="16"/>
      <c r="AV521" s="16"/>
      <c r="AW521" s="16"/>
      <c r="AX521" s="27"/>
      <c r="AY521" s="27"/>
      <c r="AZ521" s="16"/>
    </row>
    <row r="522" spans="1:52" s="15" customFormat="1" ht="15.75" customHeight="1" x14ac:dyDescent="0.25">
      <c r="A522" s="16"/>
      <c r="B522" s="16"/>
      <c r="C522" s="16"/>
      <c r="D522" s="16"/>
      <c r="E522" s="29"/>
      <c r="F522" s="16"/>
      <c r="G522" s="16"/>
      <c r="H522" s="16"/>
      <c r="I522" s="16"/>
      <c r="J522" s="16"/>
      <c r="K522" s="16"/>
      <c r="L522" s="17"/>
      <c r="M522" s="17"/>
      <c r="N522" s="16"/>
      <c r="O522" s="16"/>
      <c r="P522" s="16"/>
      <c r="Q522" s="26"/>
      <c r="R522" s="26"/>
      <c r="S522" s="26"/>
      <c r="T522" s="26"/>
      <c r="U522" s="17"/>
      <c r="V522" s="17"/>
      <c r="W522" s="17"/>
      <c r="X522" s="17"/>
      <c r="Y522" s="17"/>
      <c r="Z522" s="17"/>
      <c r="AA522" s="17"/>
      <c r="AB522" s="20"/>
      <c r="AC522" s="20"/>
      <c r="AD522" s="17"/>
      <c r="AE522" s="16"/>
      <c r="AF522" s="26"/>
      <c r="AG522" s="26"/>
      <c r="AH522" s="26"/>
      <c r="AI522" s="26"/>
      <c r="AJ522" s="24"/>
      <c r="AK522" s="25"/>
      <c r="AL522" s="25"/>
      <c r="AM522" s="25"/>
      <c r="AN522" s="25"/>
      <c r="AO522" s="26"/>
      <c r="AP522" s="16"/>
      <c r="AQ522" s="16"/>
      <c r="AR522" s="16"/>
      <c r="AS522" s="16"/>
      <c r="AT522" s="16"/>
      <c r="AU522" s="16"/>
      <c r="AV522" s="16"/>
      <c r="AW522" s="16"/>
      <c r="AX522" s="27"/>
      <c r="AY522" s="27"/>
      <c r="AZ522" s="16"/>
    </row>
    <row r="523" spans="1:52" s="15" customFormat="1" ht="15.75" customHeight="1" x14ac:dyDescent="0.25">
      <c r="A523" s="16"/>
      <c r="B523" s="16"/>
      <c r="C523" s="16"/>
      <c r="D523" s="16"/>
      <c r="E523" s="16"/>
      <c r="F523" s="16"/>
      <c r="G523" s="16"/>
      <c r="H523" s="16"/>
      <c r="I523" s="16"/>
      <c r="J523" s="16"/>
      <c r="K523" s="16"/>
      <c r="L523" s="17"/>
      <c r="M523" s="17"/>
      <c r="N523" s="16"/>
      <c r="O523" s="16"/>
      <c r="P523" s="16"/>
      <c r="Q523" s="26"/>
      <c r="R523" s="26"/>
      <c r="S523" s="26"/>
      <c r="T523" s="26"/>
      <c r="U523" s="17"/>
      <c r="V523" s="17"/>
      <c r="W523" s="17"/>
      <c r="X523" s="17"/>
      <c r="Y523" s="17"/>
      <c r="Z523" s="17"/>
      <c r="AA523" s="17"/>
      <c r="AB523" s="20"/>
      <c r="AC523" s="20"/>
      <c r="AD523" s="17"/>
      <c r="AE523" s="16"/>
      <c r="AF523" s="22"/>
      <c r="AG523" s="26"/>
      <c r="AH523" s="26"/>
      <c r="AI523" s="26"/>
      <c r="AJ523" s="24"/>
      <c r="AK523" s="25"/>
      <c r="AL523" s="25"/>
      <c r="AM523" s="25"/>
      <c r="AN523" s="25"/>
      <c r="AO523" s="26"/>
      <c r="AP523" s="16"/>
      <c r="AQ523" s="16"/>
      <c r="AR523" s="16"/>
      <c r="AS523" s="16"/>
      <c r="AT523" s="16"/>
      <c r="AU523" s="16"/>
      <c r="AV523" s="16"/>
      <c r="AW523" s="16"/>
      <c r="AX523" s="27"/>
      <c r="AY523" s="27"/>
      <c r="AZ523" s="16"/>
    </row>
    <row r="524" spans="1:52" s="15" customFormat="1" ht="15.75" customHeight="1" x14ac:dyDescent="0.25">
      <c r="A524" s="16"/>
      <c r="B524" s="16"/>
      <c r="C524" s="16"/>
      <c r="D524" s="16"/>
      <c r="E524" s="16"/>
      <c r="F524" s="16"/>
      <c r="G524" s="16"/>
      <c r="H524" s="16"/>
      <c r="I524" s="16"/>
      <c r="J524" s="16"/>
      <c r="K524" s="16"/>
      <c r="L524" s="17"/>
      <c r="M524" s="17"/>
      <c r="N524" s="16"/>
      <c r="O524" s="16"/>
      <c r="P524" s="16"/>
      <c r="Q524" s="26"/>
      <c r="R524" s="26"/>
      <c r="S524" s="26"/>
      <c r="T524" s="26"/>
      <c r="U524" s="17"/>
      <c r="V524" s="17"/>
      <c r="W524" s="17"/>
      <c r="X524" s="17"/>
      <c r="Y524" s="17"/>
      <c r="Z524" s="17"/>
      <c r="AA524" s="17"/>
      <c r="AB524" s="20"/>
      <c r="AC524" s="20"/>
      <c r="AD524" s="17"/>
      <c r="AE524" s="16"/>
      <c r="AF524" s="22"/>
      <c r="AG524" s="26"/>
      <c r="AH524" s="26"/>
      <c r="AI524" s="26"/>
      <c r="AJ524" s="24"/>
      <c r="AK524" s="25"/>
      <c r="AL524" s="25"/>
      <c r="AM524" s="25"/>
      <c r="AN524" s="25"/>
      <c r="AO524" s="26"/>
      <c r="AP524" s="16"/>
      <c r="AQ524" s="16"/>
      <c r="AR524" s="16"/>
      <c r="AS524" s="16"/>
      <c r="AT524" s="16"/>
      <c r="AU524" s="16"/>
      <c r="AV524" s="16"/>
      <c r="AW524" s="16"/>
      <c r="AX524" s="27"/>
      <c r="AY524" s="27"/>
      <c r="AZ524" s="16"/>
    </row>
    <row r="525" spans="1:52" s="15" customFormat="1" ht="15.75" customHeight="1" x14ac:dyDescent="0.25">
      <c r="A525" s="16"/>
      <c r="B525" s="16"/>
      <c r="C525" s="16"/>
      <c r="D525" s="16"/>
      <c r="E525" s="29"/>
      <c r="F525" s="16"/>
      <c r="G525" s="16"/>
      <c r="H525" s="16"/>
      <c r="I525" s="16"/>
      <c r="J525" s="16"/>
      <c r="K525" s="16"/>
      <c r="L525" s="17"/>
      <c r="M525" s="17"/>
      <c r="N525" s="16"/>
      <c r="O525" s="16"/>
      <c r="P525" s="16"/>
      <c r="Q525" s="26"/>
      <c r="R525" s="26"/>
      <c r="S525" s="26"/>
      <c r="T525" s="26"/>
      <c r="U525" s="26"/>
      <c r="V525" s="26"/>
      <c r="W525" s="26"/>
      <c r="X525" s="26"/>
      <c r="Y525" s="26"/>
      <c r="Z525" s="17"/>
      <c r="AA525" s="26"/>
      <c r="AB525" s="20"/>
      <c r="AC525" s="20"/>
      <c r="AD525" s="17"/>
      <c r="AE525" s="16"/>
      <c r="AF525" s="22"/>
      <c r="AG525" s="26"/>
      <c r="AH525" s="26"/>
      <c r="AI525" s="26"/>
      <c r="AJ525" s="24"/>
      <c r="AK525" s="25"/>
      <c r="AL525" s="25"/>
      <c r="AM525" s="25"/>
      <c r="AN525" s="25"/>
      <c r="AO525" s="26"/>
      <c r="AP525" s="16"/>
      <c r="AQ525" s="16"/>
      <c r="AR525" s="16"/>
      <c r="AS525" s="16"/>
      <c r="AT525" s="16"/>
      <c r="AU525" s="16"/>
      <c r="AV525" s="16"/>
      <c r="AW525" s="16"/>
      <c r="AX525" s="27"/>
      <c r="AY525" s="27"/>
      <c r="AZ525" s="16"/>
    </row>
    <row r="526" spans="1:52" s="15" customFormat="1" ht="15.75" customHeight="1" x14ac:dyDescent="0.25">
      <c r="A526" s="16"/>
      <c r="B526" s="16"/>
      <c r="C526" s="16"/>
      <c r="D526" s="16"/>
      <c r="E526" s="16"/>
      <c r="F526" s="16"/>
      <c r="G526" s="16"/>
      <c r="H526" s="16"/>
      <c r="I526" s="16"/>
      <c r="J526" s="16"/>
      <c r="K526" s="16"/>
      <c r="L526" s="17"/>
      <c r="M526" s="17"/>
      <c r="N526" s="16"/>
      <c r="O526" s="16"/>
      <c r="P526" s="16"/>
      <c r="Q526" s="26"/>
      <c r="R526" s="26"/>
      <c r="S526" s="26"/>
      <c r="T526" s="26"/>
      <c r="U526" s="17"/>
      <c r="V526" s="17"/>
      <c r="W526" s="17"/>
      <c r="X526" s="17"/>
      <c r="Y526" s="17"/>
      <c r="Z526" s="17"/>
      <c r="AA526" s="17"/>
      <c r="AB526" s="20"/>
      <c r="AC526" s="20"/>
      <c r="AD526" s="17"/>
      <c r="AE526" s="16"/>
      <c r="AF526" s="26"/>
      <c r="AG526" s="26"/>
      <c r="AH526" s="26"/>
      <c r="AI526" s="26"/>
      <c r="AJ526" s="24"/>
      <c r="AK526" s="25"/>
      <c r="AL526" s="25"/>
      <c r="AM526" s="25"/>
      <c r="AN526" s="25"/>
      <c r="AO526" s="26"/>
      <c r="AP526" s="16"/>
      <c r="AQ526" s="16"/>
      <c r="AR526" s="16"/>
      <c r="AS526" s="16"/>
      <c r="AT526" s="16"/>
      <c r="AU526" s="16"/>
      <c r="AV526" s="16"/>
      <c r="AW526" s="16"/>
      <c r="AX526" s="27"/>
      <c r="AY526" s="27"/>
      <c r="AZ526" s="16"/>
    </row>
    <row r="527" spans="1:52" s="15" customFormat="1" ht="15.75" customHeight="1" x14ac:dyDescent="0.25">
      <c r="A527" s="16"/>
      <c r="B527" s="16"/>
      <c r="C527" s="16"/>
      <c r="D527" s="16"/>
      <c r="E527" s="29"/>
      <c r="F527" s="16"/>
      <c r="G527" s="16"/>
      <c r="H527" s="16"/>
      <c r="I527" s="16"/>
      <c r="J527" s="16"/>
      <c r="K527" s="16"/>
      <c r="L527" s="17"/>
      <c r="M527" s="17"/>
      <c r="N527" s="16"/>
      <c r="O527" s="16"/>
      <c r="P527" s="16"/>
      <c r="Q527" s="26"/>
      <c r="R527" s="26"/>
      <c r="S527" s="26"/>
      <c r="T527" s="26"/>
      <c r="U527" s="17"/>
      <c r="V527" s="17"/>
      <c r="W527" s="17"/>
      <c r="X527" s="17"/>
      <c r="Y527" s="17"/>
      <c r="Z527" s="17"/>
      <c r="AA527" s="17"/>
      <c r="AB527" s="20"/>
      <c r="AC527" s="20"/>
      <c r="AD527" s="17"/>
      <c r="AE527" s="16"/>
      <c r="AF527" s="22"/>
      <c r="AG527" s="26"/>
      <c r="AH527" s="26"/>
      <c r="AI527" s="26"/>
      <c r="AJ527" s="24"/>
      <c r="AK527" s="25"/>
      <c r="AL527" s="25"/>
      <c r="AM527" s="25"/>
      <c r="AN527" s="25"/>
      <c r="AO527" s="26"/>
      <c r="AP527" s="16"/>
      <c r="AQ527" s="16"/>
      <c r="AR527" s="16"/>
      <c r="AS527" s="16"/>
      <c r="AT527" s="16"/>
      <c r="AU527" s="16"/>
      <c r="AV527" s="16"/>
      <c r="AW527" s="16"/>
      <c r="AX527" s="27"/>
      <c r="AY527" s="27"/>
      <c r="AZ527" s="16"/>
    </row>
    <row r="528" spans="1:52" s="15" customFormat="1" ht="15.75" customHeight="1" x14ac:dyDescent="0.25">
      <c r="A528" s="16"/>
      <c r="B528" s="16"/>
      <c r="C528" s="16"/>
      <c r="D528" s="16"/>
      <c r="E528" s="29"/>
      <c r="F528" s="16"/>
      <c r="G528" s="16"/>
      <c r="H528" s="16"/>
      <c r="I528" s="16"/>
      <c r="J528" s="16"/>
      <c r="K528" s="16"/>
      <c r="L528" s="17"/>
      <c r="M528" s="17"/>
      <c r="N528" s="16"/>
      <c r="O528" s="16"/>
      <c r="P528" s="16"/>
      <c r="Q528" s="26"/>
      <c r="R528" s="26"/>
      <c r="S528" s="26"/>
      <c r="T528" s="26"/>
      <c r="U528" s="17"/>
      <c r="V528" s="17"/>
      <c r="W528" s="17"/>
      <c r="X528" s="17"/>
      <c r="Y528" s="17"/>
      <c r="Z528" s="16"/>
      <c r="AA528" s="17"/>
      <c r="AB528" s="20"/>
      <c r="AC528" s="20"/>
      <c r="AD528" s="17"/>
      <c r="AE528" s="16"/>
      <c r="AF528" s="26"/>
      <c r="AG528" s="26"/>
      <c r="AH528" s="26"/>
      <c r="AI528" s="26"/>
      <c r="AJ528" s="24"/>
      <c r="AK528" s="25"/>
      <c r="AL528" s="25"/>
      <c r="AM528" s="25"/>
      <c r="AN528" s="25"/>
      <c r="AO528" s="26"/>
      <c r="AP528" s="16"/>
      <c r="AQ528" s="16"/>
      <c r="AR528" s="16"/>
      <c r="AS528" s="16"/>
      <c r="AT528" s="16"/>
      <c r="AU528" s="16"/>
      <c r="AV528" s="16"/>
      <c r="AW528" s="16"/>
      <c r="AX528" s="27"/>
      <c r="AY528" s="27"/>
      <c r="AZ528" s="16"/>
    </row>
    <row r="529" spans="1:52" s="15" customFormat="1" ht="15.75" customHeight="1" x14ac:dyDescent="0.25">
      <c r="A529" s="16"/>
      <c r="B529" s="16"/>
      <c r="C529" s="16"/>
      <c r="D529" s="16"/>
      <c r="E529" s="29"/>
      <c r="F529" s="16"/>
      <c r="G529" s="16"/>
      <c r="H529" s="16"/>
      <c r="I529" s="16"/>
      <c r="J529" s="16"/>
      <c r="K529" s="16"/>
      <c r="L529" s="17"/>
      <c r="M529" s="17"/>
      <c r="N529" s="16"/>
      <c r="O529" s="16"/>
      <c r="P529" s="16"/>
      <c r="Q529" s="26"/>
      <c r="R529" s="26"/>
      <c r="S529" s="26"/>
      <c r="T529" s="26"/>
      <c r="U529" s="26"/>
      <c r="V529" s="26"/>
      <c r="W529" s="26"/>
      <c r="X529" s="26"/>
      <c r="Y529" s="26"/>
      <c r="Z529" s="17"/>
      <c r="AA529" s="26"/>
      <c r="AB529" s="20"/>
      <c r="AC529" s="20"/>
      <c r="AD529" s="17"/>
      <c r="AE529" s="16"/>
      <c r="AF529" s="26"/>
      <c r="AG529" s="26"/>
      <c r="AH529" s="26"/>
      <c r="AI529" s="26"/>
      <c r="AJ529" s="24"/>
      <c r="AK529" s="25"/>
      <c r="AL529" s="25"/>
      <c r="AM529" s="25"/>
      <c r="AN529" s="25"/>
      <c r="AO529" s="26"/>
      <c r="AP529" s="16"/>
      <c r="AQ529" s="16"/>
      <c r="AR529" s="16"/>
      <c r="AS529" s="16"/>
      <c r="AT529" s="16"/>
      <c r="AU529" s="16"/>
      <c r="AV529" s="16"/>
      <c r="AW529" s="16"/>
      <c r="AX529" s="27"/>
      <c r="AY529" s="27"/>
      <c r="AZ529" s="16"/>
    </row>
    <row r="530" spans="1:52" s="15" customFormat="1" ht="15.75" customHeight="1" x14ac:dyDescent="0.25">
      <c r="A530" s="16"/>
      <c r="B530" s="16"/>
      <c r="C530" s="16"/>
      <c r="D530" s="16"/>
      <c r="E530" s="16"/>
      <c r="F530" s="16"/>
      <c r="G530" s="16"/>
      <c r="H530" s="16"/>
      <c r="I530" s="16"/>
      <c r="J530" s="16"/>
      <c r="K530" s="16"/>
      <c r="L530" s="17"/>
      <c r="M530" s="17"/>
      <c r="N530" s="16"/>
      <c r="O530" s="16"/>
      <c r="P530" s="16"/>
      <c r="Q530" s="26"/>
      <c r="R530" s="26"/>
      <c r="S530" s="26"/>
      <c r="T530" s="26"/>
      <c r="U530" s="17"/>
      <c r="V530" s="17"/>
      <c r="W530" s="17"/>
      <c r="X530" s="17"/>
      <c r="Y530" s="17"/>
      <c r="Z530" s="17"/>
      <c r="AA530" s="17"/>
      <c r="AB530" s="20"/>
      <c r="AC530" s="20"/>
      <c r="AD530" s="17"/>
      <c r="AE530" s="16"/>
      <c r="AF530" s="22"/>
      <c r="AG530" s="26"/>
      <c r="AH530" s="26"/>
      <c r="AI530" s="26"/>
      <c r="AJ530" s="24"/>
      <c r="AK530" s="25"/>
      <c r="AL530" s="25"/>
      <c r="AM530" s="25"/>
      <c r="AN530" s="25"/>
      <c r="AO530" s="26"/>
      <c r="AP530" s="16"/>
      <c r="AQ530" s="16"/>
      <c r="AR530" s="16"/>
      <c r="AS530" s="16"/>
      <c r="AT530" s="16"/>
      <c r="AU530" s="16"/>
      <c r="AV530" s="16"/>
      <c r="AW530" s="16"/>
      <c r="AX530" s="27"/>
      <c r="AY530" s="27"/>
      <c r="AZ530" s="16"/>
    </row>
    <row r="531" spans="1:52" s="15" customFormat="1" ht="15.75" customHeight="1" x14ac:dyDescent="0.25">
      <c r="A531" s="16"/>
      <c r="B531" s="16"/>
      <c r="C531" s="16"/>
      <c r="D531" s="16"/>
      <c r="E531" s="16"/>
      <c r="F531" s="16"/>
      <c r="G531" s="16"/>
      <c r="H531" s="16"/>
      <c r="I531" s="16"/>
      <c r="J531" s="16"/>
      <c r="K531" s="16"/>
      <c r="L531" s="17"/>
      <c r="M531" s="17"/>
      <c r="N531" s="16"/>
      <c r="O531" s="16"/>
      <c r="P531" s="16"/>
      <c r="Q531" s="26"/>
      <c r="R531" s="26"/>
      <c r="S531" s="26"/>
      <c r="T531" s="26"/>
      <c r="U531" s="17"/>
      <c r="V531" s="17"/>
      <c r="W531" s="17"/>
      <c r="X531" s="17"/>
      <c r="Y531" s="17"/>
      <c r="Z531" s="17"/>
      <c r="AA531" s="17"/>
      <c r="AB531" s="20"/>
      <c r="AC531" s="20"/>
      <c r="AD531" s="17"/>
      <c r="AE531" s="16"/>
      <c r="AF531" s="22"/>
      <c r="AG531" s="26"/>
      <c r="AH531" s="26"/>
      <c r="AI531" s="26"/>
      <c r="AJ531" s="24"/>
      <c r="AK531" s="25"/>
      <c r="AL531" s="25"/>
      <c r="AM531" s="25"/>
      <c r="AN531" s="25"/>
      <c r="AO531" s="26"/>
      <c r="AP531" s="16"/>
      <c r="AQ531" s="16"/>
      <c r="AR531" s="16"/>
      <c r="AS531" s="16"/>
      <c r="AT531" s="16"/>
      <c r="AU531" s="16"/>
      <c r="AV531" s="16"/>
      <c r="AW531" s="16"/>
      <c r="AX531" s="27"/>
      <c r="AY531" s="27"/>
      <c r="AZ531" s="16"/>
    </row>
    <row r="532" spans="1:52" s="15" customFormat="1" ht="15.75" customHeight="1" x14ac:dyDescent="0.25">
      <c r="A532" s="16"/>
      <c r="B532" s="16"/>
      <c r="C532" s="16"/>
      <c r="D532" s="16"/>
      <c r="E532" s="29"/>
      <c r="F532" s="16"/>
      <c r="G532" s="16"/>
      <c r="H532" s="16"/>
      <c r="I532" s="16"/>
      <c r="J532" s="16"/>
      <c r="K532" s="16"/>
      <c r="L532" s="17"/>
      <c r="M532" s="17"/>
      <c r="N532" s="16"/>
      <c r="O532" s="16"/>
      <c r="P532" s="16"/>
      <c r="Q532" s="26"/>
      <c r="R532" s="26"/>
      <c r="S532" s="26"/>
      <c r="T532" s="26"/>
      <c r="U532" s="17"/>
      <c r="V532" s="17"/>
      <c r="W532" s="17"/>
      <c r="X532" s="17"/>
      <c r="Y532" s="17"/>
      <c r="Z532" s="17"/>
      <c r="AA532" s="17"/>
      <c r="AB532" s="20"/>
      <c r="AC532" s="20"/>
      <c r="AD532" s="17"/>
      <c r="AE532" s="16"/>
      <c r="AF532" s="22"/>
      <c r="AG532" s="26"/>
      <c r="AH532" s="26"/>
      <c r="AI532" s="26"/>
      <c r="AJ532" s="24"/>
      <c r="AK532" s="25"/>
      <c r="AL532" s="25"/>
      <c r="AM532" s="25"/>
      <c r="AN532" s="25"/>
      <c r="AO532" s="26"/>
      <c r="AP532" s="16"/>
      <c r="AQ532" s="16"/>
      <c r="AR532" s="16"/>
      <c r="AS532" s="16"/>
      <c r="AT532" s="16"/>
      <c r="AU532" s="16"/>
      <c r="AV532" s="16"/>
      <c r="AW532" s="16"/>
      <c r="AX532" s="27"/>
      <c r="AY532" s="27"/>
      <c r="AZ532" s="16"/>
    </row>
    <row r="533" spans="1:52" s="15" customFormat="1" ht="15.75" customHeight="1" x14ac:dyDescent="0.25">
      <c r="A533" s="16"/>
      <c r="B533" s="16"/>
      <c r="C533" s="16"/>
      <c r="D533" s="16"/>
      <c r="E533" s="16"/>
      <c r="F533" s="16"/>
      <c r="G533" s="16"/>
      <c r="H533" s="16"/>
      <c r="I533" s="16"/>
      <c r="J533" s="16"/>
      <c r="K533" s="16"/>
      <c r="L533" s="17"/>
      <c r="M533" s="17"/>
      <c r="N533" s="16"/>
      <c r="O533" s="16"/>
      <c r="P533" s="16"/>
      <c r="Q533" s="26"/>
      <c r="R533" s="26"/>
      <c r="S533" s="26"/>
      <c r="T533" s="26"/>
      <c r="U533" s="17"/>
      <c r="V533" s="17"/>
      <c r="W533" s="17"/>
      <c r="X533" s="17"/>
      <c r="Y533" s="17"/>
      <c r="Z533" s="17"/>
      <c r="AA533" s="17"/>
      <c r="AB533" s="20"/>
      <c r="AC533" s="20"/>
      <c r="AD533" s="17"/>
      <c r="AE533" s="16"/>
      <c r="AF533" s="22"/>
      <c r="AG533" s="26"/>
      <c r="AH533" s="26"/>
      <c r="AI533" s="26"/>
      <c r="AJ533" s="24"/>
      <c r="AK533" s="25"/>
      <c r="AL533" s="25"/>
      <c r="AM533" s="25"/>
      <c r="AN533" s="25"/>
      <c r="AO533" s="26"/>
      <c r="AP533" s="16"/>
      <c r="AQ533" s="16"/>
      <c r="AR533" s="16"/>
      <c r="AS533" s="16"/>
      <c r="AT533" s="16"/>
      <c r="AU533" s="16"/>
      <c r="AV533" s="16"/>
      <c r="AW533" s="16"/>
      <c r="AX533" s="27"/>
      <c r="AY533" s="27"/>
      <c r="AZ533" s="16"/>
    </row>
    <row r="534" spans="1:52" s="15" customFormat="1" ht="15.75" customHeight="1" x14ac:dyDescent="0.25">
      <c r="A534" s="16"/>
      <c r="B534" s="16"/>
      <c r="C534" s="16"/>
      <c r="D534" s="16"/>
      <c r="E534" s="16"/>
      <c r="F534" s="16"/>
      <c r="G534" s="16"/>
      <c r="H534" s="16"/>
      <c r="I534" s="16"/>
      <c r="J534" s="16"/>
      <c r="K534" s="16"/>
      <c r="L534" s="17"/>
      <c r="M534" s="17"/>
      <c r="N534" s="16"/>
      <c r="O534" s="16"/>
      <c r="P534" s="16"/>
      <c r="Q534" s="26"/>
      <c r="R534" s="26"/>
      <c r="S534" s="26"/>
      <c r="T534" s="26"/>
      <c r="U534" s="17"/>
      <c r="V534" s="17"/>
      <c r="W534" s="17"/>
      <c r="X534" s="17"/>
      <c r="Y534" s="17"/>
      <c r="Z534" s="17"/>
      <c r="AA534" s="17"/>
      <c r="AB534" s="20"/>
      <c r="AC534" s="20"/>
      <c r="AD534" s="17"/>
      <c r="AE534" s="16"/>
      <c r="AF534" s="22"/>
      <c r="AG534" s="26"/>
      <c r="AH534" s="26"/>
      <c r="AI534" s="26"/>
      <c r="AJ534" s="24"/>
      <c r="AK534" s="25"/>
      <c r="AL534" s="25"/>
      <c r="AM534" s="25"/>
      <c r="AN534" s="25"/>
      <c r="AO534" s="26"/>
      <c r="AP534" s="16"/>
      <c r="AQ534" s="16"/>
      <c r="AR534" s="16"/>
      <c r="AS534" s="16"/>
      <c r="AT534" s="16"/>
      <c r="AU534" s="16"/>
      <c r="AV534" s="16"/>
      <c r="AW534" s="16"/>
      <c r="AX534" s="27"/>
      <c r="AY534" s="27"/>
      <c r="AZ534" s="16"/>
    </row>
    <row r="535" spans="1:52" s="15" customFormat="1" ht="15.75" customHeight="1" x14ac:dyDescent="0.25">
      <c r="A535" s="16"/>
      <c r="B535" s="16"/>
      <c r="C535" s="16"/>
      <c r="D535" s="16"/>
      <c r="E535" s="16"/>
      <c r="F535" s="16"/>
      <c r="G535" s="16"/>
      <c r="H535" s="16"/>
      <c r="I535" s="16"/>
      <c r="J535" s="16"/>
      <c r="K535" s="16"/>
      <c r="L535" s="17"/>
      <c r="M535" s="17"/>
      <c r="N535" s="16"/>
      <c r="O535" s="16"/>
      <c r="P535" s="16"/>
      <c r="Q535" s="26"/>
      <c r="R535" s="26"/>
      <c r="S535" s="26"/>
      <c r="T535" s="26"/>
      <c r="U535" s="17"/>
      <c r="V535" s="17"/>
      <c r="W535" s="17"/>
      <c r="X535" s="17"/>
      <c r="Y535" s="17"/>
      <c r="Z535" s="17"/>
      <c r="AA535" s="17"/>
      <c r="AB535" s="20"/>
      <c r="AC535" s="20"/>
      <c r="AD535" s="17"/>
      <c r="AE535" s="16"/>
      <c r="AF535" s="22"/>
      <c r="AG535" s="26"/>
      <c r="AH535" s="26"/>
      <c r="AI535" s="26"/>
      <c r="AJ535" s="24"/>
      <c r="AK535" s="25"/>
      <c r="AL535" s="25"/>
      <c r="AM535" s="25"/>
      <c r="AN535" s="25"/>
      <c r="AO535" s="26"/>
      <c r="AP535" s="16"/>
      <c r="AQ535" s="16"/>
      <c r="AR535" s="16"/>
      <c r="AS535" s="16"/>
      <c r="AT535" s="16"/>
      <c r="AU535" s="16"/>
      <c r="AV535" s="16"/>
      <c r="AW535" s="16"/>
      <c r="AX535" s="27"/>
      <c r="AY535" s="27"/>
      <c r="AZ535" s="16"/>
    </row>
  </sheetData>
  <pageMargins left="0.7" right="0.7" top="0.75" bottom="0.75"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
  <cols>
    <col min="1" max="6" width="14.42578125" customWidth="1"/>
    <col min="11" max="11" width="40.28515625" customWidth="1"/>
    <col min="13" max="13" width="55.5703125" customWidth="1"/>
    <col min="14" max="14" width="36.85546875" customWidth="1"/>
    <col min="18" max="18" width="19.28515625" customWidth="1"/>
    <col min="22" max="22" width="24.140625" customWidth="1"/>
    <col min="23" max="23" width="23.85546875" customWidth="1"/>
    <col min="24" max="24" width="28.85546875" customWidth="1"/>
  </cols>
  <sheetData>
    <row r="1" spans="1:26" ht="15.75" customHeight="1" x14ac:dyDescent="0.2">
      <c r="A1" s="9">
        <f>SUMIFS('Raw Data'!AI:AI,'Raw Data'!$J:$J,"*Temperature*",'Raw Data'!$AN:$AN, "&gt;" &amp;DATE(2012,5,1),'Raw Data'!$AN:$AN, "&lt;" &amp;DATE(2012,5,31))</f>
        <v>0</v>
      </c>
      <c r="B1" s="9">
        <f>SUMIFS('Raw Data'!AI:AI,'Raw Data'!$J:$J,"*Temperature*",'Raw Data'!$AN:$AN, "&lt;" &amp;DATE(YEAR('Raw Data'!$AM:$AM),MONTH('Raw Data'!$AM:$AM),DAY('Raw Data'!$AM:$AM)))</f>
        <v>0</v>
      </c>
      <c r="D1" s="9">
        <f>SUMIF('Raw Data'!$AN:$AN, "&lt;" &amp;DATE(2012,5,1),'Raw Data'!AI:AI)</f>
        <v>0</v>
      </c>
      <c r="G1" s="10" t="e">
        <f>#REF!</f>
        <v>#REF!</v>
      </c>
      <c r="H1" s="9" t="e">
        <f>#REF! &lt;#REF!</f>
        <v>#REF!</v>
      </c>
      <c r="I1" s="9" t="s">
        <v>297</v>
      </c>
      <c r="K1" s="8" t="s">
        <v>217</v>
      </c>
      <c r="M1" s="9" t="s">
        <v>298</v>
      </c>
      <c r="N1" s="9" t="s">
        <v>217</v>
      </c>
      <c r="O1" s="9" t="s">
        <v>299</v>
      </c>
      <c r="P1" s="11" t="e">
        <f>SUM(#REF!)</f>
        <v>#REF!</v>
      </c>
      <c r="Q1" s="12">
        <f>DATE(YEAR("1 " &amp; 'Stats (B)'!$K6 &amp;" 2014"),MONTH("1 " &amp; 'Stats (B)'!$K6 &amp;" 2014") + 1, DAY("1 " &amp; 'Stats (B)'!$K6 &amp;" 2014"))</f>
        <v>41760</v>
      </c>
      <c r="R1" s="11" t="s">
        <v>300</v>
      </c>
      <c r="S1" s="9">
        <f>MONTH( DATE("2014","4","1"))</f>
        <v>4</v>
      </c>
      <c r="T1" s="11" t="s">
        <v>300</v>
      </c>
      <c r="U1" s="11">
        <f>SUM(T1:T142)</f>
        <v>213</v>
      </c>
      <c r="V1" s="9" t="s">
        <v>219</v>
      </c>
      <c r="W1" s="9" t="s">
        <v>301</v>
      </c>
      <c r="X1" s="9" t="s">
        <v>302</v>
      </c>
      <c r="Y1" s="9" t="s">
        <v>298</v>
      </c>
      <c r="Z1" s="9" t="s">
        <v>216</v>
      </c>
    </row>
    <row r="2" spans="1:26" ht="15.75" customHeight="1" x14ac:dyDescent="0.2">
      <c r="K2" s="8" t="s">
        <v>303</v>
      </c>
      <c r="M2" s="9" t="s">
        <v>304</v>
      </c>
      <c r="N2" s="9" t="s">
        <v>217</v>
      </c>
      <c r="R2" s="11">
        <v>1</v>
      </c>
      <c r="T2" s="11">
        <v>1</v>
      </c>
      <c r="V2" s="9" t="s">
        <v>305</v>
      </c>
      <c r="W2" s="9" t="s">
        <v>301</v>
      </c>
      <c r="X2" s="9" t="s">
        <v>306</v>
      </c>
      <c r="Y2" s="9" t="s">
        <v>298</v>
      </c>
      <c r="Z2" s="9" t="s">
        <v>216</v>
      </c>
    </row>
    <row r="3" spans="1:26" ht="15.75" customHeight="1" x14ac:dyDescent="0.2">
      <c r="A3" s="9">
        <f>SUMIFS('Raw Data'!AI:AI,'Raw Data'!$J:$J,"*Temperature*",'Raw Data'!$AN:$AN, "&gt;" &amp;DATE(2012,5,1), 'Raw Data'!$AN:$AN, "&gt;" &amp;DATE(2012,5,1),'Raw Data'!$AN:$AN, "&lt;" &amp;DATE(2012,5,31))</f>
        <v>0</v>
      </c>
      <c r="C3" s="9" t="e">
        <f>coun</f>
        <v>#NAME?</v>
      </c>
      <c r="K3" s="8" t="s">
        <v>307</v>
      </c>
      <c r="M3" s="9" t="s">
        <v>264</v>
      </c>
      <c r="N3" s="9" t="s">
        <v>217</v>
      </c>
      <c r="R3" s="11">
        <v>1</v>
      </c>
      <c r="T3" s="11">
        <v>1</v>
      </c>
      <c r="V3" s="9" t="s">
        <v>308</v>
      </c>
      <c r="X3" s="9" t="s">
        <v>309</v>
      </c>
      <c r="Y3" s="9" t="s">
        <v>298</v>
      </c>
      <c r="Z3" s="9" t="s">
        <v>216</v>
      </c>
    </row>
    <row r="4" spans="1:26" ht="15.75" customHeight="1" x14ac:dyDescent="0.2">
      <c r="K4" s="8" t="s">
        <v>310</v>
      </c>
      <c r="M4" s="9" t="s">
        <v>311</v>
      </c>
      <c r="N4" s="9" t="s">
        <v>219</v>
      </c>
      <c r="R4" s="11">
        <v>1</v>
      </c>
      <c r="T4" s="11">
        <v>1</v>
      </c>
      <c r="V4" s="9" t="s">
        <v>308</v>
      </c>
      <c r="X4" s="9" t="s">
        <v>312</v>
      </c>
      <c r="Y4" s="9" t="s">
        <v>298</v>
      </c>
      <c r="Z4" s="9" t="s">
        <v>216</v>
      </c>
    </row>
    <row r="5" spans="1:26" ht="15.75" customHeight="1" x14ac:dyDescent="0.2">
      <c r="E5" s="9" t="b">
        <f>'Raw Data'!M3 = "*inancial"</f>
        <v>0</v>
      </c>
      <c r="K5" s="8" t="s">
        <v>271</v>
      </c>
      <c r="M5" s="9" t="s">
        <v>313</v>
      </c>
      <c r="N5" s="9" t="s">
        <v>217</v>
      </c>
      <c r="R5" s="11">
        <v>1</v>
      </c>
      <c r="T5" s="11">
        <v>1</v>
      </c>
      <c r="V5" s="9" t="s">
        <v>308</v>
      </c>
      <c r="X5" s="9" t="s">
        <v>314</v>
      </c>
      <c r="Y5" s="9" t="s">
        <v>298</v>
      </c>
      <c r="Z5" s="9" t="s">
        <v>216</v>
      </c>
    </row>
    <row r="6" spans="1:26" ht="15.75" customHeight="1" x14ac:dyDescent="0.2">
      <c r="E6" s="9" t="b">
        <f>('Raw Data'!$J:$J = "*Temperature*")</f>
        <v>0</v>
      </c>
      <c r="F6" s="9">
        <f>COUNTIF('Raw Data'!$J:$J, "&lt;&gt;*Temp*")</f>
        <v>1048576</v>
      </c>
      <c r="K6" s="8" t="s">
        <v>315</v>
      </c>
      <c r="M6" s="9" t="s">
        <v>316</v>
      </c>
      <c r="N6" s="9" t="s">
        <v>217</v>
      </c>
      <c r="R6" s="11">
        <v>1</v>
      </c>
      <c r="T6" s="11">
        <v>1</v>
      </c>
      <c r="V6" s="9" t="s">
        <v>308</v>
      </c>
      <c r="X6" s="9" t="s">
        <v>317</v>
      </c>
      <c r="Y6" s="9" t="s">
        <v>298</v>
      </c>
      <c r="Z6" s="9" t="s">
        <v>216</v>
      </c>
    </row>
    <row r="7" spans="1:26" ht="15.75" customHeight="1" x14ac:dyDescent="0.2">
      <c r="K7" s="8" t="s">
        <v>292</v>
      </c>
      <c r="M7" s="9" t="s">
        <v>318</v>
      </c>
      <c r="N7" s="9" t="s">
        <v>217</v>
      </c>
      <c r="R7" s="11">
        <v>5</v>
      </c>
      <c r="T7" s="11">
        <v>5</v>
      </c>
      <c r="V7" s="9" t="s">
        <v>308</v>
      </c>
      <c r="X7" s="9" t="s">
        <v>319</v>
      </c>
      <c r="Y7" s="9" t="s">
        <v>298</v>
      </c>
      <c r="Z7" s="9" t="s">
        <v>216</v>
      </c>
    </row>
    <row r="8" spans="1:26" ht="15.75" customHeight="1" x14ac:dyDescent="0.2">
      <c r="C8" s="9" t="e">
        <f>AND(#REF! &lt;= 'Raw Data'!G1, ISBLANK(#REF!)= FALSE())</f>
        <v>#REF!</v>
      </c>
      <c r="K8" s="8" t="s">
        <v>281</v>
      </c>
      <c r="M8" s="9" t="s">
        <v>320</v>
      </c>
      <c r="N8" s="9" t="s">
        <v>217</v>
      </c>
      <c r="R8" s="11">
        <v>5</v>
      </c>
      <c r="T8" s="11">
        <v>5</v>
      </c>
      <c r="V8" s="9" t="s">
        <v>321</v>
      </c>
      <c r="X8" s="9" t="s">
        <v>322</v>
      </c>
      <c r="Y8" s="9" t="s">
        <v>298</v>
      </c>
      <c r="Z8" s="9" t="s">
        <v>216</v>
      </c>
    </row>
    <row r="9" spans="1:26" ht="15.75" customHeight="1" x14ac:dyDescent="0.2">
      <c r="K9" s="8" t="s">
        <v>257</v>
      </c>
      <c r="M9" s="9" t="s">
        <v>286</v>
      </c>
      <c r="N9" s="9" t="s">
        <v>217</v>
      </c>
      <c r="R9" s="11">
        <v>1</v>
      </c>
      <c r="T9" s="11">
        <v>1</v>
      </c>
      <c r="V9" s="9" t="s">
        <v>323</v>
      </c>
      <c r="X9" s="9" t="s">
        <v>324</v>
      </c>
      <c r="Y9" s="9" t="s">
        <v>298</v>
      </c>
      <c r="Z9" s="9" t="s">
        <v>216</v>
      </c>
    </row>
    <row r="10" spans="1:26" ht="15.75" customHeight="1" x14ac:dyDescent="0.2">
      <c r="C10" s="9">
        <f>COUNTIFS('Raw Data'!$AM:$AM, "")</f>
        <v>1048575</v>
      </c>
      <c r="E10" s="9">
        <f>MONTH("1 Dec 2014")</f>
        <v>12</v>
      </c>
      <c r="F10" s="8" t="s">
        <v>325</v>
      </c>
      <c r="K10" s="8" t="s">
        <v>254</v>
      </c>
      <c r="M10" s="9" t="s">
        <v>326</v>
      </c>
      <c r="N10" s="9" t="s">
        <v>217</v>
      </c>
      <c r="R10" s="11">
        <v>1</v>
      </c>
      <c r="T10" s="11">
        <v>1</v>
      </c>
      <c r="V10" s="9" t="s">
        <v>323</v>
      </c>
      <c r="X10" s="9" t="s">
        <v>327</v>
      </c>
      <c r="Y10" s="9" t="s">
        <v>298</v>
      </c>
      <c r="Z10" s="9" t="s">
        <v>216</v>
      </c>
    </row>
    <row r="11" spans="1:26" ht="15.75" customHeight="1" x14ac:dyDescent="0.2">
      <c r="A11" s="9">
        <f>MONTH("Feb 03, 2014")</f>
        <v>2</v>
      </c>
      <c r="E11" s="13">
        <f>EOMONTH(DATE(2014,4,1),1)</f>
        <v>41790</v>
      </c>
      <c r="K11" s="8" t="s">
        <v>240</v>
      </c>
      <c r="M11" s="9" t="s">
        <v>328</v>
      </c>
      <c r="N11" s="9" t="s">
        <v>217</v>
      </c>
      <c r="R11" s="11">
        <v>1</v>
      </c>
      <c r="T11" s="11">
        <v>1</v>
      </c>
      <c r="V11" s="9" t="s">
        <v>321</v>
      </c>
      <c r="X11" s="9" t="s">
        <v>329</v>
      </c>
      <c r="Y11" s="9" t="s">
        <v>298</v>
      </c>
      <c r="Z11" s="9" t="s">
        <v>216</v>
      </c>
    </row>
    <row r="12" spans="1:26" ht="15.75" customHeight="1" x14ac:dyDescent="0.2">
      <c r="A12" s="9" t="e">
        <f>MONTH("Feb")</f>
        <v>#VALUE!</v>
      </c>
      <c r="C12" s="9">
        <f>(  COUNTIFS('Raw Data'!$H:$H, "Ear*") )
+
(  COUNTIFS( 'Raw Data'!$H:$H, "Ear*") )</f>
        <v>0</v>
      </c>
      <c r="K12" s="8" t="s">
        <v>330</v>
      </c>
      <c r="M12" s="9" t="s">
        <v>331</v>
      </c>
      <c r="N12" s="9" t="s">
        <v>321</v>
      </c>
      <c r="R12" s="11">
        <v>1</v>
      </c>
      <c r="T12" s="11">
        <v>1</v>
      </c>
      <c r="V12" s="9" t="s">
        <v>308</v>
      </c>
      <c r="X12" s="9" t="s">
        <v>332</v>
      </c>
      <c r="Y12" s="9" t="s">
        <v>239</v>
      </c>
      <c r="Z12" s="9" t="s">
        <v>216</v>
      </c>
    </row>
    <row r="13" spans="1:26" ht="15.75" customHeight="1" x14ac:dyDescent="0.2">
      <c r="C13" s="9">
        <f>(  COUNTIFS('Raw Data'!$P:$P, 'Raw Data'!$B$1, 'Raw Data'!$AN:$AN, "&lt;=" &amp; DATE(MID($K$3,15,4), MID($K$3,20, 2), MID($K$3,23, 2)), 'Raw Data'!$AN:$AN, "&gt;=" &amp; DATE(MID($K$3,1,4), MID($K$3,6, 2), MID($K$3,9, 2)), 'Raw Data'!$H:$H, "Ear*") )
+
(  COUNTIFS('Raw Data'!$P:$P, 'Raw Data'!$B$1, 'Raw Data'!$P:$P, "--", 'Raw Data'!$AN:$AN, "&lt;=" &amp; DATE(MID($K$3,15,4), MID($K$3,20, 2), MID($K$3,23, 2)), 'Raw Data'!$AN:$AN, "&gt;=" &amp; DATE(MID($K$3,1,4), MID($K$3,6, 2), MID($K$3,9, 2)), 'Raw Data'!$H:$H, "Ear*") )</f>
        <v>0</v>
      </c>
      <c r="K13" s="8" t="s">
        <v>247</v>
      </c>
      <c r="M13" s="9" t="s">
        <v>334</v>
      </c>
      <c r="N13" s="9" t="s">
        <v>217</v>
      </c>
      <c r="R13" s="11">
        <v>1</v>
      </c>
      <c r="T13" s="11">
        <v>1</v>
      </c>
      <c r="V13" s="9" t="s">
        <v>219</v>
      </c>
      <c r="X13" s="9" t="s">
        <v>335</v>
      </c>
      <c r="Y13" s="9" t="s">
        <v>336</v>
      </c>
      <c r="Z13" s="9" t="s">
        <v>216</v>
      </c>
    </row>
    <row r="14" spans="1:26" ht="15.75" customHeight="1" x14ac:dyDescent="0.2">
      <c r="K14" s="8" t="s">
        <v>289</v>
      </c>
      <c r="M14" s="9" t="s">
        <v>337</v>
      </c>
      <c r="N14" s="9" t="s">
        <v>305</v>
      </c>
      <c r="R14" s="11">
        <v>20</v>
      </c>
      <c r="T14" s="11">
        <v>20</v>
      </c>
      <c r="V14" s="9" t="s">
        <v>338</v>
      </c>
      <c r="X14" s="9" t="s">
        <v>339</v>
      </c>
      <c r="Y14" s="9" t="s">
        <v>340</v>
      </c>
      <c r="Z14" s="9" t="s">
        <v>216</v>
      </c>
    </row>
    <row r="15" spans="1:26" ht="15.75" customHeight="1" x14ac:dyDescent="0.2">
      <c r="K15" s="8" t="s">
        <v>225</v>
      </c>
      <c r="M15" s="9" t="s">
        <v>341</v>
      </c>
      <c r="N15" s="9" t="s">
        <v>301</v>
      </c>
      <c r="R15" s="11">
        <v>100</v>
      </c>
      <c r="T15" s="11">
        <v>100</v>
      </c>
      <c r="X15" s="9" t="s">
        <v>342</v>
      </c>
      <c r="Y15" s="9" t="s">
        <v>218</v>
      </c>
      <c r="Z15" s="9" t="s">
        <v>216</v>
      </c>
    </row>
    <row r="16" spans="1:26" ht="15.75" customHeight="1" x14ac:dyDescent="0.2">
      <c r="C16" s="13" t="e">
        <f>DATE(2014,April,1)</f>
        <v>#NAME?</v>
      </c>
      <c r="K16" s="8" t="s">
        <v>343</v>
      </c>
      <c r="M16" s="9" t="s">
        <v>344</v>
      </c>
      <c r="N16" s="9" t="s">
        <v>321</v>
      </c>
      <c r="R16" s="11">
        <v>50</v>
      </c>
      <c r="T16" s="11">
        <v>50</v>
      </c>
      <c r="X16" s="9" t="s">
        <v>345</v>
      </c>
      <c r="Y16" s="9" t="s">
        <v>218</v>
      </c>
      <c r="Z16" s="9" t="s">
        <v>216</v>
      </c>
    </row>
    <row r="17" spans="11:26" ht="15.75" customHeight="1" x14ac:dyDescent="0.2">
      <c r="K17" s="8" t="s">
        <v>346</v>
      </c>
      <c r="M17" s="9" t="s">
        <v>347</v>
      </c>
      <c r="N17" s="9" t="s">
        <v>308</v>
      </c>
      <c r="R17" s="11">
        <v>1</v>
      </c>
      <c r="T17" s="11">
        <v>1</v>
      </c>
      <c r="X17" s="9" t="s">
        <v>348</v>
      </c>
      <c r="Y17" s="9" t="s">
        <v>349</v>
      </c>
      <c r="Z17" s="9" t="s">
        <v>216</v>
      </c>
    </row>
    <row r="18" spans="11:26" ht="15.75" customHeight="1" x14ac:dyDescent="0.2">
      <c r="K18" s="8" t="s">
        <v>350</v>
      </c>
      <c r="M18" s="9" t="s">
        <v>351</v>
      </c>
      <c r="N18" s="9" t="s">
        <v>352</v>
      </c>
      <c r="R18" s="11">
        <v>4</v>
      </c>
      <c r="T18" s="11">
        <v>4</v>
      </c>
      <c r="X18" s="9" t="s">
        <v>353</v>
      </c>
      <c r="Y18" s="9" t="s">
        <v>304</v>
      </c>
      <c r="Z18" s="9" t="s">
        <v>216</v>
      </c>
    </row>
    <row r="19" spans="11:26" ht="15.75" customHeight="1" x14ac:dyDescent="0.2">
      <c r="K19" s="8" t="s">
        <v>354</v>
      </c>
      <c r="M19" s="9" t="s">
        <v>269</v>
      </c>
      <c r="N19" s="9" t="s">
        <v>308</v>
      </c>
      <c r="R19" s="11">
        <v>1</v>
      </c>
      <c r="T19" s="11">
        <v>1</v>
      </c>
      <c r="X19" s="9" t="s">
        <v>355</v>
      </c>
      <c r="Y19" s="9" t="s">
        <v>253</v>
      </c>
      <c r="Z19" s="9" t="s">
        <v>216</v>
      </c>
    </row>
    <row r="20" spans="11:26" ht="15.75" customHeight="1" x14ac:dyDescent="0.2">
      <c r="K20" s="8" t="s">
        <v>267</v>
      </c>
      <c r="M20" s="9" t="s">
        <v>356</v>
      </c>
      <c r="N20" s="9" t="s">
        <v>321</v>
      </c>
      <c r="R20" s="11">
        <v>9</v>
      </c>
      <c r="T20" s="11">
        <v>9</v>
      </c>
      <c r="X20" s="9" t="s">
        <v>357</v>
      </c>
      <c r="Y20" s="9" t="s">
        <v>358</v>
      </c>
      <c r="Z20" s="9" t="s">
        <v>216</v>
      </c>
    </row>
    <row r="21" spans="11:26" ht="15.75" customHeight="1" x14ac:dyDescent="0.2">
      <c r="K21" s="8" t="s">
        <v>359</v>
      </c>
      <c r="M21" s="9" t="s">
        <v>360</v>
      </c>
      <c r="N21" s="9" t="s">
        <v>361</v>
      </c>
      <c r="R21" s="11">
        <v>3</v>
      </c>
      <c r="T21" s="11">
        <v>3</v>
      </c>
      <c r="X21" s="9" t="s">
        <v>362</v>
      </c>
      <c r="Y21" s="9" t="s">
        <v>363</v>
      </c>
      <c r="Z21" s="9" t="s">
        <v>216</v>
      </c>
    </row>
    <row r="22" spans="11:26" ht="15.75" customHeight="1" x14ac:dyDescent="0.2">
      <c r="K22" s="8" t="s">
        <v>233</v>
      </c>
      <c r="M22" s="9" t="s">
        <v>364</v>
      </c>
      <c r="N22" s="9" t="s">
        <v>308</v>
      </c>
      <c r="R22" s="11">
        <v>1</v>
      </c>
      <c r="T22" s="11">
        <v>1</v>
      </c>
      <c r="X22" s="9" t="s">
        <v>365</v>
      </c>
      <c r="Y22" s="9" t="s">
        <v>366</v>
      </c>
      <c r="Z22" s="9" t="s">
        <v>216</v>
      </c>
    </row>
    <row r="23" spans="11:26" ht="15.75" customHeight="1" x14ac:dyDescent="0.2">
      <c r="K23" s="8" t="s">
        <v>367</v>
      </c>
      <c r="M23" s="9" t="s">
        <v>368</v>
      </c>
      <c r="N23" s="9" t="s">
        <v>352</v>
      </c>
      <c r="R23" s="11">
        <v>1</v>
      </c>
      <c r="T23" s="11">
        <v>1</v>
      </c>
      <c r="X23" s="9" t="s">
        <v>369</v>
      </c>
      <c r="Y23" s="9" t="s">
        <v>370</v>
      </c>
      <c r="Z23" s="9" t="s">
        <v>216</v>
      </c>
    </row>
    <row r="24" spans="11:26" ht="15.75" customHeight="1" x14ac:dyDescent="0.2">
      <c r="K24" s="8" t="s">
        <v>371</v>
      </c>
      <c r="M24" s="9" t="s">
        <v>278</v>
      </c>
      <c r="N24" s="9" t="s">
        <v>321</v>
      </c>
      <c r="R24" s="11">
        <v>1</v>
      </c>
      <c r="T24" s="11">
        <v>1</v>
      </c>
      <c r="X24" s="9" t="s">
        <v>372</v>
      </c>
      <c r="Y24" s="9" t="s">
        <v>373</v>
      </c>
      <c r="Z24" s="9" t="s">
        <v>216</v>
      </c>
    </row>
    <row r="25" spans="11:26" ht="15.75" customHeight="1" x14ac:dyDescent="0.2">
      <c r="K25" s="8" t="s">
        <v>277</v>
      </c>
      <c r="M25" s="9" t="s">
        <v>374</v>
      </c>
      <c r="N25" s="9" t="s">
        <v>217</v>
      </c>
      <c r="R25" s="11">
        <v>1</v>
      </c>
      <c r="T25" s="11">
        <v>1</v>
      </c>
    </row>
    <row r="26" spans="11:26" ht="15.75" customHeight="1" x14ac:dyDescent="0.2">
      <c r="K26" s="8" t="s">
        <v>268</v>
      </c>
      <c r="M26" s="9" t="s">
        <v>375</v>
      </c>
      <c r="N26" s="9" t="s">
        <v>323</v>
      </c>
      <c r="R26" s="11">
        <v>1</v>
      </c>
      <c r="T26" s="11">
        <v>1</v>
      </c>
    </row>
    <row r="27" spans="11:26" ht="15.75" customHeight="1" x14ac:dyDescent="0.2">
      <c r="K27" s="8" t="s">
        <v>376</v>
      </c>
      <c r="M27" s="9" t="s">
        <v>227</v>
      </c>
      <c r="N27" s="9" t="s">
        <v>305</v>
      </c>
    </row>
    <row r="28" spans="11:26" ht="15.75" customHeight="1" x14ac:dyDescent="0.2">
      <c r="K28" s="8" t="s">
        <v>377</v>
      </c>
      <c r="M28" s="9" t="s">
        <v>270</v>
      </c>
      <c r="N28" s="9" t="s">
        <v>217</v>
      </c>
    </row>
    <row r="29" spans="11:26" ht="15.75" customHeight="1" x14ac:dyDescent="0.2">
      <c r="K29" s="8" t="s">
        <v>243</v>
      </c>
      <c r="M29" s="9" t="s">
        <v>378</v>
      </c>
      <c r="N29" s="9" t="s">
        <v>217</v>
      </c>
    </row>
    <row r="30" spans="11:26" ht="15.75" customHeight="1" x14ac:dyDescent="0.2">
      <c r="K30" s="8" t="s">
        <v>379</v>
      </c>
      <c r="M30" s="9" t="s">
        <v>380</v>
      </c>
      <c r="N30" s="9" t="s">
        <v>361</v>
      </c>
    </row>
    <row r="31" spans="11:26" ht="15.75" customHeight="1" x14ac:dyDescent="0.2">
      <c r="K31" s="8" t="s">
        <v>381</v>
      </c>
      <c r="M31" s="9" t="s">
        <v>382</v>
      </c>
    </row>
    <row r="32" spans="11:26" ht="15.75" customHeight="1" x14ac:dyDescent="0.2">
      <c r="K32" s="8" t="s">
        <v>383</v>
      </c>
      <c r="M32" s="9" t="s">
        <v>384</v>
      </c>
    </row>
    <row r="33" spans="11:24" ht="15.75" customHeight="1" x14ac:dyDescent="0.2">
      <c r="K33" s="8" t="s">
        <v>385</v>
      </c>
      <c r="M33" s="9" t="s">
        <v>386</v>
      </c>
    </row>
    <row r="34" spans="11:24" ht="15.75" customHeight="1" x14ac:dyDescent="0.2">
      <c r="K34" s="8" t="s">
        <v>387</v>
      </c>
      <c r="M34" s="9" t="s">
        <v>388</v>
      </c>
    </row>
    <row r="35" spans="11:24" ht="15.75" customHeight="1" x14ac:dyDescent="0.2">
      <c r="K35" s="8" t="s">
        <v>389</v>
      </c>
      <c r="M35" s="9" t="s">
        <v>390</v>
      </c>
    </row>
    <row r="36" spans="11:24" ht="15.75" customHeight="1" x14ac:dyDescent="0.2">
      <c r="K36" s="8" t="s">
        <v>231</v>
      </c>
      <c r="M36" s="9" t="s">
        <v>250</v>
      </c>
    </row>
    <row r="37" spans="11:24" ht="15.75" customHeight="1" x14ac:dyDescent="0.2">
      <c r="K37" s="8" t="s">
        <v>262</v>
      </c>
      <c r="M37" s="9" t="s">
        <v>391</v>
      </c>
    </row>
    <row r="38" spans="11:24" ht="15.75" customHeight="1" x14ac:dyDescent="0.2">
      <c r="K38" s="8" t="s">
        <v>131</v>
      </c>
      <c r="M38" s="9" t="s">
        <v>392</v>
      </c>
    </row>
    <row r="39" spans="11:24" ht="15.75" customHeight="1" x14ac:dyDescent="0.2">
      <c r="K39" s="8" t="s">
        <v>134</v>
      </c>
      <c r="M39" s="9" t="s">
        <v>393</v>
      </c>
    </row>
    <row r="40" spans="11:24" ht="15.75" customHeight="1" x14ac:dyDescent="0.2">
      <c r="K40" s="8" t="s">
        <v>137</v>
      </c>
      <c r="M40" s="9" t="s">
        <v>394</v>
      </c>
    </row>
    <row r="41" spans="11:24" ht="15.75" customHeight="1" x14ac:dyDescent="0.2">
      <c r="K41" s="8" t="s">
        <v>139</v>
      </c>
      <c r="M41" s="9" t="s">
        <v>395</v>
      </c>
    </row>
    <row r="42" spans="11:24" ht="15.75" customHeight="1" x14ac:dyDescent="0.2">
      <c r="K42" s="8" t="s">
        <v>142</v>
      </c>
      <c r="M42" s="9" t="s">
        <v>396</v>
      </c>
    </row>
    <row r="43" spans="11:24" ht="15.75" customHeight="1" x14ac:dyDescent="0.2">
      <c r="K43" s="8" t="s">
        <v>145</v>
      </c>
      <c r="M43" s="9" t="s">
        <v>397</v>
      </c>
    </row>
    <row r="44" spans="11:24" ht="15.75" customHeight="1" x14ac:dyDescent="0.2">
      <c r="K44" s="8" t="s">
        <v>147</v>
      </c>
      <c r="M44" s="9" t="s">
        <v>398</v>
      </c>
    </row>
    <row r="45" spans="11:24" ht="15.75" customHeight="1" x14ac:dyDescent="0.2">
      <c r="M45" s="9" t="s">
        <v>399</v>
      </c>
      <c r="Q45" s="8">
        <f>11/14</f>
        <v>0.7857142857142857</v>
      </c>
      <c r="W45" s="9">
        <f>X45-Y45</f>
        <v>0</v>
      </c>
    </row>
    <row r="46" spans="11:24" ht="15.75" customHeight="1" x14ac:dyDescent="0.2">
      <c r="M46" s="9" t="s">
        <v>400</v>
      </c>
      <c r="W46" s="9">
        <f>NETWORKDAYS(X46,Y46)</f>
        <v>0</v>
      </c>
    </row>
    <row r="47" spans="11:24" ht="15.75" customHeight="1" x14ac:dyDescent="0.2">
      <c r="M47" s="9" t="s">
        <v>401</v>
      </c>
      <c r="S47" s="9">
        <f>SUMIF(S48:S52,"&gt;=0")</f>
        <v>31</v>
      </c>
    </row>
    <row r="48" spans="11:24" ht="15.75" customHeight="1" x14ac:dyDescent="0.2">
      <c r="M48" s="9" t="s">
        <v>402</v>
      </c>
      <c r="X48" s="9">
        <f>N("" &amp; LEFT('Raw Data'!$A$3,2))</f>
        <v>0</v>
      </c>
    </row>
    <row r="49" spans="13:25" ht="15.75" customHeight="1" x14ac:dyDescent="0.2">
      <c r="M49" s="9" t="s">
        <v>403</v>
      </c>
      <c r="X49" s="9" t="e">
        <f>Day</f>
        <v>#NAME?</v>
      </c>
    </row>
    <row r="50" spans="13:25" ht="15.75" customHeight="1" x14ac:dyDescent="0.2">
      <c r="M50" s="9" t="s">
        <v>246</v>
      </c>
      <c r="S50" s="9" t="s">
        <v>404</v>
      </c>
    </row>
    <row r="51" spans="13:25" ht="15.75" customHeight="1" x14ac:dyDescent="0.2">
      <c r="M51" s="9" t="s">
        <v>405</v>
      </c>
      <c r="S51" s="8">
        <v>0</v>
      </c>
      <c r="V51" s="9" t="s">
        <v>221</v>
      </c>
      <c r="X51" s="9" t="s">
        <v>404</v>
      </c>
    </row>
    <row r="52" spans="13:25" ht="15.75" customHeight="1" x14ac:dyDescent="0.2">
      <c r="M52" s="9" t="s">
        <v>406</v>
      </c>
      <c r="Q52" s="9" t="s">
        <v>407</v>
      </c>
      <c r="S52" s="8">
        <v>31</v>
      </c>
    </row>
    <row r="53" spans="13:25" ht="15.75" customHeight="1" x14ac:dyDescent="0.2">
      <c r="M53" s="9" t="s">
        <v>408</v>
      </c>
    </row>
    <row r="54" spans="13:25" ht="15.75" customHeight="1" x14ac:dyDescent="0.2">
      <c r="M54" s="9" t="s">
        <v>410</v>
      </c>
    </row>
    <row r="55" spans="13:25" ht="15.75" customHeight="1" x14ac:dyDescent="0.2">
      <c r="M55" s="9" t="s">
        <v>265</v>
      </c>
    </row>
    <row r="56" spans="13:25" ht="15.75" customHeight="1" x14ac:dyDescent="0.2">
      <c r="M56" s="9" t="s">
        <v>411</v>
      </c>
      <c r="Y56" s="9" t="s">
        <v>412</v>
      </c>
    </row>
    <row r="57" spans="13:25" ht="15.75" customHeight="1" x14ac:dyDescent="0.2">
      <c r="M57" s="9" t="s">
        <v>413</v>
      </c>
    </row>
    <row r="58" spans="13:25" ht="15.75" customHeight="1" x14ac:dyDescent="0.2">
      <c r="M58" s="9" t="s">
        <v>218</v>
      </c>
    </row>
    <row r="59" spans="13:25" ht="15.75" customHeight="1" x14ac:dyDescent="0.2">
      <c r="M59" s="9" t="s">
        <v>414</v>
      </c>
    </row>
    <row r="60" spans="13:25" ht="15.75" customHeight="1" x14ac:dyDescent="0.2">
      <c r="M60" s="9" t="s">
        <v>415</v>
      </c>
    </row>
    <row r="61" spans="13:25" ht="15.75" customHeight="1" x14ac:dyDescent="0.2">
      <c r="M61" s="9" t="s">
        <v>236</v>
      </c>
    </row>
    <row r="62" spans="13:25" ht="15.75" customHeight="1" x14ac:dyDescent="0.2">
      <c r="M62" s="9" t="s">
        <v>416</v>
      </c>
    </row>
    <row r="63" spans="13:25" ht="15.75" customHeight="1" x14ac:dyDescent="0.2">
      <c r="M63" s="9" t="s">
        <v>417</v>
      </c>
    </row>
    <row r="64" spans="13:25" ht="15.75" customHeight="1" x14ac:dyDescent="0.2">
      <c r="M64" s="9" t="s">
        <v>418</v>
      </c>
    </row>
    <row r="65" spans="13:13" ht="15.75" customHeight="1" x14ac:dyDescent="0.2">
      <c r="M65" s="9" t="s">
        <v>419</v>
      </c>
    </row>
    <row r="66" spans="13:13" ht="15.75" customHeight="1" x14ac:dyDescent="0.2">
      <c r="M66" s="9" t="s">
        <v>228</v>
      </c>
    </row>
    <row r="67" spans="13:13" ht="15.75" customHeight="1" x14ac:dyDescent="0.2">
      <c r="M67" s="9" t="s">
        <v>420</v>
      </c>
    </row>
    <row r="68" spans="13:13" ht="15.75" customHeight="1" x14ac:dyDescent="0.2">
      <c r="M68" s="9" t="s">
        <v>282</v>
      </c>
    </row>
    <row r="69" spans="13:13" ht="15.75" customHeight="1" x14ac:dyDescent="0.2">
      <c r="M69" s="9" t="s">
        <v>222</v>
      </c>
    </row>
    <row r="70" spans="13:13" ht="15.75" customHeight="1" x14ac:dyDescent="0.2">
      <c r="M70" s="9" t="s">
        <v>421</v>
      </c>
    </row>
    <row r="71" spans="13:13" ht="15.75" customHeight="1" x14ac:dyDescent="0.2">
      <c r="M71" s="9" t="s">
        <v>422</v>
      </c>
    </row>
    <row r="72" spans="13:13" ht="15.75" customHeight="1" x14ac:dyDescent="0.2">
      <c r="M72" s="9" t="s">
        <v>239</v>
      </c>
    </row>
    <row r="73" spans="13:13" ht="15.75" customHeight="1" x14ac:dyDescent="0.2">
      <c r="M73" s="9" t="s">
        <v>423</v>
      </c>
    </row>
    <row r="74" spans="13:13" ht="15.75" customHeight="1" x14ac:dyDescent="0.2">
      <c r="M74" s="9" t="s">
        <v>424</v>
      </c>
    </row>
    <row r="75" spans="13:13" ht="15.75" customHeight="1" x14ac:dyDescent="0.2">
      <c r="M75" s="9" t="s">
        <v>336</v>
      </c>
    </row>
    <row r="76" spans="13:13" ht="15.75" customHeight="1" x14ac:dyDescent="0.2">
      <c r="M76" s="9" t="s">
        <v>340</v>
      </c>
    </row>
    <row r="77" spans="13:13" ht="15.75" customHeight="1" x14ac:dyDescent="0.2">
      <c r="M77" s="9" t="s">
        <v>425</v>
      </c>
    </row>
    <row r="78" spans="13:13" ht="15.75" customHeight="1" x14ac:dyDescent="0.2">
      <c r="M78" s="9" t="s">
        <v>426</v>
      </c>
    </row>
    <row r="79" spans="13:13" ht="15.75" customHeight="1" x14ac:dyDescent="0.2">
      <c r="M79" s="9" t="s">
        <v>349</v>
      </c>
    </row>
    <row r="80" spans="13:13" ht="15.75" customHeight="1" x14ac:dyDescent="0.2">
      <c r="M80" s="9" t="s">
        <v>427</v>
      </c>
    </row>
    <row r="81" spans="13:13" ht="15.75" customHeight="1" x14ac:dyDescent="0.2">
      <c r="M81" s="9" t="s">
        <v>253</v>
      </c>
    </row>
    <row r="82" spans="13:13" ht="15.75" customHeight="1" x14ac:dyDescent="0.2">
      <c r="M82" s="9" t="s">
        <v>428</v>
      </c>
    </row>
    <row r="83" spans="13:13" ht="15.75" customHeight="1" x14ac:dyDescent="0.2">
      <c r="M83" s="9" t="s">
        <v>224</v>
      </c>
    </row>
    <row r="84" spans="13:13" ht="15.75" customHeight="1" x14ac:dyDescent="0.2">
      <c r="M84" s="9" t="s">
        <v>429</v>
      </c>
    </row>
    <row r="85" spans="13:13" ht="15.75" customHeight="1" x14ac:dyDescent="0.2">
      <c r="M85" s="9" t="s">
        <v>358</v>
      </c>
    </row>
    <row r="86" spans="13:13" ht="15.75" customHeight="1" x14ac:dyDescent="0.2">
      <c r="M86" s="9" t="s">
        <v>363</v>
      </c>
    </row>
    <row r="87" spans="13:13" ht="15.75" customHeight="1" x14ac:dyDescent="0.2">
      <c r="M87" s="9" t="s">
        <v>430</v>
      </c>
    </row>
    <row r="88" spans="13:13" ht="15.75" customHeight="1" x14ac:dyDescent="0.2">
      <c r="M88" s="9" t="s">
        <v>366</v>
      </c>
    </row>
    <row r="89" spans="13:13" ht="15.75" customHeight="1" x14ac:dyDescent="0.2">
      <c r="M89" s="9" t="s">
        <v>431</v>
      </c>
    </row>
    <row r="90" spans="13:13" ht="15.75" customHeight="1" x14ac:dyDescent="0.2">
      <c r="M90" s="9" t="s">
        <v>370</v>
      </c>
    </row>
    <row r="91" spans="13:13" ht="15.75" customHeight="1" x14ac:dyDescent="0.2">
      <c r="M91" s="9" t="s">
        <v>245</v>
      </c>
    </row>
    <row r="92" spans="13:13" ht="15.75" customHeight="1" x14ac:dyDescent="0.2">
      <c r="M92" s="9" t="s">
        <v>373</v>
      </c>
    </row>
    <row r="93" spans="13:13" ht="15.75" customHeight="1" x14ac:dyDescent="0.2">
      <c r="M93" s="9" t="s">
        <v>432</v>
      </c>
    </row>
    <row r="94" spans="13:13" ht="15.75" customHeight="1" x14ac:dyDescent="0.2">
      <c r="M94" s="9" t="s">
        <v>433</v>
      </c>
    </row>
    <row r="95" spans="13:13" ht="15.75" customHeight="1" x14ac:dyDescent="0.2">
      <c r="M95" s="9" t="s">
        <v>434</v>
      </c>
    </row>
    <row r="96" spans="13:13" ht="15.75" customHeight="1" x14ac:dyDescent="0.2">
      <c r="M96" s="9" t="s">
        <v>435</v>
      </c>
    </row>
    <row r="97" spans="13:13" ht="15.75" customHeight="1" x14ac:dyDescent="0.2">
      <c r="M97" s="9" t="s">
        <v>436</v>
      </c>
    </row>
    <row r="98" spans="13:13" ht="15.75" customHeight="1" x14ac:dyDescent="0.2">
      <c r="M98" s="9" t="s">
        <v>437</v>
      </c>
    </row>
    <row r="99" spans="13:13" ht="15.75" customHeight="1" x14ac:dyDescent="0.2">
      <c r="M99" s="9" t="s">
        <v>438</v>
      </c>
    </row>
    <row r="100" spans="13:13" ht="15.75" customHeight="1" x14ac:dyDescent="0.2">
      <c r="M100" s="9" t="s">
        <v>439</v>
      </c>
    </row>
    <row r="101" spans="13:13" ht="15.75" customHeight="1" x14ac:dyDescent="0.2">
      <c r="M101" s="9" t="s">
        <v>440</v>
      </c>
    </row>
    <row r="102" spans="13:13" ht="15.75" customHeight="1" x14ac:dyDescent="0.2">
      <c r="M102" s="9" t="s">
        <v>441</v>
      </c>
    </row>
    <row r="103" spans="13:13" ht="15.75" customHeight="1" x14ac:dyDescent="0.2">
      <c r="M103" s="9" t="s">
        <v>442</v>
      </c>
    </row>
    <row r="104" spans="13:13" ht="15.75" customHeight="1" x14ac:dyDescent="0.2">
      <c r="M104" s="9" t="s">
        <v>443</v>
      </c>
    </row>
    <row r="105" spans="13:13" ht="15.75" customHeight="1" x14ac:dyDescent="0.2">
      <c r="M105" s="9" t="s">
        <v>293</v>
      </c>
    </row>
    <row r="106" spans="13:13" ht="15.75" customHeight="1" x14ac:dyDescent="0.2">
      <c r="M106" s="9" t="s">
        <v>444</v>
      </c>
    </row>
    <row r="107" spans="13:13" ht="15.75" customHeight="1" x14ac:dyDescent="0.2">
      <c r="M107" s="9" t="s">
        <v>445</v>
      </c>
    </row>
    <row r="108" spans="13:13" ht="15.75" customHeight="1" x14ac:dyDescent="0.2">
      <c r="M108" s="9" t="s">
        <v>446</v>
      </c>
    </row>
    <row r="109" spans="13:13" ht="15.75" customHeight="1" x14ac:dyDescent="0.2">
      <c r="M109" s="9" t="s">
        <v>447</v>
      </c>
    </row>
    <row r="110" spans="13:13" ht="15.75" customHeight="1" x14ac:dyDescent="0.2">
      <c r="M110" s="9" t="s">
        <v>448</v>
      </c>
    </row>
    <row r="111" spans="13:13" ht="15.75" customHeight="1" x14ac:dyDescent="0.2">
      <c r="M111" s="9" t="s">
        <v>259</v>
      </c>
    </row>
    <row r="112" spans="13:13" ht="15.75" customHeight="1" x14ac:dyDescent="0.2">
      <c r="M112" s="9" t="s">
        <v>449</v>
      </c>
    </row>
    <row r="113" spans="13:13" ht="15.75" customHeight="1" x14ac:dyDescent="0.2">
      <c r="M113" s="9" t="s">
        <v>450</v>
      </c>
    </row>
    <row r="114" spans="13:13" ht="15.75" customHeight="1" x14ac:dyDescent="0.2">
      <c r="M114" s="9" t="s">
        <v>280</v>
      </c>
    </row>
    <row r="115" spans="13:13" ht="15.75" customHeight="1" x14ac:dyDescent="0.2">
      <c r="M115" s="9" t="s">
        <v>451</v>
      </c>
    </row>
    <row r="116" spans="13:13" ht="15.75" customHeight="1" x14ac:dyDescent="0.2">
      <c r="M116" s="9" t="s">
        <v>452</v>
      </c>
    </row>
    <row r="117" spans="13:13" ht="15.75" customHeight="1" x14ac:dyDescent="0.2">
      <c r="M117" s="9" t="s">
        <v>453</v>
      </c>
    </row>
    <row r="118" spans="13:13" ht="15.75" customHeight="1" x14ac:dyDescent="0.2">
      <c r="M118" s="9" t="s">
        <v>454</v>
      </c>
    </row>
    <row r="119" spans="13:13" ht="15.75" customHeight="1" x14ac:dyDescent="0.2">
      <c r="M119" s="9" t="s">
        <v>455</v>
      </c>
    </row>
    <row r="120" spans="13:13" ht="15.75" customHeight="1" x14ac:dyDescent="0.2">
      <c r="M120" s="9" t="s">
        <v>456</v>
      </c>
    </row>
    <row r="121" spans="13:13" ht="15.75" customHeight="1" x14ac:dyDescent="0.2">
      <c r="M121" s="9" t="s">
        <v>457</v>
      </c>
    </row>
    <row r="122" spans="13:13" ht="15.75" customHeight="1" x14ac:dyDescent="0.2">
      <c r="M122" s="9" t="s">
        <v>458</v>
      </c>
    </row>
    <row r="123" spans="13:13" ht="15.75" customHeight="1" x14ac:dyDescent="0.2">
      <c r="M123" s="9" t="s">
        <v>459</v>
      </c>
    </row>
    <row r="124" spans="13:13" ht="15.75" customHeight="1" x14ac:dyDescent="0.2">
      <c r="M124" s="9" t="s">
        <v>460</v>
      </c>
    </row>
    <row r="125" spans="13:13" ht="15.75" customHeight="1" x14ac:dyDescent="0.2">
      <c r="M125" s="9" t="s">
        <v>461</v>
      </c>
    </row>
    <row r="126" spans="13:13" ht="15.75" customHeight="1" x14ac:dyDescent="0.2">
      <c r="M126" s="9" t="s">
        <v>462</v>
      </c>
    </row>
    <row r="127" spans="13:13" ht="15.75" customHeight="1" x14ac:dyDescent="0.2">
      <c r="M127" s="9" t="s">
        <v>463</v>
      </c>
    </row>
    <row r="128" spans="13:13" ht="15.75" customHeight="1" x14ac:dyDescent="0.2">
      <c r="M128" s="9" t="s">
        <v>464</v>
      </c>
    </row>
    <row r="129" spans="13:13" ht="15.75" customHeight="1" x14ac:dyDescent="0.2">
      <c r="M129" s="9" t="s">
        <v>465</v>
      </c>
    </row>
    <row r="130" spans="13:13" ht="15.75" customHeight="1" x14ac:dyDescent="0.2">
      <c r="M130" s="9" t="s">
        <v>466</v>
      </c>
    </row>
    <row r="131" spans="13:13" ht="15.75" customHeight="1" x14ac:dyDescent="0.2">
      <c r="M131" s="9" t="s">
        <v>467</v>
      </c>
    </row>
    <row r="132" spans="13:13" ht="15.75" customHeight="1" x14ac:dyDescent="0.2">
      <c r="M132" s="9" t="s">
        <v>468</v>
      </c>
    </row>
    <row r="133" spans="13:13" ht="15.75" customHeight="1" x14ac:dyDescent="0.2">
      <c r="M133" s="9" t="s">
        <v>469</v>
      </c>
    </row>
    <row r="134" spans="13:13" ht="15.75" customHeight="1" x14ac:dyDescent="0.2">
      <c r="M134" s="9" t="s">
        <v>470</v>
      </c>
    </row>
    <row r="135" spans="13:13" ht="15.75" customHeight="1" x14ac:dyDescent="0.2">
      <c r="M135" s="9" t="s">
        <v>285</v>
      </c>
    </row>
    <row r="136" spans="13:13" ht="15.75" customHeight="1" x14ac:dyDescent="0.2">
      <c r="M136" s="9" t="s">
        <v>471</v>
      </c>
    </row>
    <row r="137" spans="13:13" ht="15.75" customHeight="1" x14ac:dyDescent="0.2">
      <c r="M137" s="9" t="s">
        <v>472</v>
      </c>
    </row>
    <row r="138" spans="13:13" ht="15.75" customHeight="1" x14ac:dyDescent="0.2">
      <c r="M138" s="9" t="s">
        <v>473</v>
      </c>
    </row>
    <row r="139" spans="13:13" ht="15.75" customHeight="1" x14ac:dyDescent="0.2">
      <c r="M139" s="9" t="s">
        <v>474</v>
      </c>
    </row>
    <row r="140" spans="13:13" ht="15.75" customHeight="1" x14ac:dyDescent="0.2">
      <c r="M140" s="9" t="s">
        <v>226</v>
      </c>
    </row>
    <row r="141" spans="13:13" ht="15.75" customHeight="1" x14ac:dyDescent="0.2">
      <c r="M141" s="9" t="s">
        <v>296</v>
      </c>
    </row>
    <row r="142" spans="13:13" ht="15.75" customHeight="1" x14ac:dyDescent="0.2">
      <c r="M142" s="9" t="s">
        <v>220</v>
      </c>
    </row>
    <row r="143" spans="13:13" ht="15.75" customHeight="1" x14ac:dyDescent="0.2">
      <c r="M143" s="9" t="s">
        <v>475</v>
      </c>
    </row>
    <row r="144" spans="13:13" ht="15.75" customHeight="1" x14ac:dyDescent="0.2">
      <c r="M144" s="9" t="s">
        <v>476</v>
      </c>
    </row>
    <row r="145" spans="13:13" ht="15.75" customHeight="1" x14ac:dyDescent="0.2">
      <c r="M145" s="9" t="s">
        <v>477</v>
      </c>
    </row>
    <row r="146" spans="13:13" ht="15.75" customHeight="1" x14ac:dyDescent="0.2">
      <c r="M146" s="9" t="s">
        <v>478</v>
      </c>
    </row>
    <row r="147" spans="13:13" ht="15.75" customHeight="1" x14ac:dyDescent="0.2">
      <c r="M147" s="9" t="s">
        <v>479</v>
      </c>
    </row>
    <row r="148" spans="13:13" ht="15.75" customHeight="1" x14ac:dyDescent="0.2">
      <c r="M148" s="9" t="s">
        <v>480</v>
      </c>
    </row>
    <row r="149" spans="13:13" ht="15.75" customHeight="1" x14ac:dyDescent="0.2">
      <c r="M149" s="9" t="s">
        <v>481</v>
      </c>
    </row>
    <row r="150" spans="13:13" ht="15.75" customHeight="1" x14ac:dyDescent="0.2">
      <c r="M150" s="9" t="s">
        <v>482</v>
      </c>
    </row>
    <row r="151" spans="13:13" ht="15.75" customHeight="1" x14ac:dyDescent="0.2">
      <c r="M151" s="9" t="s">
        <v>483</v>
      </c>
    </row>
    <row r="152" spans="13:13" ht="15.75" customHeight="1" x14ac:dyDescent="0.2">
      <c r="M152" s="9" t="s">
        <v>484</v>
      </c>
    </row>
    <row r="153" spans="13:13" ht="15.75" customHeight="1" x14ac:dyDescent="0.2">
      <c r="M153" s="9" t="s">
        <v>485</v>
      </c>
    </row>
    <row r="154" spans="13:13" ht="15.75" customHeight="1" x14ac:dyDescent="0.2">
      <c r="M154" s="9" t="s">
        <v>486</v>
      </c>
    </row>
    <row r="155" spans="13:13" ht="15.75" customHeight="1" x14ac:dyDescent="0.2">
      <c r="M155" s="9" t="s">
        <v>260</v>
      </c>
    </row>
    <row r="156" spans="13:13" ht="15.75" customHeight="1" x14ac:dyDescent="0.2">
      <c r="M156" s="9" t="s">
        <v>487</v>
      </c>
    </row>
    <row r="157" spans="13:13" ht="15.75" customHeight="1" x14ac:dyDescent="0.2">
      <c r="M157" s="9" t="s">
        <v>488</v>
      </c>
    </row>
    <row r="158" spans="13:13" ht="15.75" customHeight="1" x14ac:dyDescent="0.2">
      <c r="M158" s="9" t="s">
        <v>489</v>
      </c>
    </row>
    <row r="159" spans="13:13" ht="15.75" customHeight="1" x14ac:dyDescent="0.2">
      <c r="M159" s="9" t="s">
        <v>490</v>
      </c>
    </row>
    <row r="160" spans="13:13" ht="15.75" customHeight="1" x14ac:dyDescent="0.2">
      <c r="M160" s="9" t="s">
        <v>491</v>
      </c>
    </row>
    <row r="161" spans="13:13" ht="15.75" customHeight="1" x14ac:dyDescent="0.2">
      <c r="M161" s="9" t="s">
        <v>492</v>
      </c>
    </row>
    <row r="162" spans="13:13" ht="15.75" customHeight="1" x14ac:dyDescent="0.2">
      <c r="M162" s="9" t="s">
        <v>493</v>
      </c>
    </row>
    <row r="163" spans="13:13" ht="15.75" customHeight="1" x14ac:dyDescent="0.2">
      <c r="M163" s="9" t="s">
        <v>276</v>
      </c>
    </row>
    <row r="164" spans="13:13" ht="15.75" customHeight="1" x14ac:dyDescent="0.2">
      <c r="M164" s="9" t="s">
        <v>494</v>
      </c>
    </row>
    <row r="165" spans="13:13" ht="15.75" customHeight="1" x14ac:dyDescent="0.2">
      <c r="M165" s="9" t="s">
        <v>495</v>
      </c>
    </row>
    <row r="166" spans="13:13" ht="15.75" customHeight="1" x14ac:dyDescent="0.2">
      <c r="M166" s="9" t="s">
        <v>496</v>
      </c>
    </row>
    <row r="167" spans="13:13" ht="15.75" customHeight="1" x14ac:dyDescent="0.2">
      <c r="M167" s="9" t="s">
        <v>287</v>
      </c>
    </row>
    <row r="168" spans="13:13" ht="15.75" customHeight="1" x14ac:dyDescent="0.2">
      <c r="M168" s="9" t="s">
        <v>497</v>
      </c>
    </row>
    <row r="169" spans="13:13" ht="15.75" customHeight="1" x14ac:dyDescent="0.2">
      <c r="M169" s="9" t="s">
        <v>498</v>
      </c>
    </row>
    <row r="170" spans="13:13" ht="15.75" customHeight="1" x14ac:dyDescent="0.2">
      <c r="M170" s="9" t="s">
        <v>499</v>
      </c>
    </row>
    <row r="171" spans="13:13" ht="15.75" customHeight="1" x14ac:dyDescent="0.2">
      <c r="M171" s="9" t="s">
        <v>500</v>
      </c>
    </row>
    <row r="172" spans="13:13" ht="15.75" customHeight="1" x14ac:dyDescent="0.2">
      <c r="M172" s="9" t="s">
        <v>255</v>
      </c>
    </row>
    <row r="173" spans="13:13" ht="15.75" customHeight="1" x14ac:dyDescent="0.2">
      <c r="M173" s="9" t="s">
        <v>501</v>
      </c>
    </row>
    <row r="174" spans="13:13" ht="15.75" customHeight="1" x14ac:dyDescent="0.2">
      <c r="M174" s="9" t="s">
        <v>502</v>
      </c>
    </row>
    <row r="175" spans="13:13" ht="15.75" customHeight="1" x14ac:dyDescent="0.2">
      <c r="M175" s="9" t="s">
        <v>503</v>
      </c>
    </row>
    <row r="176" spans="13:13" ht="15.75" customHeight="1" x14ac:dyDescent="0.2">
      <c r="M176" s="9" t="s">
        <v>504</v>
      </c>
    </row>
    <row r="177" spans="13:13" ht="15.75" customHeight="1" x14ac:dyDescent="0.2">
      <c r="M177" s="9" t="s">
        <v>505</v>
      </c>
    </row>
    <row r="178" spans="13:13" ht="15.75" customHeight="1" x14ac:dyDescent="0.2">
      <c r="M178" s="9" t="s">
        <v>506</v>
      </c>
    </row>
    <row r="179" spans="13:13" ht="15.75" customHeight="1" x14ac:dyDescent="0.2">
      <c r="M179" s="9" t="s">
        <v>507</v>
      </c>
    </row>
    <row r="180" spans="13:13" ht="15.75" customHeight="1" x14ac:dyDescent="0.2">
      <c r="M180" s="9" t="s">
        <v>508</v>
      </c>
    </row>
    <row r="181" spans="13:13" ht="15.75" customHeight="1" x14ac:dyDescent="0.2">
      <c r="M181" s="9" t="s">
        <v>251</v>
      </c>
    </row>
    <row r="182" spans="13:13" ht="15.75" customHeight="1" x14ac:dyDescent="0.2">
      <c r="M182" s="9" t="s">
        <v>509</v>
      </c>
    </row>
    <row r="183" spans="13:13" ht="15.75" customHeight="1" x14ac:dyDescent="0.2">
      <c r="M183" s="9" t="s">
        <v>510</v>
      </c>
    </row>
    <row r="184" spans="13:13" ht="15.75" customHeight="1" x14ac:dyDescent="0.2">
      <c r="M184" s="9" t="s">
        <v>248</v>
      </c>
    </row>
    <row r="185" spans="13:13" ht="15.75" customHeight="1" x14ac:dyDescent="0.2">
      <c r="M185" s="9" t="s">
        <v>511</v>
      </c>
    </row>
    <row r="186" spans="13:13" ht="15.75" customHeight="1" x14ac:dyDescent="0.2">
      <c r="M186" s="9" t="s">
        <v>256</v>
      </c>
    </row>
    <row r="187" spans="13:13" ht="15.75" customHeight="1" x14ac:dyDescent="0.2">
      <c r="M187" s="9" t="s">
        <v>512</v>
      </c>
    </row>
    <row r="188" spans="13:13" ht="15.75" customHeight="1" x14ac:dyDescent="0.2">
      <c r="M188" s="9" t="s">
        <v>513</v>
      </c>
    </row>
    <row r="189" spans="13:13" ht="15.75" customHeight="1" x14ac:dyDescent="0.2">
      <c r="M189" s="9" t="s">
        <v>514</v>
      </c>
    </row>
    <row r="190" spans="13:13" ht="15.75" customHeight="1" x14ac:dyDescent="0.2">
      <c r="M190" s="9" t="s">
        <v>515</v>
      </c>
    </row>
    <row r="191" spans="13:13" ht="15.75" customHeight="1" x14ac:dyDescent="0.2">
      <c r="M191" s="9" t="s">
        <v>516</v>
      </c>
    </row>
    <row r="192" spans="13:13" ht="15.75" customHeight="1" x14ac:dyDescent="0.2">
      <c r="M192" s="9" t="s">
        <v>517</v>
      </c>
    </row>
    <row r="193" spans="13:13" ht="15.75" customHeight="1" x14ac:dyDescent="0.2">
      <c r="M193" s="9" t="s">
        <v>518</v>
      </c>
    </row>
    <row r="194" spans="13:13" ht="15.75" customHeight="1" x14ac:dyDescent="0.2">
      <c r="M194" s="9" t="s">
        <v>519</v>
      </c>
    </row>
    <row r="195" spans="13:13" ht="15.75" customHeight="1" x14ac:dyDescent="0.2">
      <c r="M195" s="9" t="s">
        <v>520</v>
      </c>
    </row>
    <row r="196" spans="13:13" ht="15.75" customHeight="1" x14ac:dyDescent="0.2">
      <c r="M196" s="9" t="s">
        <v>521</v>
      </c>
    </row>
    <row r="197" spans="13:13" ht="15.75" customHeight="1" x14ac:dyDescent="0.2">
      <c r="M197" s="9" t="s">
        <v>242</v>
      </c>
    </row>
    <row r="198" spans="13:13" ht="15.75" customHeight="1" x14ac:dyDescent="0.2">
      <c r="M198" s="9" t="s">
        <v>279</v>
      </c>
    </row>
    <row r="199" spans="13:13" ht="15.75" customHeight="1" x14ac:dyDescent="0.2">
      <c r="M199" s="9" t="s">
        <v>522</v>
      </c>
    </row>
    <row r="200" spans="13:13" ht="15.75" customHeight="1" x14ac:dyDescent="0.2">
      <c r="M200" s="9" t="s">
        <v>523</v>
      </c>
    </row>
    <row r="201" spans="13:13" ht="15.75" customHeight="1" x14ac:dyDescent="0.2">
      <c r="M201" s="9" t="s">
        <v>524</v>
      </c>
    </row>
    <row r="202" spans="13:13" ht="15.75" customHeight="1" x14ac:dyDescent="0.2">
      <c r="M202" s="9" t="s">
        <v>525</v>
      </c>
    </row>
    <row r="203" spans="13:13" ht="15.75" customHeight="1" x14ac:dyDescent="0.2">
      <c r="M203" s="9" t="s">
        <v>526</v>
      </c>
    </row>
    <row r="204" spans="13:13" ht="15.75" customHeight="1" x14ac:dyDescent="0.2">
      <c r="M204" s="9" t="s">
        <v>527</v>
      </c>
    </row>
    <row r="205" spans="13:13" ht="15.75" customHeight="1" x14ac:dyDescent="0.2">
      <c r="M205" s="9" t="s">
        <v>528</v>
      </c>
    </row>
    <row r="206" spans="13:13" ht="15.75" customHeight="1" x14ac:dyDescent="0.2">
      <c r="M206" s="9" t="s">
        <v>529</v>
      </c>
    </row>
    <row r="207" spans="13:13" ht="15.75" customHeight="1" x14ac:dyDescent="0.2">
      <c r="M207" s="9" t="s">
        <v>530</v>
      </c>
    </row>
    <row r="208" spans="13:13" ht="15.75" customHeight="1" x14ac:dyDescent="0.2">
      <c r="M208" s="9" t="s">
        <v>531</v>
      </c>
    </row>
    <row r="209" spans="13:13" ht="15.75" customHeight="1" x14ac:dyDescent="0.2">
      <c r="M209" s="9" t="s">
        <v>532</v>
      </c>
    </row>
    <row r="210" spans="13:13" ht="15.75" customHeight="1" x14ac:dyDescent="0.2">
      <c r="M210" s="9" t="s">
        <v>533</v>
      </c>
    </row>
    <row r="211" spans="13:13" ht="15.75" customHeight="1" x14ac:dyDescent="0.2">
      <c r="M211" s="9" t="s">
        <v>283</v>
      </c>
    </row>
    <row r="212" spans="13:13" ht="15.75" customHeight="1" x14ac:dyDescent="0.2">
      <c r="M212" s="9" t="s">
        <v>534</v>
      </c>
    </row>
    <row r="213" spans="13:13" ht="15.75" customHeight="1" x14ac:dyDescent="0.2">
      <c r="M213" s="9" t="s">
        <v>535</v>
      </c>
    </row>
    <row r="214" spans="13:13" ht="15.75" customHeight="1" x14ac:dyDescent="0.2">
      <c r="M214" s="9" t="s">
        <v>536</v>
      </c>
    </row>
    <row r="215" spans="13:13" ht="15.75" customHeight="1" x14ac:dyDescent="0.2">
      <c r="M215" s="9" t="s">
        <v>537</v>
      </c>
    </row>
    <row r="216" spans="13:13" ht="15.75" customHeight="1" x14ac:dyDescent="0.2">
      <c r="M216" s="9" t="s">
        <v>538</v>
      </c>
    </row>
    <row r="217" spans="13:13" ht="15.75" customHeight="1" x14ac:dyDescent="0.2">
      <c r="M217" s="9" t="s">
        <v>539</v>
      </c>
    </row>
    <row r="218" spans="13:13" ht="15.75" customHeight="1" x14ac:dyDescent="0.2">
      <c r="M218" s="9" t="s">
        <v>540</v>
      </c>
    </row>
    <row r="219" spans="13:13" ht="15.75" customHeight="1" x14ac:dyDescent="0.2">
      <c r="M219" s="9" t="s">
        <v>541</v>
      </c>
    </row>
    <row r="220" spans="13:13" ht="15.75" customHeight="1" x14ac:dyDescent="0.2">
      <c r="M220" s="9" t="s">
        <v>542</v>
      </c>
    </row>
    <row r="221" spans="13:13" ht="15.75" customHeight="1" x14ac:dyDescent="0.2">
      <c r="M221" s="9" t="s">
        <v>543</v>
      </c>
    </row>
    <row r="222" spans="13:13" ht="15.75" customHeight="1" x14ac:dyDescent="0.2">
      <c r="M222" s="9" t="s">
        <v>544</v>
      </c>
    </row>
    <row r="223" spans="13:13" ht="15.75" customHeight="1" x14ac:dyDescent="0.2">
      <c r="M223" s="9" t="s">
        <v>545</v>
      </c>
    </row>
    <row r="224" spans="13:13" ht="15.75" customHeight="1" x14ac:dyDescent="0.2">
      <c r="M224" s="9" t="s">
        <v>546</v>
      </c>
    </row>
    <row r="225" spans="13:13" ht="15.75" customHeight="1" x14ac:dyDescent="0.2">
      <c r="M225" s="9" t="s">
        <v>547</v>
      </c>
    </row>
    <row r="226" spans="13:13" ht="15.75" customHeight="1" x14ac:dyDescent="0.2">
      <c r="M226" s="9" t="s">
        <v>548</v>
      </c>
    </row>
    <row r="227" spans="13:13" ht="15.75" customHeight="1" x14ac:dyDescent="0.2">
      <c r="M227" s="9" t="s">
        <v>549</v>
      </c>
    </row>
    <row r="228" spans="13:13" ht="15.75" customHeight="1" x14ac:dyDescent="0.2">
      <c r="M228" s="9" t="s">
        <v>550</v>
      </c>
    </row>
    <row r="229" spans="13:13" ht="15.75" customHeight="1" x14ac:dyDescent="0.2">
      <c r="M229" s="9" t="s">
        <v>274</v>
      </c>
    </row>
    <row r="230" spans="13:13" ht="15.75" customHeight="1" x14ac:dyDescent="0.2">
      <c r="M230" s="9" t="s">
        <v>551</v>
      </c>
    </row>
    <row r="231" spans="13:13" ht="15.75" customHeight="1" x14ac:dyDescent="0.2">
      <c r="M231" s="9" t="s">
        <v>552</v>
      </c>
    </row>
    <row r="232" spans="13:13" ht="15.75" customHeight="1" x14ac:dyDescent="0.2">
      <c r="M232" s="9" t="s">
        <v>553</v>
      </c>
    </row>
    <row r="233" spans="13:13" ht="15.75" customHeight="1" x14ac:dyDescent="0.2">
      <c r="M233" s="9" t="s">
        <v>294</v>
      </c>
    </row>
    <row r="234" spans="13:13" ht="15.75" customHeight="1" x14ac:dyDescent="0.2">
      <c r="M234" s="9" t="s">
        <v>554</v>
      </c>
    </row>
    <row r="235" spans="13:13" ht="15.75" customHeight="1" x14ac:dyDescent="0.2">
      <c r="M235" s="9" t="s">
        <v>555</v>
      </c>
    </row>
    <row r="236" spans="13:13" ht="15.75" customHeight="1" x14ac:dyDescent="0.2">
      <c r="M236" s="9" t="s">
        <v>556</v>
      </c>
    </row>
    <row r="237" spans="13:13" ht="15.75" customHeight="1" x14ac:dyDescent="0.2">
      <c r="M237" s="9" t="s">
        <v>557</v>
      </c>
    </row>
    <row r="238" spans="13:13" ht="15.75" customHeight="1" x14ac:dyDescent="0.2">
      <c r="M238" s="9" t="s">
        <v>558</v>
      </c>
    </row>
    <row r="239" spans="13:13" ht="15.75" customHeight="1" x14ac:dyDescent="0.2">
      <c r="M239" s="9" t="s">
        <v>559</v>
      </c>
    </row>
    <row r="240" spans="13:13" ht="15.75" customHeight="1" x14ac:dyDescent="0.2">
      <c r="M240" s="9" t="s">
        <v>560</v>
      </c>
    </row>
    <row r="241" spans="13:13" ht="15.75" customHeight="1" x14ac:dyDescent="0.2">
      <c r="M241" s="9" t="s">
        <v>561</v>
      </c>
    </row>
    <row r="242" spans="13:13" ht="15.75" customHeight="1" x14ac:dyDescent="0.2">
      <c r="M242" s="9" t="s">
        <v>562</v>
      </c>
    </row>
    <row r="243" spans="13:13" ht="15.75" customHeight="1" x14ac:dyDescent="0.2">
      <c r="M243" s="9" t="s">
        <v>563</v>
      </c>
    </row>
    <row r="244" spans="13:13" ht="15.75" customHeight="1" x14ac:dyDescent="0.2">
      <c r="M244" s="9" t="s">
        <v>564</v>
      </c>
    </row>
    <row r="245" spans="13:13" ht="15.75" customHeight="1" x14ac:dyDescent="0.2">
      <c r="M245" s="9" t="s">
        <v>565</v>
      </c>
    </row>
    <row r="246" spans="13:13" ht="15.75" customHeight="1" x14ac:dyDescent="0.2">
      <c r="M246" s="9" t="s">
        <v>566</v>
      </c>
    </row>
    <row r="247" spans="13:13" ht="15.75" customHeight="1" x14ac:dyDescent="0.2">
      <c r="M247" s="9" t="s">
        <v>567</v>
      </c>
    </row>
    <row r="248" spans="13:13" ht="15.75" customHeight="1" x14ac:dyDescent="0.2">
      <c r="M248" s="9" t="s">
        <v>568</v>
      </c>
    </row>
    <row r="249" spans="13:13" ht="15.75" customHeight="1" x14ac:dyDescent="0.2">
      <c r="M249" s="9" t="s">
        <v>569</v>
      </c>
    </row>
    <row r="250" spans="13:13" ht="15.75" customHeight="1" x14ac:dyDescent="0.2">
      <c r="M250" s="9" t="s">
        <v>570</v>
      </c>
    </row>
    <row r="251" spans="13:13" ht="15.75" customHeight="1" x14ac:dyDescent="0.2">
      <c r="M251" s="9" t="s">
        <v>571</v>
      </c>
    </row>
    <row r="252" spans="13:13" ht="15.75" customHeight="1" x14ac:dyDescent="0.2">
      <c r="M252" s="9" t="s">
        <v>572</v>
      </c>
    </row>
    <row r="253" spans="13:13" ht="15.75" customHeight="1" x14ac:dyDescent="0.2">
      <c r="M253" s="9" t="s">
        <v>573</v>
      </c>
    </row>
    <row r="254" spans="13:13" ht="15.75" customHeight="1" x14ac:dyDescent="0.2">
      <c r="M254" s="9" t="s">
        <v>249</v>
      </c>
    </row>
    <row r="255" spans="13:13" ht="15.75" customHeight="1" x14ac:dyDescent="0.2">
      <c r="M255" s="9" t="s">
        <v>574</v>
      </c>
    </row>
    <row r="256" spans="13:13" ht="15.75" customHeight="1" x14ac:dyDescent="0.2">
      <c r="M256" s="9" t="s">
        <v>575</v>
      </c>
    </row>
    <row r="257" spans="13:13" ht="15.75" customHeight="1" x14ac:dyDescent="0.2">
      <c r="M257" s="9" t="s">
        <v>576</v>
      </c>
    </row>
    <row r="258" spans="13:13" ht="15.75" customHeight="1" x14ac:dyDescent="0.2">
      <c r="M258" s="9" t="s">
        <v>577</v>
      </c>
    </row>
    <row r="259" spans="13:13" ht="15.75" customHeight="1" x14ac:dyDescent="0.2">
      <c r="M259" s="9" t="s">
        <v>578</v>
      </c>
    </row>
    <row r="260" spans="13:13" ht="15.75" customHeight="1" x14ac:dyDescent="0.2">
      <c r="M260" s="9" t="s">
        <v>579</v>
      </c>
    </row>
    <row r="261" spans="13:13" ht="15.75" customHeight="1" x14ac:dyDescent="0.2">
      <c r="M261" s="9" t="s">
        <v>580</v>
      </c>
    </row>
    <row r="262" spans="13:13" ht="15.75" customHeight="1" x14ac:dyDescent="0.2">
      <c r="M262" s="9" t="s">
        <v>581</v>
      </c>
    </row>
    <row r="263" spans="13:13" ht="15.75" customHeight="1" x14ac:dyDescent="0.2">
      <c r="M263" s="9" t="s">
        <v>582</v>
      </c>
    </row>
    <row r="264" spans="13:13" ht="15.75" customHeight="1" x14ac:dyDescent="0.2">
      <c r="M264" s="9" t="s">
        <v>583</v>
      </c>
    </row>
    <row r="265" spans="13:13" ht="15.75" customHeight="1" x14ac:dyDescent="0.2">
      <c r="M265" s="9" t="s">
        <v>584</v>
      </c>
    </row>
    <row r="266" spans="13:13" ht="15.75" customHeight="1" x14ac:dyDescent="0.2">
      <c r="M266" s="9" t="s">
        <v>585</v>
      </c>
    </row>
    <row r="267" spans="13:13" ht="15.75" customHeight="1" x14ac:dyDescent="0.2">
      <c r="M267" s="9" t="s">
        <v>288</v>
      </c>
    </row>
    <row r="268" spans="13:13" ht="15.75" customHeight="1" x14ac:dyDescent="0.2">
      <c r="M268" s="9" t="s">
        <v>586</v>
      </c>
    </row>
    <row r="269" spans="13:13" ht="15.75" customHeight="1" x14ac:dyDescent="0.2">
      <c r="M269" s="9" t="s">
        <v>587</v>
      </c>
    </row>
    <row r="270" spans="13:13" ht="15.75" customHeight="1" x14ac:dyDescent="0.2">
      <c r="M270" s="9" t="s">
        <v>588</v>
      </c>
    </row>
    <row r="271" spans="13:13" ht="15.75" customHeight="1" x14ac:dyDescent="0.2">
      <c r="M271" s="9" t="s">
        <v>589</v>
      </c>
    </row>
    <row r="272" spans="13:13" ht="15.75" customHeight="1" x14ac:dyDescent="0.2">
      <c r="M272" s="9" t="s">
        <v>590</v>
      </c>
    </row>
    <row r="273" spans="13:13" ht="15.75" customHeight="1" x14ac:dyDescent="0.2">
      <c r="M273" s="9" t="s">
        <v>591</v>
      </c>
    </row>
    <row r="274" spans="13:13" ht="15.75" customHeight="1" x14ac:dyDescent="0.2">
      <c r="M274" s="9" t="s">
        <v>592</v>
      </c>
    </row>
    <row r="275" spans="13:13" ht="15.75" customHeight="1" x14ac:dyDescent="0.2">
      <c r="M275" s="9" t="s">
        <v>593</v>
      </c>
    </row>
    <row r="276" spans="13:13" ht="15.75" customHeight="1" x14ac:dyDescent="0.2">
      <c r="M276" s="9" t="s">
        <v>594</v>
      </c>
    </row>
    <row r="277" spans="13:13" ht="15.75" customHeight="1" x14ac:dyDescent="0.2">
      <c r="M277" s="9" t="s">
        <v>595</v>
      </c>
    </row>
    <row r="278" spans="13:13" ht="15.75" customHeight="1" x14ac:dyDescent="0.2">
      <c r="M278" s="9" t="s">
        <v>596</v>
      </c>
    </row>
    <row r="279" spans="13:13" ht="15.75" customHeight="1" x14ac:dyDescent="0.2">
      <c r="M279" s="9" t="s">
        <v>597</v>
      </c>
    </row>
    <row r="280" spans="13:13" ht="15.75" customHeight="1" x14ac:dyDescent="0.2">
      <c r="M280" s="9" t="s">
        <v>598</v>
      </c>
    </row>
    <row r="281" spans="13:13" ht="15.75" customHeight="1" x14ac:dyDescent="0.2">
      <c r="M281" s="9" t="s">
        <v>599</v>
      </c>
    </row>
    <row r="282" spans="13:13" ht="15.75" customHeight="1" x14ac:dyDescent="0.2">
      <c r="M282" s="9" t="s">
        <v>600</v>
      </c>
    </row>
    <row r="283" spans="13:13" ht="15.75" customHeight="1" x14ac:dyDescent="0.2">
      <c r="M283" s="9" t="s">
        <v>601</v>
      </c>
    </row>
    <row r="284" spans="13:13" ht="15.75" customHeight="1" x14ac:dyDescent="0.2">
      <c r="M284" s="9" t="s">
        <v>602</v>
      </c>
    </row>
    <row r="285" spans="13:13" ht="15.75" customHeight="1" x14ac:dyDescent="0.2">
      <c r="M285" s="9" t="s">
        <v>603</v>
      </c>
    </row>
    <row r="286" spans="13:13" ht="15.75" customHeight="1" x14ac:dyDescent="0.2">
      <c r="M286" s="9" t="s">
        <v>604</v>
      </c>
    </row>
    <row r="287" spans="13:13" ht="15.75" customHeight="1" x14ac:dyDescent="0.2">
      <c r="M287" s="9" t="s">
        <v>605</v>
      </c>
    </row>
    <row r="288" spans="13:13" ht="15.75" customHeight="1" x14ac:dyDescent="0.2">
      <c r="M288" s="9" t="s">
        <v>606</v>
      </c>
    </row>
    <row r="289" spans="13:13" ht="15.75" customHeight="1" x14ac:dyDescent="0.2">
      <c r="M289" s="9" t="s">
        <v>607</v>
      </c>
    </row>
    <row r="290" spans="13:13" ht="15.75" customHeight="1" x14ac:dyDescent="0.2">
      <c r="M290" s="9" t="s">
        <v>608</v>
      </c>
    </row>
    <row r="291" spans="13:13" ht="15.75" customHeight="1" x14ac:dyDescent="0.2">
      <c r="M291" s="9" t="s">
        <v>609</v>
      </c>
    </row>
    <row r="292" spans="13:13" ht="15.75" customHeight="1" x14ac:dyDescent="0.2">
      <c r="M292" s="9" t="s">
        <v>610</v>
      </c>
    </row>
    <row r="293" spans="13:13" ht="15.75" customHeight="1" x14ac:dyDescent="0.2">
      <c r="M293" s="9" t="s">
        <v>611</v>
      </c>
    </row>
    <row r="294" spans="13:13" ht="15.75" customHeight="1" x14ac:dyDescent="0.2">
      <c r="M294" s="9" t="s">
        <v>295</v>
      </c>
    </row>
    <row r="295" spans="13:13" ht="15.75" customHeight="1" x14ac:dyDescent="0.2">
      <c r="M295" s="9" t="s">
        <v>612</v>
      </c>
    </row>
    <row r="296" spans="13:13" ht="15.75" customHeight="1" x14ac:dyDescent="0.2">
      <c r="M296" s="9" t="s">
        <v>613</v>
      </c>
    </row>
    <row r="297" spans="13:13" ht="15.75" customHeight="1" x14ac:dyDescent="0.2">
      <c r="M297" s="9" t="s">
        <v>614</v>
      </c>
    </row>
    <row r="298" spans="13:13" ht="15.75" customHeight="1" x14ac:dyDescent="0.2">
      <c r="M298" s="9" t="s">
        <v>615</v>
      </c>
    </row>
    <row r="299" spans="13:13" ht="15.75" customHeight="1" x14ac:dyDescent="0.2">
      <c r="M299" s="9" t="s">
        <v>616</v>
      </c>
    </row>
    <row r="300" spans="13:13" ht="15.75" customHeight="1" x14ac:dyDescent="0.2">
      <c r="M300" s="9" t="s">
        <v>617</v>
      </c>
    </row>
    <row r="301" spans="13:13" ht="15.75" customHeight="1" x14ac:dyDescent="0.2">
      <c r="M301" s="9" t="s">
        <v>618</v>
      </c>
    </row>
    <row r="302" spans="13:13" ht="15.75" customHeight="1" x14ac:dyDescent="0.2">
      <c r="M302" s="9" t="s">
        <v>619</v>
      </c>
    </row>
    <row r="303" spans="13:13" ht="15.75" customHeight="1" x14ac:dyDescent="0.2">
      <c r="M303" s="9" t="s">
        <v>620</v>
      </c>
    </row>
    <row r="304" spans="13:13" ht="15.75" customHeight="1" x14ac:dyDescent="0.2">
      <c r="M304" s="9" t="s">
        <v>621</v>
      </c>
    </row>
    <row r="305" spans="13:13" ht="15.75" customHeight="1" x14ac:dyDescent="0.2">
      <c r="M305" s="9" t="s">
        <v>238</v>
      </c>
    </row>
    <row r="306" spans="13:13" ht="15.75" customHeight="1" x14ac:dyDescent="0.2">
      <c r="M306" s="9" t="s">
        <v>622</v>
      </c>
    </row>
    <row r="307" spans="13:13" ht="15.75" customHeight="1" x14ac:dyDescent="0.2">
      <c r="M307" s="9" t="s">
        <v>623</v>
      </c>
    </row>
    <row r="308" spans="13:13" ht="15.75" customHeight="1" x14ac:dyDescent="0.2">
      <c r="M308" s="9" t="s">
        <v>624</v>
      </c>
    </row>
    <row r="309" spans="13:13" ht="15.75" customHeight="1" x14ac:dyDescent="0.2">
      <c r="M309" s="9" t="s">
        <v>625</v>
      </c>
    </row>
    <row r="310" spans="13:13" ht="15.75" customHeight="1" x14ac:dyDescent="0.2">
      <c r="M310" s="9" t="s">
        <v>626</v>
      </c>
    </row>
    <row r="311" spans="13:13" ht="15.75" customHeight="1" x14ac:dyDescent="0.2">
      <c r="M311" s="9" t="s">
        <v>627</v>
      </c>
    </row>
    <row r="312" spans="13:13" ht="15.75" customHeight="1" x14ac:dyDescent="0.2">
      <c r="M312" s="9" t="s">
        <v>223</v>
      </c>
    </row>
    <row r="313" spans="13:13" ht="15.75" customHeight="1" x14ac:dyDescent="0.2">
      <c r="M313" s="9" t="s">
        <v>628</v>
      </c>
    </row>
    <row r="314" spans="13:13" ht="15.75" customHeight="1" x14ac:dyDescent="0.2">
      <c r="M314" s="9" t="s">
        <v>629</v>
      </c>
    </row>
    <row r="315" spans="13:13" ht="15.75" customHeight="1" x14ac:dyDescent="0.2">
      <c r="M315" s="9" t="s">
        <v>630</v>
      </c>
    </row>
    <row r="316" spans="13:13" ht="15.75" customHeight="1" x14ac:dyDescent="0.2">
      <c r="M316" s="9" t="s">
        <v>631</v>
      </c>
    </row>
    <row r="317" spans="13:13" ht="15.75" customHeight="1" x14ac:dyDescent="0.2">
      <c r="M317" s="9" t="s">
        <v>632</v>
      </c>
    </row>
    <row r="318" spans="13:13" ht="15.75" customHeight="1" x14ac:dyDescent="0.2">
      <c r="M318" s="9" t="s">
        <v>633</v>
      </c>
    </row>
    <row r="319" spans="13:13" ht="15.75" customHeight="1" x14ac:dyDescent="0.2">
      <c r="M319" s="9" t="s">
        <v>634</v>
      </c>
    </row>
    <row r="320" spans="13:13" ht="15.75" customHeight="1" x14ac:dyDescent="0.2">
      <c r="M320" s="9" t="s">
        <v>635</v>
      </c>
    </row>
    <row r="321" spans="13:13" ht="15.75" customHeight="1" x14ac:dyDescent="0.2">
      <c r="M321" s="9" t="s">
        <v>636</v>
      </c>
    </row>
    <row r="322" spans="13:13" ht="15.75" customHeight="1" x14ac:dyDescent="0.2">
      <c r="M322" s="9" t="s">
        <v>637</v>
      </c>
    </row>
    <row r="323" spans="13:13" ht="15.75" customHeight="1" x14ac:dyDescent="0.2">
      <c r="M323" s="9" t="s">
        <v>638</v>
      </c>
    </row>
    <row r="324" spans="13:13" ht="15.75" customHeight="1" x14ac:dyDescent="0.2">
      <c r="M324" s="9" t="s">
        <v>639</v>
      </c>
    </row>
    <row r="325" spans="13:13" ht="15.75" customHeight="1" x14ac:dyDescent="0.2">
      <c r="M325" s="9" t="s">
        <v>640</v>
      </c>
    </row>
    <row r="326" spans="13:13" ht="15.75" customHeight="1" x14ac:dyDescent="0.2">
      <c r="M326" s="9" t="s">
        <v>641</v>
      </c>
    </row>
    <row r="327" spans="13:13" ht="15.75" customHeight="1" x14ac:dyDescent="0.2">
      <c r="M327" s="9" t="s">
        <v>642</v>
      </c>
    </row>
    <row r="328" spans="13:13" ht="15.75" customHeight="1" x14ac:dyDescent="0.2">
      <c r="M328" s="9" t="s">
        <v>643</v>
      </c>
    </row>
    <row r="329" spans="13:13" ht="15.75" customHeight="1" x14ac:dyDescent="0.2">
      <c r="M329" s="9" t="s">
        <v>644</v>
      </c>
    </row>
    <row r="330" spans="13:13" ht="15.75" customHeight="1" x14ac:dyDescent="0.2">
      <c r="M330" s="9" t="s">
        <v>645</v>
      </c>
    </row>
    <row r="331" spans="13:13" ht="15.75" customHeight="1" x14ac:dyDescent="0.2">
      <c r="M331" s="9" t="s">
        <v>646</v>
      </c>
    </row>
    <row r="332" spans="13:13" ht="15.75" customHeight="1" x14ac:dyDescent="0.2">
      <c r="M332" s="9" t="s">
        <v>647</v>
      </c>
    </row>
    <row r="333" spans="13:13" ht="15.75" customHeight="1" x14ac:dyDescent="0.2">
      <c r="M333" s="9" t="s">
        <v>648</v>
      </c>
    </row>
    <row r="334" spans="13:13" ht="15.75" customHeight="1" x14ac:dyDescent="0.2">
      <c r="M334" s="9" t="s">
        <v>649</v>
      </c>
    </row>
    <row r="335" spans="13:13" ht="15.75" customHeight="1" x14ac:dyDescent="0.2">
      <c r="M335" s="9" t="s">
        <v>650</v>
      </c>
    </row>
    <row r="336" spans="13:13" ht="15.75" customHeight="1" x14ac:dyDescent="0.2">
      <c r="M336" s="9" t="s">
        <v>651</v>
      </c>
    </row>
    <row r="337" spans="13:13" ht="15.75" customHeight="1" x14ac:dyDescent="0.2">
      <c r="M337" s="9" t="s">
        <v>652</v>
      </c>
    </row>
    <row r="338" spans="13:13" ht="15.75" customHeight="1" x14ac:dyDescent="0.2">
      <c r="M338" s="9" t="s">
        <v>653</v>
      </c>
    </row>
    <row r="339" spans="13:13" ht="15.75" customHeight="1" x14ac:dyDescent="0.2">
      <c r="M339" s="9" t="s">
        <v>654</v>
      </c>
    </row>
    <row r="340" spans="13:13" ht="15.75" customHeight="1" x14ac:dyDescent="0.2">
      <c r="M340" s="9" t="s">
        <v>655</v>
      </c>
    </row>
    <row r="341" spans="13:13" ht="15.75" customHeight="1" x14ac:dyDescent="0.2">
      <c r="M341" s="9" t="s">
        <v>656</v>
      </c>
    </row>
    <row r="342" spans="13:13" ht="15.75" customHeight="1" x14ac:dyDescent="0.2">
      <c r="M342" s="9" t="s">
        <v>657</v>
      </c>
    </row>
    <row r="343" spans="13:13" ht="15.75" customHeight="1" x14ac:dyDescent="0.2">
      <c r="M343" s="9" t="s">
        <v>658</v>
      </c>
    </row>
    <row r="344" spans="13:13" ht="15.75" customHeight="1" x14ac:dyDescent="0.2">
      <c r="M344" s="9" t="s">
        <v>659</v>
      </c>
    </row>
    <row r="345" spans="13:13" ht="15.75" customHeight="1" x14ac:dyDescent="0.2">
      <c r="M345" s="9" t="s">
        <v>660</v>
      </c>
    </row>
    <row r="346" spans="13:13" ht="15.75" customHeight="1" x14ac:dyDescent="0.2">
      <c r="M346" s="9" t="s">
        <v>661</v>
      </c>
    </row>
    <row r="347" spans="13:13" ht="15.75" customHeight="1" x14ac:dyDescent="0.2">
      <c r="M347" s="9" t="s">
        <v>662</v>
      </c>
    </row>
    <row r="348" spans="13:13" ht="15.75" customHeight="1" x14ac:dyDescent="0.2">
      <c r="M348" s="9" t="s">
        <v>663</v>
      </c>
    </row>
    <row r="349" spans="13:13" ht="15.75" customHeight="1" x14ac:dyDescent="0.2">
      <c r="M349" s="9" t="s">
        <v>664</v>
      </c>
    </row>
    <row r="350" spans="13:13" ht="15.75" customHeight="1" x14ac:dyDescent="0.2">
      <c r="M350" s="9" t="s">
        <v>665</v>
      </c>
    </row>
    <row r="351" spans="13:13" ht="15.75" customHeight="1" x14ac:dyDescent="0.2">
      <c r="M351" s="9" t="s">
        <v>666</v>
      </c>
    </row>
    <row r="352" spans="13:13" ht="15.75" customHeight="1" x14ac:dyDescent="0.2">
      <c r="M352" s="9" t="s">
        <v>667</v>
      </c>
    </row>
    <row r="353" spans="13:13" ht="15.75" customHeight="1" x14ac:dyDescent="0.2">
      <c r="M353" s="9" t="s">
        <v>668</v>
      </c>
    </row>
    <row r="354" spans="13:13" ht="15.75" customHeight="1" x14ac:dyDescent="0.2">
      <c r="M354" s="9" t="s">
        <v>669</v>
      </c>
    </row>
    <row r="355" spans="13:13" ht="15.75" customHeight="1" x14ac:dyDescent="0.2">
      <c r="M355" s="9" t="s">
        <v>272</v>
      </c>
    </row>
    <row r="356" spans="13:13" ht="15.75" customHeight="1" x14ac:dyDescent="0.2">
      <c r="M356" s="9" t="s">
        <v>670</v>
      </c>
    </row>
    <row r="357" spans="13:13" ht="15.75" customHeight="1" x14ac:dyDescent="0.2">
      <c r="M357" s="9" t="s">
        <v>671</v>
      </c>
    </row>
    <row r="358" spans="13:13" ht="15.75" customHeight="1" x14ac:dyDescent="0.2">
      <c r="M358" s="9" t="s">
        <v>672</v>
      </c>
    </row>
    <row r="359" spans="13:13" ht="15.75" customHeight="1" x14ac:dyDescent="0.2">
      <c r="M359" s="9" t="s">
        <v>673</v>
      </c>
    </row>
    <row r="360" spans="13:13" ht="15.75" customHeight="1" x14ac:dyDescent="0.2">
      <c r="M360" s="9" t="s">
        <v>674</v>
      </c>
    </row>
    <row r="361" spans="13:13" ht="15.75" customHeight="1" x14ac:dyDescent="0.2">
      <c r="M361" s="9" t="s">
        <v>675</v>
      </c>
    </row>
    <row r="362" spans="13:13" ht="15.75" customHeight="1" x14ac:dyDescent="0.2">
      <c r="M362" s="9" t="s">
        <v>676</v>
      </c>
    </row>
    <row r="363" spans="13:13" ht="15.75" customHeight="1" x14ac:dyDescent="0.2">
      <c r="M363" s="9" t="s">
        <v>677</v>
      </c>
    </row>
    <row r="364" spans="13:13" ht="15.75" customHeight="1" x14ac:dyDescent="0.2">
      <c r="M364" s="9" t="s">
        <v>678</v>
      </c>
    </row>
    <row r="365" spans="13:13" ht="15.75" customHeight="1" x14ac:dyDescent="0.2">
      <c r="M365" s="9" t="s">
        <v>679</v>
      </c>
    </row>
    <row r="366" spans="13:13" ht="15.75" customHeight="1" x14ac:dyDescent="0.2">
      <c r="M366" s="9" t="s">
        <v>680</v>
      </c>
    </row>
    <row r="367" spans="13:13" ht="15.75" customHeight="1" x14ac:dyDescent="0.2">
      <c r="M367" s="9" t="s">
        <v>681</v>
      </c>
    </row>
    <row r="368" spans="13:13" ht="15.75" customHeight="1" x14ac:dyDescent="0.2">
      <c r="M368" s="9" t="s">
        <v>682</v>
      </c>
    </row>
    <row r="369" spans="13:13" ht="15.75" customHeight="1" x14ac:dyDescent="0.2">
      <c r="M369" s="9" t="s">
        <v>683</v>
      </c>
    </row>
    <row r="370" spans="13:13" ht="15.75" customHeight="1" x14ac:dyDescent="0.2">
      <c r="M370" s="9" t="s">
        <v>684</v>
      </c>
    </row>
    <row r="371" spans="13:13" ht="15.75" customHeight="1" x14ac:dyDescent="0.2">
      <c r="M371" s="9" t="s">
        <v>685</v>
      </c>
    </row>
    <row r="372" spans="13:13" ht="15.75" customHeight="1" x14ac:dyDescent="0.2">
      <c r="M372" s="9" t="s">
        <v>686</v>
      </c>
    </row>
    <row r="373" spans="13:13" ht="15.75" customHeight="1" x14ac:dyDescent="0.2">
      <c r="M373" s="9" t="s">
        <v>275</v>
      </c>
    </row>
    <row r="374" spans="13:13" ht="15.75" customHeight="1" x14ac:dyDescent="0.2">
      <c r="M374" s="9" t="s">
        <v>687</v>
      </c>
    </row>
    <row r="375" spans="13:13" ht="15.75" customHeight="1" x14ac:dyDescent="0.2">
      <c r="M375" s="9" t="s">
        <v>688</v>
      </c>
    </row>
    <row r="376" spans="13:13" ht="15.75" customHeight="1" x14ac:dyDescent="0.2">
      <c r="M376" s="9" t="s">
        <v>689</v>
      </c>
    </row>
    <row r="377" spans="13:13" ht="15.75" customHeight="1" x14ac:dyDescent="0.2">
      <c r="M377" s="9" t="s">
        <v>252</v>
      </c>
    </row>
    <row r="378" spans="13:13" ht="15.75" customHeight="1" x14ac:dyDescent="0.2">
      <c r="M378" s="9" t="s">
        <v>690</v>
      </c>
    </row>
    <row r="379" spans="13:13" ht="15.75" customHeight="1" x14ac:dyDescent="0.2">
      <c r="M379" s="9" t="s">
        <v>691</v>
      </c>
    </row>
    <row r="380" spans="13:13" ht="15.75" customHeight="1" x14ac:dyDescent="0.2">
      <c r="M380" s="9" t="s">
        <v>692</v>
      </c>
    </row>
    <row r="381" spans="13:13" ht="15.75" customHeight="1" x14ac:dyDescent="0.2">
      <c r="M381" s="9" t="s">
        <v>693</v>
      </c>
    </row>
    <row r="382" spans="13:13" ht="15.75" customHeight="1" x14ac:dyDescent="0.2">
      <c r="M382" s="9" t="s">
        <v>694</v>
      </c>
    </row>
    <row r="383" spans="13:13" ht="15.75" customHeight="1" x14ac:dyDescent="0.2">
      <c r="M383" s="9" t="s">
        <v>695</v>
      </c>
    </row>
    <row r="384" spans="13:13" ht="15.75" customHeight="1" x14ac:dyDescent="0.2">
      <c r="M384" s="9" t="s">
        <v>696</v>
      </c>
    </row>
    <row r="385" spans="13:13" ht="15.75" customHeight="1" x14ac:dyDescent="0.2">
      <c r="M385" s="9" t="s">
        <v>697</v>
      </c>
    </row>
    <row r="386" spans="13:13" ht="15.75" customHeight="1" x14ac:dyDescent="0.2">
      <c r="M386" s="9" t="s">
        <v>698</v>
      </c>
    </row>
    <row r="387" spans="13:13" ht="15.75" customHeight="1" x14ac:dyDescent="0.2">
      <c r="M387" s="9" t="s">
        <v>699</v>
      </c>
    </row>
    <row r="388" spans="13:13" ht="15.75" customHeight="1" x14ac:dyDescent="0.2">
      <c r="M388" s="9" t="s">
        <v>700</v>
      </c>
    </row>
    <row r="389" spans="13:13" ht="15.75" customHeight="1" x14ac:dyDescent="0.2">
      <c r="M389" s="9" t="s">
        <v>701</v>
      </c>
    </row>
    <row r="390" spans="13:13" ht="15.75" customHeight="1" x14ac:dyDescent="0.2">
      <c r="M390" s="9" t="s">
        <v>702</v>
      </c>
    </row>
    <row r="391" spans="13:13" ht="15.75" customHeight="1" x14ac:dyDescent="0.2">
      <c r="M391" s="9" t="s">
        <v>703</v>
      </c>
    </row>
    <row r="392" spans="13:13" ht="15.75" customHeight="1" x14ac:dyDescent="0.2">
      <c r="M392" s="9" t="s">
        <v>704</v>
      </c>
    </row>
    <row r="393" spans="13:13" ht="15.75" customHeight="1" x14ac:dyDescent="0.2">
      <c r="M393" s="9" t="s">
        <v>705</v>
      </c>
    </row>
    <row r="394" spans="13:13" ht="15.75" customHeight="1" x14ac:dyDescent="0.2">
      <c r="M394" s="9" t="s">
        <v>706</v>
      </c>
    </row>
    <row r="395" spans="13:13" ht="15.75" customHeight="1" x14ac:dyDescent="0.2">
      <c r="M395" s="9" t="s">
        <v>707</v>
      </c>
    </row>
    <row r="396" spans="13:13" ht="15.75" customHeight="1" x14ac:dyDescent="0.2">
      <c r="M396" s="9" t="s">
        <v>708</v>
      </c>
    </row>
    <row r="397" spans="13:13" ht="15.75" customHeight="1" x14ac:dyDescent="0.2">
      <c r="M397" s="9" t="s">
        <v>709</v>
      </c>
    </row>
    <row r="398" spans="13:13" ht="15.75" customHeight="1" x14ac:dyDescent="0.2">
      <c r="M398" s="9" t="s">
        <v>710</v>
      </c>
    </row>
    <row r="399" spans="13:13" ht="15.75" customHeight="1" x14ac:dyDescent="0.2">
      <c r="M399" s="9" t="s">
        <v>711</v>
      </c>
    </row>
    <row r="400" spans="13:13" ht="15.75" customHeight="1" x14ac:dyDescent="0.2">
      <c r="M400" s="9" t="s">
        <v>712</v>
      </c>
    </row>
    <row r="401" spans="13:13" ht="15.75" customHeight="1" x14ac:dyDescent="0.2">
      <c r="M401" s="9" t="s">
        <v>713</v>
      </c>
    </row>
    <row r="402" spans="13:13" ht="15.75" customHeight="1" x14ac:dyDescent="0.2">
      <c r="M402" s="9" t="s">
        <v>714</v>
      </c>
    </row>
    <row r="403" spans="13:13" ht="15.75" customHeight="1" x14ac:dyDescent="0.2"/>
    <row r="404" spans="13:13" ht="15.75" customHeight="1" x14ac:dyDescent="0.2"/>
    <row r="405" spans="13:13" ht="15.75" customHeight="1" x14ac:dyDescent="0.2"/>
    <row r="406" spans="13:13" ht="15.75" customHeight="1" x14ac:dyDescent="0.2"/>
    <row r="407" spans="13:13" ht="15.75" customHeight="1" x14ac:dyDescent="0.2"/>
    <row r="408" spans="13:13" ht="15.75" customHeight="1" x14ac:dyDescent="0.2"/>
    <row r="409" spans="13:13" ht="15.75" customHeight="1" x14ac:dyDescent="0.2"/>
    <row r="410" spans="13:13" ht="15.75" customHeight="1" x14ac:dyDescent="0.2"/>
    <row r="411" spans="13:13" ht="15.75" customHeight="1" x14ac:dyDescent="0.2"/>
    <row r="412" spans="13:13" ht="15.75" customHeight="1" x14ac:dyDescent="0.2"/>
    <row r="413" spans="13:13" ht="15.75" customHeight="1" x14ac:dyDescent="0.2"/>
    <row r="414" spans="13:13" ht="15.75" customHeight="1" x14ac:dyDescent="0.2"/>
    <row r="415" spans="13:13" ht="15.75" customHeight="1" x14ac:dyDescent="0.2"/>
    <row r="416" spans="13:13"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Executive Summary</vt:lpstr>
      <vt:lpstr>Performance VS Strategic Goals</vt:lpstr>
      <vt:lpstr>Manually Updated Stats</vt:lpstr>
      <vt:lpstr>Valuations</vt:lpstr>
      <vt:lpstr>Stats (A)</vt:lpstr>
      <vt:lpstr>Stats (B)</vt:lpstr>
      <vt:lpstr>Raw Data</vt:lpstr>
      <vt:lpstr>Rough Work</vt:lpstr>
      <vt:lpstr>'Raw Data'!CURRENT_YEAR</vt:lpstr>
      <vt:lpstr>'Raw Data'!DEPARTMENT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Garfield Allen</dc:creator>
  <cp:lastModifiedBy>Desmond Bennett</cp:lastModifiedBy>
  <dcterms:created xsi:type="dcterms:W3CDTF">2020-03-05T12:48:37Z</dcterms:created>
  <dcterms:modified xsi:type="dcterms:W3CDTF">2020-03-09T14:04:31Z</dcterms:modified>
</cp:coreProperties>
</file>