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180" windowHeight="6600" tabRatio="77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Analyses" sheetId="4" r:id="rId7"/>
    <sheet name="Surveys" sheetId="1" r:id="rId8"/>
    <sheet name="Complaints" sheetId="2" r:id="rId9"/>
    <sheet name="Factory Inspections" sheetId="3" r:id="rId10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45621"/>
</workbook>
</file>

<file path=xl/calcChain.xml><?xml version="1.0" encoding="utf-8"?>
<calcChain xmlns="http://schemas.openxmlformats.org/spreadsheetml/2006/main">
  <c r="B178" i="5" l="1"/>
  <c r="B177" i="5"/>
  <c r="B176" i="5"/>
  <c r="B175" i="5"/>
  <c r="B173" i="5"/>
  <c r="B172" i="5"/>
  <c r="B171" i="5"/>
  <c r="B169" i="5"/>
  <c r="C109" i="5"/>
  <c r="C108" i="5"/>
  <c r="C96" i="5"/>
  <c r="C97" i="5"/>
  <c r="C98" i="5"/>
  <c r="C99" i="5"/>
  <c r="C100" i="5"/>
  <c r="C101" i="5"/>
  <c r="C102" i="5"/>
  <c r="C103" i="5"/>
  <c r="C104" i="5"/>
  <c r="C105" i="5"/>
  <c r="C106" i="5"/>
  <c r="C107" i="5"/>
  <c r="B109" i="5"/>
  <c r="B108" i="5"/>
  <c r="B96" i="5"/>
  <c r="B97" i="5"/>
  <c r="B98" i="5"/>
  <c r="B99" i="5"/>
  <c r="B100" i="5"/>
  <c r="B101" i="5"/>
  <c r="B102" i="5"/>
  <c r="B103" i="5"/>
  <c r="B104" i="5"/>
  <c r="B105" i="5"/>
  <c r="B106" i="5"/>
  <c r="B107" i="5"/>
  <c r="D77" i="5"/>
  <c r="C77" i="5"/>
  <c r="B77" i="5"/>
  <c r="D76" i="5"/>
  <c r="C76" i="5"/>
  <c r="B76" i="5"/>
  <c r="D40" i="5"/>
  <c r="C40" i="5"/>
  <c r="C37" i="5"/>
  <c r="D16" i="5"/>
  <c r="D17" i="5"/>
  <c r="D18" i="5"/>
  <c r="D19" i="5"/>
  <c r="D39" i="5" s="1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B16" i="5"/>
  <c r="B17" i="5"/>
  <c r="B39" i="5" s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D22" i="7"/>
  <c r="C22" i="7"/>
  <c r="B22" i="7"/>
  <c r="D18" i="7"/>
  <c r="D19" i="7"/>
  <c r="D20" i="7"/>
  <c r="C20" i="7"/>
  <c r="C18" i="7"/>
  <c r="C19" i="7"/>
  <c r="B18" i="7"/>
  <c r="B19" i="7"/>
  <c r="B20" i="7"/>
  <c r="D40" i="6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40" i="5"/>
  <c r="B112" i="7"/>
  <c r="B111" i="7"/>
  <c r="B110" i="7"/>
  <c r="B109" i="7"/>
  <c r="B107" i="7"/>
  <c r="B106" i="7"/>
  <c r="B105" i="7"/>
  <c r="B103" i="7"/>
  <c r="C66" i="7"/>
  <c r="B66" i="7"/>
  <c r="C65" i="7"/>
  <c r="B65" i="7"/>
  <c r="C54" i="7"/>
  <c r="C55" i="7"/>
  <c r="C56" i="7"/>
  <c r="C57" i="7"/>
  <c r="C58" i="7"/>
  <c r="C59" i="7"/>
  <c r="C60" i="7"/>
  <c r="C61" i="7"/>
  <c r="C62" i="7"/>
  <c r="C63" i="7"/>
  <c r="C64" i="7"/>
  <c r="B54" i="7"/>
  <c r="B55" i="7"/>
  <c r="B56" i="7"/>
  <c r="B57" i="7"/>
  <c r="B58" i="7"/>
  <c r="B59" i="7"/>
  <c r="B60" i="7"/>
  <c r="B61" i="7"/>
  <c r="B62" i="7"/>
  <c r="B63" i="7"/>
  <c r="B64" i="7"/>
  <c r="D43" i="7"/>
  <c r="C43" i="7"/>
  <c r="B43" i="7"/>
  <c r="D42" i="7"/>
  <c r="C42" i="7"/>
  <c r="B42" i="7"/>
  <c r="B92" i="10"/>
  <c r="B91" i="10"/>
  <c r="B89" i="10"/>
  <c r="B88" i="10"/>
  <c r="B87" i="10"/>
  <c r="B85" i="10"/>
  <c r="C51" i="10"/>
  <c r="B51" i="10"/>
  <c r="C40" i="10"/>
  <c r="C41" i="10"/>
  <c r="C42" i="10"/>
  <c r="C43" i="10"/>
  <c r="C44" i="10"/>
  <c r="C45" i="10"/>
  <c r="C46" i="10"/>
  <c r="C47" i="10"/>
  <c r="C48" i="10"/>
  <c r="C49" i="10"/>
  <c r="B40" i="10"/>
  <c r="B41" i="10"/>
  <c r="B42" i="10"/>
  <c r="B43" i="10"/>
  <c r="B44" i="10"/>
  <c r="B45" i="10"/>
  <c r="B46" i="10"/>
  <c r="B47" i="10"/>
  <c r="B48" i="10"/>
  <c r="B49" i="10"/>
  <c r="D29" i="10"/>
  <c r="C29" i="10"/>
  <c r="B29" i="10"/>
  <c r="D28" i="10"/>
  <c r="C28" i="10"/>
  <c r="B28" i="10"/>
  <c r="B76" i="9"/>
  <c r="B75" i="9"/>
  <c r="B74" i="9"/>
  <c r="B72" i="9"/>
  <c r="C38" i="9"/>
  <c r="B38" i="9"/>
  <c r="C28" i="9"/>
  <c r="C29" i="9"/>
  <c r="C30" i="9"/>
  <c r="C31" i="9"/>
  <c r="C32" i="9"/>
  <c r="C33" i="9"/>
  <c r="C34" i="9"/>
  <c r="C35" i="9"/>
  <c r="C36" i="9"/>
  <c r="B28" i="9"/>
  <c r="B29" i="9"/>
  <c r="B30" i="9"/>
  <c r="B31" i="9"/>
  <c r="B32" i="9"/>
  <c r="B33" i="9"/>
  <c r="B34" i="9"/>
  <c r="B35" i="9"/>
  <c r="B36" i="9"/>
  <c r="B84" i="8"/>
  <c r="B83" i="8"/>
  <c r="B82" i="8"/>
  <c r="B80" i="8"/>
  <c r="C40" i="8"/>
  <c r="B40" i="8"/>
  <c r="C29" i="8"/>
  <c r="C30" i="8"/>
  <c r="C31" i="8"/>
  <c r="C32" i="8"/>
  <c r="C33" i="8"/>
  <c r="C34" i="8"/>
  <c r="C35" i="8"/>
  <c r="C36" i="8"/>
  <c r="C37" i="8"/>
  <c r="C38" i="8"/>
  <c r="B29" i="8"/>
  <c r="B30" i="8"/>
  <c r="B31" i="8"/>
  <c r="B32" i="8"/>
  <c r="B33" i="8"/>
  <c r="B34" i="8"/>
  <c r="B35" i="8"/>
  <c r="B36" i="8"/>
  <c r="B37" i="8"/>
  <c r="B38" i="8"/>
  <c r="B156" i="6"/>
  <c r="B155" i="6"/>
  <c r="B154" i="6"/>
  <c r="B153" i="6"/>
  <c r="B151" i="6"/>
  <c r="B150" i="6"/>
  <c r="B149" i="6"/>
  <c r="B147" i="6"/>
  <c r="C97" i="6"/>
  <c r="B97" i="6"/>
  <c r="C84" i="6"/>
  <c r="C85" i="6"/>
  <c r="C86" i="6"/>
  <c r="C87" i="6"/>
  <c r="C88" i="6"/>
  <c r="C89" i="6"/>
  <c r="C90" i="6"/>
  <c r="C91" i="6"/>
  <c r="C92" i="6"/>
  <c r="C93" i="6"/>
  <c r="C94" i="6"/>
  <c r="C95" i="6"/>
  <c r="B84" i="6"/>
  <c r="B85" i="6"/>
  <c r="B86" i="6"/>
  <c r="B87" i="6"/>
  <c r="B88" i="6"/>
  <c r="B89" i="6"/>
  <c r="B90" i="6"/>
  <c r="B91" i="6"/>
  <c r="B92" i="6"/>
  <c r="B93" i="6"/>
  <c r="B94" i="6"/>
  <c r="B95" i="6"/>
  <c r="C39" i="5" l="1"/>
  <c r="D21" i="7"/>
  <c r="B21" i="7"/>
  <c r="C21" i="7"/>
  <c r="B50" i="10"/>
  <c r="C50" i="10"/>
  <c r="C37" i="9"/>
  <c r="B37" i="9"/>
  <c r="C39" i="8"/>
  <c r="B39" i="8"/>
  <c r="C96" i="6"/>
  <c r="B96" i="6"/>
  <c r="D71" i="6"/>
  <c r="C71" i="6"/>
  <c r="D70" i="6"/>
  <c r="C70" i="6"/>
  <c r="B71" i="6"/>
  <c r="B70" i="6"/>
  <c r="D39" i="6" l="1"/>
  <c r="C39" i="6"/>
  <c r="B39" i="6" l="1"/>
</calcChain>
</file>

<file path=xl/sharedStrings.xml><?xml version="1.0" encoding="utf-8"?>
<sst xmlns="http://schemas.openxmlformats.org/spreadsheetml/2006/main" count="1278" uniqueCount="412">
  <si>
    <t>STANDARDS COMPLIANCE OPERATIONAL PERFORMANCE</t>
  </si>
  <si>
    <t>{Column chart}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</si>
  <si>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</si>
  <si>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</si>
  <si>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</si>
  <si>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</si>
  <si>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</si>
  <si>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</si>
  <si>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</si>
  <si>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</si>
  <si>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</si>
  <si>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</si>
  <si>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</si>
  <si>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</si>
  <si>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</si>
  <si>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</si>
  <si>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</si>
  <si>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</si>
  <si>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</si>
  <si>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</si>
  <si>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</si>
  <si>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</si>
  <si>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</si>
  <si>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</si>
  <si>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</si>
  <si>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</si>
  <si>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</si>
  <si>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</si>
  <si>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</si>
  <si>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</si>
  <si>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</si>
  <si>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</si>
  <si>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</si>
  <si>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</si>
  <si>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</si>
  <si>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</si>
  <si>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</si>
  <si>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</si>
  <si>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</si>
  <si>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</si>
  <si>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</si>
  <si>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</si>
  <si>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</si>
  <si>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</si>
  <si>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</si>
  <si>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</si>
  <si>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</si>
  <si>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</si>
  <si>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</si>
  <si>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</si>
  <si>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</si>
  <si>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</si>
  <si>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</si>
  <si>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</si>
  <si>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</si>
  <si>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</si>
  <si>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</si>
  <si>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</si>
  <si>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</si>
  <si>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</si>
  <si>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</si>
  <si>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</si>
  <si>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</si>
  <si>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</si>
  <si>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</si>
  <si>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</si>
  <si>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</si>
  <si>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</si>
  <si>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</si>
  <si>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</si>
  <si>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</si>
  <si>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</si>
  <si>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</si>
  <si>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</si>
  <si>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</si>
  <si>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</si>
  <si>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</si>
  <si>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</si>
  <si>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</si>
  <si>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</si>
  <si>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</si>
  <si>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</si>
  <si>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</si>
  <si>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</si>
  <si>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</si>
  <si>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</si>
  <si>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</si>
  <si>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</si>
  <si>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</si>
  <si>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</si>
  <si>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</si>
  <si>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</si>
  <si>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</si>
  <si>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</si>
  <si>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</si>
  <si>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</si>
  <si>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</si>
  <si>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</si>
  <si>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</si>
  <si>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</si>
  <si>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</si>
  <si>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</si>
  <si>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</si>
  <si>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</si>
  <si>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</si>
  <si>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</si>
  <si>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</si>
  <si>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</si>
  <si>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</si>
  <si>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</si>
  <si>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</si>
  <si>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</si>
  <si>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</si>
  <si>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</si>
  <si>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</si>
  <si>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</si>
  <si>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</si>
  <si>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</si>
  <si>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</si>
  <si>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</si>
  <si>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</si>
  <si>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</si>
  <si>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</si>
  <si>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</si>
  <si>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</si>
  <si>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</si>
  <si>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</si>
  <si>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</si>
  <si>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</si>
  <si>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</si>
  <si>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</si>
  <si>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</si>
  <si>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</si>
  <si>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</si>
  <si>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</si>
  <si>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</si>
  <si>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</si>
  <si>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</si>
  <si>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</si>
  <si>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</si>
  <si>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</si>
  <si>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</si>
  <si>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</si>
  <si>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</si>
  <si>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</si>
  <si>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</si>
  <si>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</si>
  <si>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</si>
  <si>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</si>
  <si>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</si>
  <si>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</si>
  <si>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</si>
  <si>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</si>
  <si>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</si>
  <si>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</si>
  <si>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</si>
  <si>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</si>
  <si>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</si>
  <si>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</si>
  <si>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</si>
  <si>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</si>
  <si>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</si>
  <si>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</si>
  <si>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</si>
  <si>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</si>
  <si>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</si>
  <si>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</si>
  <si>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</si>
  <si>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</si>
  <si>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</si>
  <si>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</si>
  <si>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</si>
  <si>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</si>
  <si>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</si>
  <si>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</si>
  <si>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</si>
  <si>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</si>
  <si>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</si>
  <si>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</si>
  <si>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</si>
  <si>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</si>
  <si>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</si>
  <si>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</si>
  <si>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</si>
  <si>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</si>
  <si>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</si>
  <si>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</si>
  <si>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</si>
  <si>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</si>
  <si>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</si>
  <si>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</si>
  <si>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</si>
  <si>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</si>
  <si>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</si>
  <si>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</si>
  <si>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</si>
  <si>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</si>
  <si>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</si>
  <si>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</si>
  <si>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</si>
  <si>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</si>
  <si>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</si>
  <si>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</si>
  <si>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</si>
  <si>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</si>
  <si>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</si>
  <si>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</si>
  <si>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</si>
  <si>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</si>
  <si>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</si>
  <si>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</si>
  <si>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</si>
  <si>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</si>
  <si>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</si>
  <si>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</si>
  <si>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</si>
  <si>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</si>
  <si>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</si>
  <si>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</si>
  <si>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</si>
  <si>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</si>
  <si>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</si>
  <si>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</si>
  <si>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</si>
  <si>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</si>
  <si>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</si>
  <si>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</si>
  <si>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</si>
  <si>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</si>
  <si>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</si>
  <si>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</si>
  <si>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</si>
  <si>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</si>
  <si>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</si>
  <si>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</si>
  <si>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</si>
  <si>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</si>
  <si>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</si>
  <si>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</si>
  <si>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</si>
  <si>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</si>
  <si>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</si>
  <si>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</si>
  <si>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</si>
  <si>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</si>
  <si>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</si>
  <si>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</si>
  <si>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</si>
  <si>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</si>
  <si>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</si>
  <si>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</si>
  <si>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</si>
  <si>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</si>
  <si>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</si>
  <si>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</si>
  <si>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</si>
  <si>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</si>
  <si>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</si>
  <si>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</si>
  <si>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</si>
  <si>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</si>
  <si>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</si>
  <si>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</si>
  <si>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</si>
  <si>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</si>
  <si>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</si>
  <si>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</si>
  <si>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</si>
  <si>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</si>
  <si>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</si>
  <si>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</si>
  <si>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</si>
  <si>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</si>
  <si>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</si>
  <si>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</si>
  <si>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</si>
  <si>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</si>
  <si>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</si>
  <si>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</si>
  <si>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</si>
  <si>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</si>
  <si>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</si>
  <si>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</si>
  <si>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</si>
  <si>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</si>
  <si>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</si>
  <si>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</si>
  <si>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</si>
  <si>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</si>
  <si>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</si>
  <si>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</si>
  <si>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</si>
  <si>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</si>
  <si>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</si>
  <si>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</si>
  <si>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</si>
  <si>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</si>
  <si>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</si>
  <si>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</si>
  <si>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</si>
  <si>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</si>
  <si>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</si>
  <si>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</si>
  <si>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</si>
  <si>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21/2014/0009</t>
  </si>
  <si>
    <t>Canco Limited</t>
  </si>
  <si>
    <t>Test survey entry.</t>
  </si>
  <si>
    <t>ENTRY #</t>
  </si>
  <si>
    <t>1000,2000,3000</t>
  </si>
  <si>
    <t>Market Survey</t>
  </si>
  <si>
    <t>Seaport</t>
  </si>
  <si>
    <t>Berth 1</t>
  </si>
  <si>
    <t>Kingston Freezone</t>
  </si>
  <si>
    <t>Jamaica Public Service Co. Ltd.</t>
  </si>
  <si>
    <t/>
  </si>
  <si>
    <t>Jamaica Standard Specification for Electrical Installations, Jamaican Standard Specification for a Product X</t>
  </si>
  <si>
    <t>Ongoing</t>
  </si>
  <si>
    <t>Richards, Wendell; Anderson, Rohan; Bennett, Desmond</t>
  </si>
  <si>
    <t>Green</t>
  </si>
  <si>
    <t>COMCODE 1, COMCODE 2</t>
  </si>
  <si>
    <t>Aggregate, Bath soap</t>
  </si>
  <si>
    <t>Construction Goods, Appliances</t>
  </si>
  <si>
    <t>21/2014/0053/6/A</t>
  </si>
  <si>
    <t>Test inspection with or without broker?</t>
  </si>
  <si>
    <t>Duncans Bakery</t>
  </si>
  <si>
    <t>Berth 2</t>
  </si>
  <si>
    <t>Bennett, Desmond</t>
  </si>
  <si>
    <t>Yellow</t>
  </si>
  <si>
    <t>Construction Goods</t>
  </si>
  <si>
    <t>21/2014/0053</t>
  </si>
  <si>
    <t>Test inspection with or without broker.</t>
  </si>
  <si>
    <t>Montego Bay</t>
  </si>
  <si>
    <t>--</t>
  </si>
  <si>
    <t>Comments.......</t>
  </si>
  <si>
    <t>Savanna-La-Mar</t>
  </si>
  <si>
    <t>frfd, u89, 990, 90o0, yuh</t>
  </si>
  <si>
    <t>Product Survey</t>
  </si>
  <si>
    <t>Airport</t>
  </si>
  <si>
    <t>Port handlers</t>
  </si>
  <si>
    <t>??</t>
  </si>
  <si>
    <t>Richards, Wendell; Bennett, Desmond</t>
  </si>
  <si>
    <t>Toilet Tissue, Electric fan</t>
  </si>
  <si>
    <t>Paper Products, Appliances</t>
  </si>
  <si>
    <t>21/2020/xx</t>
  </si>
  <si>
    <t>Top Mart</t>
  </si>
  <si>
    <t>1,2,3</t>
  </si>
  <si>
    <t>Berth 3</t>
  </si>
  <si>
    <t>???</t>
  </si>
  <si>
    <t>Jamaica Standard Specification for Electric Irons, New Standard</t>
  </si>
  <si>
    <t>Completed</t>
  </si>
  <si>
    <t>Savariau, Christopher; Bennett, Desmond</t>
  </si>
  <si>
    <t>Electric fan, Hand sanitizer</t>
  </si>
  <si>
    <t>Construction Goods, Other</t>
  </si>
  <si>
    <t>Forever Love Ltd</t>
  </si>
  <si>
    <t xml:space="preserve">The General products inspected are satisfactory regarding Labelling
</t>
  </si>
  <si>
    <t>38089</t>
  </si>
  <si>
    <t>FCSU-8099202</t>
  </si>
  <si>
    <t>Other</t>
  </si>
  <si>
    <t>-- N/A --</t>
  </si>
  <si>
    <t>Reason...</t>
  </si>
  <si>
    <t>Savariau, Christopher</t>
  </si>
  <si>
    <t>Bath soap</t>
  </si>
  <si>
    <t>21/2020/0001/13</t>
  </si>
  <si>
    <t>Testing with new inspectors field?</t>
  </si>
  <si>
    <t>3456, 33433</t>
  </si>
  <si>
    <t>Verification</t>
  </si>
  <si>
    <t>Gas Station</t>
  </si>
  <si>
    <t>One Stop Shop</t>
  </si>
  <si>
    <t>This is the reason for detention...</t>
  </si>
  <si>
    <t>Hand sanitizer</t>
  </si>
  <si>
    <t>This is a test survey.</t>
  </si>
  <si>
    <t>Wright Block Factory</t>
  </si>
  <si>
    <t>Stripping Stationg</t>
  </si>
  <si>
    <t>Canco Ltd</t>
  </si>
  <si>
    <t>21/2014/0052/22/A,B</t>
  </si>
  <si>
    <t>ADA Manufacturing Jamaica Ltd.</t>
  </si>
  <si>
    <t>Comment...</t>
  </si>
  <si>
    <t>This is comment...</t>
  </si>
  <si>
    <t>Commercial Marketplace</t>
  </si>
  <si>
    <t>Jamaican Treat Ltd.</t>
  </si>
  <si>
    <t>?</t>
  </si>
  <si>
    <t>Stripping Station</t>
  </si>
  <si>
    <t xml:space="preserve"> </t>
  </si>
  <si>
    <t>Inspectorate - Standards Compliance</t>
  </si>
  <si>
    <t>This financial year</t>
  </si>
  <si>
    <t>21/2014/0053?</t>
  </si>
  <si>
    <t>Comments...</t>
  </si>
  <si>
    <t>The nature of complaint.</t>
  </si>
  <si>
    <t>Test complaint????</t>
  </si>
  <si>
    <t>Testing complaint.</t>
  </si>
  <si>
    <t>Peter Parker</t>
  </si>
  <si>
    <t>Comment</t>
  </si>
  <si>
    <t>Demarco Blocks</t>
  </si>
  <si>
    <t>Richards, Wendell</t>
  </si>
  <si>
    <t>Comments.</t>
  </si>
  <si>
    <t>Default Manufacturer</t>
  </si>
  <si>
    <t>Not started</t>
  </si>
  <si>
    <t>Product sampling tab added.</t>
  </si>
  <si>
    <t>Sony Inc</t>
  </si>
  <si>
    <t>Adessa Blocks</t>
  </si>
  <si>
    <t>Red</t>
  </si>
  <si>
    <t>Ent # 123</t>
  </si>
  <si>
    <t>7890P</t>
  </si>
  <si>
    <t>rererer</t>
  </si>
  <si>
    <t>K^^</t>
  </si>
  <si>
    <t>com</t>
  </si>
  <si>
    <t>dfgrtt</t>
  </si>
  <si>
    <t>rtr</t>
  </si>
  <si>
    <t>rrttr</t>
  </si>
  <si>
    <t>uiiuiu</t>
  </si>
  <si>
    <t>oui</t>
  </si>
  <si>
    <t>kjui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</si>
</sst>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dddd&quot;, &quot;d&quot; &quot;mmmm&quot; &quot;yyyy"/>
    <numFmt numFmtId="166" formatCode="[$-409]d\-mmm\-yyyy"/>
    <numFmt numFmtId="167" formatCode="d/m/yyyy"/>
    <numFmt numFmtId="168" formatCode="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67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7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0" fillId="0" borderId="0" xfId="0" applyFill="1" applyBorder="1"/>
    <xf numFmtId="0" fontId="9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123825</xdr:rowOff>
        </xdr:from>
        <xdr:to>
          <xdr:col>4</xdr:col>
          <xdr:colOff>1047750</xdr:colOff>
          <xdr:row>9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142875</xdr:rowOff>
        </xdr:from>
        <xdr:to>
          <xdr:col>3</xdr:col>
          <xdr:colOff>819150</xdr:colOff>
          <xdr:row>80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9525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390525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1171575</xdr:colOff>
          <xdr:row>11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4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8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tabSelected="1" workbookViewId="0">
      <selection sqref="A1:D1"/>
    </sheetView>
  </sheetViews>
  <sheetFormatPr defaultRowHeight="15" x14ac:dyDescent="0.25"/>
  <cols>
    <col min="1" max="1" width="27" customWidth="1" collapsed="1"/>
    <col min="2" max="2" width="21.42578125" customWidth="1" collapsed="1"/>
    <col min="3" max="3" width="28.7109375" customWidth="1" collapsed="1"/>
    <col min="4" max="4" width="26.140625" customWidth="1" collapsed="1"/>
    <col min="5" max="5" width="29.5703125" customWidth="1" collapsed="1"/>
  </cols>
  <sheetData>
    <row r="1" spans="1:13" x14ac:dyDescent="0.25">
      <c r="A1" s="145" t="s">
        <v>0</v>
      </c>
      <c r="B1" s="145"/>
      <c r="C1" s="145"/>
      <c r="D1" s="145"/>
      <c r="E1" s="13"/>
      <c r="F1" s="13"/>
      <c r="G1" s="13"/>
      <c r="H1" s="13"/>
      <c r="I1" s="13"/>
      <c r="J1" s="13"/>
      <c r="K1" s="13"/>
      <c r="L1" s="13"/>
      <c r="M1" s="13"/>
    </row>
    <row r="13" spans="1:13" ht="15.75" thickBot="1" x14ac:dyDescent="0.3">
      <c r="A13" s="46" t="s">
        <v>152</v>
      </c>
    </row>
    <row r="14" spans="1:13" ht="15.75" thickBot="1" x14ac:dyDescent="0.3">
      <c r="A14" s="127" t="s">
        <v>153</v>
      </c>
      <c r="B14" s="128"/>
      <c r="C14" s="128"/>
      <c r="D14" s="129"/>
      <c r="E14" s="100"/>
    </row>
    <row r="15" spans="1:13" ht="30.75" thickBot="1" x14ac:dyDescent="0.3">
      <c r="A15" s="83" t="s">
        <v>2</v>
      </c>
      <c r="B15" s="84" t="s">
        <v>9</v>
      </c>
      <c r="C15" s="84" t="s">
        <v>16</v>
      </c>
      <c r="D15" s="84" t="s">
        <v>17</v>
      </c>
      <c r="E15" s="100"/>
    </row>
    <row r="16" spans="1:13" ht="15.75" thickBot="1" x14ac:dyDescent="0.3">
      <c r="A16" s="85" t="s">
        <v>154</v>
      </c>
      <c r="B16" s="43">
        <f>COUNTIFS(Survey_Port_Of_Entry, A16, Survey_Location_Type,"Port of Entry", Survey_Work_Progress,"&lt;&gt;Cancelled", Survey_Date,"&gt;=" &amp; Month_Start_Date, Survey_Date,"&lt;=" &amp; Month_End_Date)</f>
        <v>0</v>
      </c>
      <c r="C16" s="43">
        <f>COUNTIFS(Survey_Shipping_Containers,"&lt;&gt;"&amp;"",Survey_Port_Of_Entry, A16, Survey_Location_Type,"Port of Entry", Survey_Work_Progress,"&lt;&gt;Cancelled", Survey_Date,"&gt;=" &amp; Month_Start_Date, Survey_Date,"&lt;=" &amp; Month_End_Date)</f>
        <v>0</v>
      </c>
      <c r="D16" s="43">
        <f>SUMIFS(Survey_Product_Qty, Survey_Work_Progress,"&lt;&gt;Cancelled", Survey_Date,"&gt;=" &amp; Month_Start_Date, Survey_Date,"&lt;=" &amp; Month_End_Date, Survey_Port_Of_Entry,A16, Survey_Location_Type,"Port of Entry")</f>
        <v>0</v>
      </c>
    </row>
    <row r="17" spans="1:5" ht="15.75" thickBot="1" x14ac:dyDescent="0.3">
      <c r="A17" s="85" t="s">
        <v>155</v>
      </c>
      <c r="B17" s="43">
        <f>COUNTIFS(Survey_Port_Of_Entry, A17, Survey_Location_Type,"Port of Entry", Survey_Work_Progress,"&lt;&gt;Cancelled", Survey_Date,"&gt;=" &amp; Month_Start_Date, Survey_Date,"&lt;=" &amp; Month_End_Date)</f>
        <v>0</v>
      </c>
      <c r="C17" s="43">
        <f>COUNTIFS(Survey_Shipping_Containers,"&lt;&gt;"&amp;"",Survey_Port_Of_Entry, A17, Survey_Location_Type,"Port of Entry", Survey_Work_Progress,"&lt;&gt;Cancelled", Survey_Date,"&gt;=" &amp; Month_Start_Date, Survey_Date,"&lt;=" &amp; Month_End_Date)</f>
        <v>0</v>
      </c>
      <c r="D17" s="43">
        <f>SUMIFS(Survey_Product_Qty, Survey_Work_Progress,"&lt;&gt;Cancelled", Survey_Date,"&gt;=" &amp; Month_Start_Date, Survey_Date,"&lt;=" &amp; Month_End_Date, Survey_Port_Of_Entry,A17, Survey_Location_Type,"Port of Entry")</f>
        <v>0</v>
      </c>
      <c r="E17" s="100"/>
    </row>
    <row r="18" spans="1:5" ht="15.75" thickBot="1" x14ac:dyDescent="0.3">
      <c r="A18" s="85" t="s">
        <v>156</v>
      </c>
      <c r="B18" s="43">
        <f>COUNTIFS(Survey_Port_Of_Entry, A18, Survey_Location_Type,"Port of Entry", Survey_Work_Progress,"&lt;&gt;Cancelled", Survey_Date,"&gt;=" &amp; Month_Start_Date, Survey_Date,"&lt;=" &amp; Month_End_Date)</f>
        <v>0</v>
      </c>
      <c r="C18" s="43">
        <f>COUNTIFS(Survey_Shipping_Containers,"&lt;&gt;"&amp;"",Survey_Port_Of_Entry, A18, Survey_Location_Type,"Port of Entry", Survey_Work_Progress,"&lt;&gt;Cancelled", Survey_Date,"&gt;=" &amp; Month_Start_Date, Survey_Date,"&lt;=" &amp; Month_End_Date)</f>
        <v>0</v>
      </c>
      <c r="D18" s="43">
        <f>SUMIFS(Survey_Product_Qty, Survey_Work_Progress,"&lt;&gt;Cancelled", Survey_Date,"&gt;=" &amp; Month_Start_Date, Survey_Date,"&lt;=" &amp; Month_End_Date, Survey_Port_Of_Entry,A18, Survey_Location_Type,"Port of Entry")</f>
        <v>0</v>
      </c>
      <c r="E18" s="100"/>
    </row>
    <row r="19" spans="1:5" ht="15.75" thickBot="1" x14ac:dyDescent="0.3">
      <c r="A19" s="85" t="s">
        <v>157</v>
      </c>
      <c r="B19" s="43">
        <f>COUNTIFS(Survey_Port_Of_Entry, A19, Survey_Location_Type,"Port of Entry", Survey_Work_Progress,"&lt;&gt;Cancelled", Survey_Date,"&gt;=" &amp; Month_Start_Date, Survey_Date,"&lt;=" &amp; Month_End_Date)</f>
        <v>0</v>
      </c>
      <c r="C19" s="43">
        <f>COUNTIFS(Survey_Shipping_Containers,"&lt;&gt;"&amp;"",Survey_Port_Of_Entry, A19, Survey_Location_Type,"Port of Entry", Survey_Work_Progress,"&lt;&gt;Cancelled", Survey_Date,"&gt;=" &amp; Month_Start_Date, Survey_Date,"&lt;=" &amp; Month_End_Date)</f>
        <v>0</v>
      </c>
      <c r="D19" s="43">
        <f>SUMIFS(Survey_Product_Qty, Survey_Work_Progress,"&lt;&gt;Cancelled", Survey_Date,"&gt;=" &amp; Month_Start_Date, Survey_Date,"&lt;=" &amp; Month_End_Date, Survey_Port_Of_Entry,A19, Survey_Location_Type,"Port of Entry")</f>
        <v>0</v>
      </c>
    </row>
    <row r="20" spans="1:5" ht="15.75" thickBot="1" x14ac:dyDescent="0.3">
      <c r="A20" s="85" t="s">
        <v>158</v>
      </c>
      <c r="B20" s="43">
        <f>COUNTIFS(Survey_Port_Of_Entry, A20, Survey_Location_Type,"Port of Entry", Survey_Work_Progress,"&lt;&gt;Cancelled", Survey_Date,"&gt;=" &amp; Month_Start_Date, Survey_Date,"&lt;=" &amp; Month_End_Date)</f>
        <v>0</v>
      </c>
      <c r="C20" s="43">
        <f>COUNTIFS(Survey_Shipping_Containers,"&lt;&gt;"&amp;"",Survey_Port_Of_Entry, A20, Survey_Location_Type,"Port of Entry", Survey_Work_Progress,"&lt;&gt;Cancelled", Survey_Date,"&gt;=" &amp; Month_Start_Date, Survey_Date,"&lt;=" &amp; Month_End_Date)</f>
        <v>0</v>
      </c>
      <c r="D20" s="43">
        <f>SUMIFS(Survey_Product_Qty, Survey_Work_Progress,"&lt;&gt;Cancelled", Survey_Date,"&gt;=" &amp; Month_Start_Date, Survey_Date,"&lt;=" &amp; Month_End_Date, Survey_Port_Of_Entry,A20, Survey_Location_Type,"Port of Entry")</f>
        <v>0</v>
      </c>
    </row>
    <row r="21" spans="1:5" ht="15.75" thickBot="1" x14ac:dyDescent="0.3">
      <c r="A21" s="85" t="s">
        <v>159</v>
      </c>
      <c r="B21" s="43">
        <f>COUNTIFS(Survey_Port_Of_Entry, A21, Survey_Location_Type,"Port of Entry", Survey_Work_Progress,"&lt;&gt;Cancelled", Survey_Date,"&gt;=" &amp; Month_Start_Date, Survey_Date,"&lt;=" &amp; Month_End_Date)</f>
        <v>0</v>
      </c>
      <c r="C21" s="43">
        <f>COUNTIFS(Survey_Shipping_Containers,"&lt;&gt;"&amp;"",Survey_Port_Of_Entry, A21, Survey_Location_Type,"Port of Entry", Survey_Work_Progress,"&lt;&gt;Cancelled", Survey_Date,"&gt;=" &amp; Month_Start_Date, Survey_Date,"&lt;=" &amp; Month_End_Date)</f>
        <v>0</v>
      </c>
      <c r="D21" s="43">
        <f>SUMIFS(Survey_Product_Qty, Survey_Work_Progress,"&lt;&gt;Cancelled", Survey_Date,"&gt;=" &amp; Month_Start_Date, Survey_Date,"&lt;=" &amp; Month_End_Date, Survey_Port_Of_Entry,A21, Survey_Location_Type,"Port of Entry")</f>
        <v>0</v>
      </c>
    </row>
    <row r="22" spans="1:5" ht="15.75" thickBot="1" x14ac:dyDescent="0.3">
      <c r="A22" s="85" t="s">
        <v>160</v>
      </c>
      <c r="B22" s="43">
        <f>COUNTIFS(Survey_Port_Of_Entry, A22, Survey_Location_Type,"Port of Entry", Survey_Work_Progress,"&lt;&gt;Cancelled", Survey_Date,"&gt;=" &amp; Month_Start_Date, Survey_Date,"&lt;=" &amp; Month_End_Date)</f>
        <v>0</v>
      </c>
      <c r="C22" s="43">
        <f>COUNTIFS(Survey_Shipping_Containers,"&lt;&gt;"&amp;"",Survey_Port_Of_Entry, A22, Survey_Location_Type,"Port of Entry", Survey_Work_Progress,"&lt;&gt;Cancelled", Survey_Date,"&gt;=" &amp; Month_Start_Date, Survey_Date,"&lt;=" &amp; Month_End_Date)</f>
        <v>0</v>
      </c>
      <c r="D22" s="43">
        <f>SUMIFS(Survey_Product_Qty, Survey_Work_Progress,"&lt;&gt;Cancelled", Survey_Date,"&gt;=" &amp; Month_Start_Date, Survey_Date,"&lt;=" &amp; Month_End_Date, Survey_Port_Of_Entry,A22, Survey_Location_Type,"Port of Entry")</f>
        <v>0</v>
      </c>
    </row>
    <row r="23" spans="1:5" ht="15.75" thickBot="1" x14ac:dyDescent="0.3">
      <c r="A23" s="85" t="s">
        <v>161</v>
      </c>
      <c r="B23" s="43">
        <f>COUNTIFS(Survey_Port_Of_Entry, A23, Survey_Location_Type,"Port of Entry", Survey_Work_Progress,"&lt;&gt;Cancelled", Survey_Date,"&gt;=" &amp; Month_Start_Date, Survey_Date,"&lt;=" &amp; Month_End_Date)</f>
        <v>0</v>
      </c>
      <c r="C23" s="43">
        <f>COUNTIFS(Survey_Shipping_Containers,"&lt;&gt;"&amp;"",Survey_Port_Of_Entry, A23, Survey_Location_Type,"Port of Entry", Survey_Work_Progress,"&lt;&gt;Cancelled", Survey_Date,"&gt;=" &amp; Month_Start_Date, Survey_Date,"&lt;=" &amp; Month_End_Date)</f>
        <v>0</v>
      </c>
      <c r="D23" s="43">
        <f>SUMIFS(Survey_Product_Qty, Survey_Work_Progress,"&lt;&gt;Cancelled", Survey_Date,"&gt;=" &amp; Month_Start_Date, Survey_Date,"&lt;=" &amp; Month_End_Date, Survey_Port_Of_Entry,A23, Survey_Location_Type,"Port of Entry")</f>
        <v>0</v>
      </c>
    </row>
    <row r="24" spans="1:5" ht="15.75" thickBot="1" x14ac:dyDescent="0.3">
      <c r="A24" s="85" t="s">
        <v>162</v>
      </c>
      <c r="B24" s="43">
        <f>COUNTIFS(Survey_Port_Of_Entry, A24, Survey_Location_Type,"Port of Entry", Survey_Work_Progress,"&lt;&gt;Cancelled", Survey_Date,"&gt;=" &amp; Month_Start_Date, Survey_Date,"&lt;=" &amp; Month_End_Date)</f>
        <v>0</v>
      </c>
      <c r="C24" s="43">
        <f>COUNTIFS(Survey_Shipping_Containers,"&lt;&gt;"&amp;"",Survey_Port_Of_Entry, A24, Survey_Location_Type,"Port of Entry", Survey_Work_Progress,"&lt;&gt;Cancelled", Survey_Date,"&gt;=" &amp; Month_Start_Date, Survey_Date,"&lt;=" &amp; Month_End_Date)</f>
        <v>0</v>
      </c>
      <c r="D24" s="43">
        <f>SUMIFS(Survey_Product_Qty, Survey_Work_Progress,"&lt;&gt;Cancelled", Survey_Date,"&gt;=" &amp; Month_Start_Date, Survey_Date,"&lt;=" &amp; Month_End_Date, Survey_Port_Of_Entry,A24, Survey_Location_Type,"Port of Entry")</f>
        <v>0</v>
      </c>
    </row>
    <row r="25" spans="1:5" ht="15.75" thickBot="1" x14ac:dyDescent="0.3">
      <c r="A25" s="85" t="s">
        <v>163</v>
      </c>
      <c r="B25" s="43">
        <f>COUNTIFS(Survey_Port_Of_Entry, A25, Survey_Location_Type,"Port of Entry", Survey_Work_Progress,"&lt;&gt;Cancelled", Survey_Date,"&gt;=" &amp; Month_Start_Date, Survey_Date,"&lt;=" &amp; Month_End_Date)</f>
        <v>0</v>
      </c>
      <c r="C25" s="43">
        <f>COUNTIFS(Survey_Shipping_Containers,"&lt;&gt;"&amp;"",Survey_Port_Of_Entry, A25, Survey_Location_Type,"Port of Entry", Survey_Work_Progress,"&lt;&gt;Cancelled", Survey_Date,"&gt;=" &amp; Month_Start_Date, Survey_Date,"&lt;=" &amp; Month_End_Date)</f>
        <v>0</v>
      </c>
      <c r="D25" s="43">
        <f>SUMIFS(Survey_Product_Qty, Survey_Work_Progress,"&lt;&gt;Cancelled", Survey_Date,"&gt;=" &amp; Month_Start_Date, Survey_Date,"&lt;=" &amp; Month_End_Date, Survey_Port_Of_Entry,A25, Survey_Location_Type,"Port of Entry")</f>
        <v>0</v>
      </c>
    </row>
    <row r="26" spans="1:5" ht="15.75" thickBot="1" x14ac:dyDescent="0.3">
      <c r="A26" s="85" t="s">
        <v>164</v>
      </c>
      <c r="B26" s="43">
        <f>COUNTIFS(Survey_Port_Of_Entry, A26, Survey_Location_Type,"Port of Entry", Survey_Work_Progress,"&lt;&gt;Cancelled", Survey_Date,"&gt;=" &amp; Month_Start_Date, Survey_Date,"&lt;=" &amp; Month_End_Date)</f>
        <v>0</v>
      </c>
      <c r="C26" s="43">
        <f>COUNTIFS(Survey_Shipping_Containers,"&lt;&gt;"&amp;"",Survey_Port_Of_Entry, A26, Survey_Location_Type,"Port of Entry", Survey_Work_Progress,"&lt;&gt;Cancelled", Survey_Date,"&gt;=" &amp; Month_Start_Date, Survey_Date,"&lt;=" &amp; Month_End_Date)</f>
        <v>0</v>
      </c>
      <c r="D26" s="43">
        <f>SUMIFS(Survey_Product_Qty, Survey_Work_Progress,"&lt;&gt;Cancelled", Survey_Date,"&gt;=" &amp; Month_Start_Date, Survey_Date,"&lt;=" &amp; Month_End_Date, Survey_Port_Of_Entry,A26, Survey_Location_Type,"Port of Entry")</f>
        <v>0</v>
      </c>
    </row>
    <row r="27" spans="1:5" ht="15.75" thickBot="1" x14ac:dyDescent="0.3">
      <c r="A27" s="85" t="s">
        <v>165</v>
      </c>
      <c r="B27" s="43">
        <f>COUNTIFS(Survey_Port_Of_Entry, A27, Survey_Location_Type,"Port of Entry", Survey_Work_Progress,"&lt;&gt;Cancelled", Survey_Date,"&gt;=" &amp; Month_Start_Date, Survey_Date,"&lt;=" &amp; Month_End_Date)</f>
        <v>0</v>
      </c>
      <c r="C27" s="43">
        <f>COUNTIFS(Survey_Shipping_Containers,"&lt;&gt;"&amp;"",Survey_Port_Of_Entry, A27, Survey_Location_Type,"Port of Entry", Survey_Work_Progress,"&lt;&gt;Cancelled", Survey_Date,"&gt;=" &amp; Month_Start_Date, Survey_Date,"&lt;=" &amp; Month_End_Date)</f>
        <v>0</v>
      </c>
      <c r="D27" s="43">
        <f>SUMIFS(Survey_Product_Qty, Survey_Work_Progress,"&lt;&gt;Cancelled", Survey_Date,"&gt;=" &amp; Month_Start_Date, Survey_Date,"&lt;=" &amp; Month_End_Date, Survey_Port_Of_Entry,A27, Survey_Location_Type,"Port of Entry")</f>
        <v>0</v>
      </c>
    </row>
    <row r="28" spans="1:5" ht="15.75" thickBot="1" x14ac:dyDescent="0.3">
      <c r="A28" s="85" t="s">
        <v>166</v>
      </c>
      <c r="B28" s="43">
        <f>COUNTIFS(Survey_Port_Of_Entry, A28, Survey_Location_Type,"Port of Entry", Survey_Work_Progress,"&lt;&gt;Cancelled", Survey_Date,"&gt;=" &amp; Month_Start_Date, Survey_Date,"&lt;=" &amp; Month_End_Date)</f>
        <v>0</v>
      </c>
      <c r="C28" s="43">
        <f>COUNTIFS(Survey_Shipping_Containers,"&lt;&gt;"&amp;"",Survey_Port_Of_Entry, A28, Survey_Location_Type,"Port of Entry", Survey_Work_Progress,"&lt;&gt;Cancelled", Survey_Date,"&gt;=" &amp; Month_Start_Date, Survey_Date,"&lt;=" &amp; Month_End_Date)</f>
        <v>0</v>
      </c>
      <c r="D28" s="43">
        <f>SUMIFS(Survey_Product_Qty, Survey_Work_Progress,"&lt;&gt;Cancelled", Survey_Date,"&gt;=" &amp; Month_Start_Date, Survey_Date,"&lt;=" &amp; Month_End_Date, Survey_Port_Of_Entry,A28, Survey_Location_Type,"Port of Entry")</f>
        <v>0</v>
      </c>
    </row>
    <row r="29" spans="1:5" ht="15.75" thickBot="1" x14ac:dyDescent="0.3">
      <c r="A29" s="85" t="s">
        <v>167</v>
      </c>
      <c r="B29" s="43">
        <f>COUNTIFS(Survey_Port_Of_Entry, A29, Survey_Location_Type,"Port of Entry", Survey_Work_Progress,"&lt;&gt;Cancelled", Survey_Date,"&gt;=" &amp; Month_Start_Date, Survey_Date,"&lt;=" &amp; Month_End_Date)</f>
        <v>0</v>
      </c>
      <c r="C29" s="43">
        <f>COUNTIFS(Survey_Shipping_Containers,"&lt;&gt;"&amp;"",Survey_Port_Of_Entry, A29, Survey_Location_Type,"Port of Entry", Survey_Work_Progress,"&lt;&gt;Cancelled", Survey_Date,"&gt;=" &amp; Month_Start_Date, Survey_Date,"&lt;=" &amp; Month_End_Date)</f>
        <v>0</v>
      </c>
      <c r="D29" s="43">
        <f>SUMIFS(Survey_Product_Qty, Survey_Work_Progress,"&lt;&gt;Cancelled", Survey_Date,"&gt;=" &amp; Month_Start_Date, Survey_Date,"&lt;=" &amp; Month_End_Date, Survey_Port_Of_Entry,A29, Survey_Location_Type,"Port of Entry")</f>
        <v>0</v>
      </c>
    </row>
    <row r="30" spans="1:5" ht="15.75" thickBot="1" x14ac:dyDescent="0.3">
      <c r="A30" s="85" t="s">
        <v>168</v>
      </c>
      <c r="B30" s="43">
        <f>COUNTIFS(Survey_Port_Of_Entry, A30, Survey_Location_Type,"Port of Entry", Survey_Work_Progress,"&lt;&gt;Cancelled", Survey_Date,"&gt;=" &amp; Month_Start_Date, Survey_Date,"&lt;=" &amp; Month_End_Date)</f>
        <v>0</v>
      </c>
      <c r="C30" s="43">
        <f>COUNTIFS(Survey_Shipping_Containers,"&lt;&gt;"&amp;"",Survey_Port_Of_Entry, A30, Survey_Location_Type,"Port of Entry", Survey_Work_Progress,"&lt;&gt;Cancelled", Survey_Date,"&gt;=" &amp; Month_Start_Date, Survey_Date,"&lt;=" &amp; Month_End_Date)</f>
        <v>0</v>
      </c>
      <c r="D30" s="43">
        <f>SUMIFS(Survey_Product_Qty, Survey_Work_Progress,"&lt;&gt;Cancelled", Survey_Date,"&gt;=" &amp; Month_Start_Date, Survey_Date,"&lt;=" &amp; Month_End_Date, Survey_Port_Of_Entry,A30, Survey_Location_Type,"Port of Entry")</f>
        <v>0</v>
      </c>
    </row>
    <row r="31" spans="1:5" ht="15.75" thickBot="1" x14ac:dyDescent="0.3">
      <c r="A31" s="85" t="s">
        <v>169</v>
      </c>
      <c r="B31" s="43">
        <f>COUNTIFS(Survey_Port_Of_Entry, A31, Survey_Location_Type,"Port of Entry", Survey_Work_Progress,"&lt;&gt;Cancelled", Survey_Date,"&gt;=" &amp; Month_Start_Date, Survey_Date,"&lt;=" &amp; Month_End_Date)</f>
        <v>1</v>
      </c>
      <c r="C31" s="43">
        <f>COUNTIFS(Survey_Shipping_Containers,"&lt;&gt;"&amp;"",Survey_Port_Of_Entry, A31, Survey_Location_Type,"Port of Entry", Survey_Work_Progress,"&lt;&gt;Cancelled", Survey_Date,"&gt;=" &amp; Month_Start_Date, Survey_Date,"&lt;=" &amp; Month_End_Date)</f>
        <v>1</v>
      </c>
      <c r="D31" s="43">
        <f>SUMIFS(Survey_Product_Qty, Survey_Work_Progress,"&lt;&gt;Cancelled", Survey_Date,"&gt;=" &amp; Month_Start_Date, Survey_Date,"&lt;=" &amp; Month_End_Date, Survey_Port_Of_Entry,A31, Survey_Location_Type,"Port of Entry")</f>
        <v>908</v>
      </c>
    </row>
    <row r="32" spans="1:5" ht="15.75" thickBot="1" x14ac:dyDescent="0.3">
      <c r="A32" s="85" t="s">
        <v>170</v>
      </c>
      <c r="B32" s="43">
        <f>COUNTIFS(Survey_Port_Of_Entry, A32, Survey_Location_Type,"Port of Entry", Survey_Work_Progress,"&lt;&gt;Cancelled", Survey_Date,"&gt;=" &amp; Month_Start_Date, Survey_Date,"&lt;=" &amp; Month_End_Date)</f>
        <v>0</v>
      </c>
      <c r="C32" s="43">
        <f>COUNTIFS(Survey_Shipping_Containers,"&lt;&gt;"&amp;"",Survey_Port_Of_Entry, A32, Survey_Location_Type,"Port of Entry", Survey_Work_Progress,"&lt;&gt;Cancelled", Survey_Date,"&gt;=" &amp; Month_Start_Date, Survey_Date,"&lt;=" &amp; Month_End_Date)</f>
        <v>0</v>
      </c>
      <c r="D32" s="43">
        <f>SUMIFS(Survey_Product_Qty, Survey_Work_Progress,"&lt;&gt;Cancelled", Survey_Date,"&gt;=" &amp; Month_Start_Date, Survey_Date,"&lt;=" &amp; Month_End_Date, Survey_Port_Of_Entry,A32, Survey_Location_Type,"Port of Entry")</f>
        <v>0</v>
      </c>
    </row>
    <row r="33" spans="1:4" ht="15.75" thickBot="1" x14ac:dyDescent="0.3">
      <c r="A33" s="85" t="s">
        <v>171</v>
      </c>
      <c r="B33" s="43">
        <f>COUNTIFS(Survey_Port_Of_Entry, A33, Survey_Location_Type,"Port of Entry", Survey_Work_Progress,"&lt;&gt;Cancelled", Survey_Date,"&gt;=" &amp; Month_Start_Date, Survey_Date,"&lt;=" &amp; Month_End_Date)</f>
        <v>0</v>
      </c>
      <c r="C33" s="43">
        <f>COUNTIFS(Survey_Shipping_Containers,"&lt;&gt;"&amp;"",Survey_Port_Of_Entry, A33, Survey_Location_Type,"Port of Entry", Survey_Work_Progress,"&lt;&gt;Cancelled", Survey_Date,"&gt;=" &amp; Month_Start_Date, Survey_Date,"&lt;=" &amp; Month_End_Date)</f>
        <v>0</v>
      </c>
      <c r="D33" s="43">
        <f>SUMIFS(Survey_Product_Qty, Survey_Work_Progress,"&lt;&gt;Cancelled", Survey_Date,"&gt;=" &amp; Month_Start_Date, Survey_Date,"&lt;=" &amp; Month_End_Date, Survey_Port_Of_Entry,A33, Survey_Location_Type,"Port of Entry")</f>
        <v>0</v>
      </c>
    </row>
    <row r="34" spans="1:4" ht="30.75" thickBot="1" x14ac:dyDescent="0.3">
      <c r="A34" s="85" t="s">
        <v>172</v>
      </c>
      <c r="B34" s="43">
        <f>COUNTIFS(Survey_Port_Of_Entry, A34, Survey_Location_Type,"Port of Entry", Survey_Work_Progress,"&lt;&gt;Cancelled", Survey_Date,"&gt;=" &amp; Month_Start_Date, Survey_Date,"&lt;=" &amp; Month_End_Date)</f>
        <v>0</v>
      </c>
      <c r="C34" s="43">
        <f>COUNTIFS(Survey_Shipping_Containers,"&lt;&gt;"&amp;"",Survey_Port_Of_Entry, A34, Survey_Location_Type,"Port of Entry", Survey_Work_Progress,"&lt;&gt;Cancelled", Survey_Date,"&gt;=" &amp; Month_Start_Date, Survey_Date,"&lt;=" &amp; Month_End_Date)</f>
        <v>0</v>
      </c>
      <c r="D34" s="43">
        <f>SUMIFS(Survey_Product_Qty, Survey_Work_Progress,"&lt;&gt;Cancelled", Survey_Date,"&gt;=" &amp; Month_Start_Date, Survey_Date,"&lt;=" &amp; Month_End_Date, Survey_Port_Of_Entry,A34, Survey_Location_Type,"Port of Entry")</f>
        <v>0</v>
      </c>
    </row>
    <row r="35" spans="1:4" ht="15.75" thickBot="1" x14ac:dyDescent="0.3">
      <c r="A35" s="85" t="s">
        <v>173</v>
      </c>
      <c r="B35" s="43">
        <f>COUNTIFS(Survey_Port_Of_Entry, A35, Survey_Location_Type,"Port of Entry", Survey_Work_Progress,"&lt;&gt;Cancelled", Survey_Date,"&gt;=" &amp; Month_Start_Date, Survey_Date,"&lt;=" &amp; Month_End_Date)</f>
        <v>0</v>
      </c>
      <c r="C35" s="43">
        <f>COUNTIFS(Survey_Shipping_Containers,"&lt;&gt;"&amp;"",Survey_Port_Of_Entry, A35, Survey_Location_Type,"Port of Entry", Survey_Work_Progress,"&lt;&gt;Cancelled", Survey_Date,"&gt;=" &amp; Month_Start_Date, Survey_Date,"&lt;=" &amp; Month_End_Date)</f>
        <v>0</v>
      </c>
      <c r="D35" s="43">
        <f>SUMIFS(Survey_Product_Qty, Survey_Work_Progress,"&lt;&gt;Cancelled", Survey_Date,"&gt;=" &amp; Month_Start_Date, Survey_Date,"&lt;=" &amp; Month_End_Date, Survey_Port_Of_Entry,A35, Survey_Location_Type,"Port of Entry")</f>
        <v>0</v>
      </c>
    </row>
    <row r="36" spans="1:4" ht="15.75" thickBot="1" x14ac:dyDescent="0.3">
      <c r="A36" s="85" t="s">
        <v>174</v>
      </c>
      <c r="B36" s="43">
        <f>COUNTIFS(Survey_Port_Of_Entry, A36, Survey_Location_Type,"Port of Entry", Survey_Work_Progress,"&lt;&gt;Cancelled", Survey_Date,"&gt;=" &amp; Month_Start_Date, Survey_Date,"&lt;=" &amp; Month_End_Date)</f>
        <v>0</v>
      </c>
      <c r="C36" s="43">
        <f>COUNTIFS(Survey_Shipping_Containers,"&lt;&gt;"&amp;"",Survey_Port_Of_Entry, A36, Survey_Location_Type,"Port of Entry", Survey_Work_Progress,"&lt;&gt;Cancelled", Survey_Date,"&gt;=" &amp; Month_Start_Date, Survey_Date,"&lt;=" &amp; Month_End_Date)</f>
        <v>0</v>
      </c>
      <c r="D36" s="43">
        <f>SUMIFS(Survey_Product_Qty, Survey_Work_Progress,"&lt;&gt;Cancelled", Survey_Date,"&gt;=" &amp; Month_Start_Date, Survey_Date,"&lt;=" &amp; Month_End_Date, Survey_Port_Of_Entry,A36, Survey_Location_Type,"Port of Entry")</f>
        <v>0</v>
      </c>
    </row>
    <row r="37" spans="1:4" ht="15.75" thickBot="1" x14ac:dyDescent="0.3">
      <c r="A37" s="85" t="s">
        <v>175</v>
      </c>
      <c r="B37" s="43">
        <f>COUNTIFS(Survey_Port_Of_Entry, A37, Survey_Location_Type,"Port of Entry", Survey_Work_Progress,"&lt;&gt;Cancelled", Survey_Date,"&gt;=" &amp; Month_Start_Date, Survey_Date,"&lt;=" &amp; Month_End_Date)</f>
        <v>0</v>
      </c>
      <c r="C37" s="43">
        <f>COUNTIFS(Survey_Shipping_Containers,"&lt;&gt;"&amp;"",Survey_Port_Of_Entry, A37, Survey_Location_Type,"Port of Entry", Survey_Work_Progress,"&lt;&gt;Cancelled", Survey_Date,"&gt;=" &amp; Month_Start_Date, Survey_Date,"&lt;=" &amp; Month_End_Date)</f>
        <v>0</v>
      </c>
      <c r="D37" s="43">
        <f>SUMIFS(Survey_Product_Qty, Survey_Work_Progress,"&lt;&gt;Cancelled", Survey_Date,"&gt;=" &amp; Month_Start_Date, Survey_Date,"&lt;=" &amp; Month_End_Date, Survey_Port_Of_Entry,A37, Survey_Location_Type,"Port of Entry")</f>
        <v>0</v>
      </c>
    </row>
    <row r="38" spans="1:4" ht="15.75" thickBot="1" x14ac:dyDescent="0.3">
      <c r="A38" s="85" t="s">
        <v>176</v>
      </c>
      <c r="B38" s="43">
        <f>COUNTIFS(Survey_Port_Of_Entry, A38, Survey_Location_Type,"Port of Entry", Survey_Work_Progress,"&lt;&gt;Cancelled", Survey_Date,"&gt;=" &amp; Month_Start_Date, Survey_Date,"&lt;=" &amp; Month_End_Date)</f>
        <v>0</v>
      </c>
      <c r="C38" s="43">
        <f>COUNTIFS(Survey_Shipping_Containers,"&lt;&gt;"&amp;"",Survey_Port_Of_Entry, A38, Survey_Location_Type,"Port of Entry", Survey_Work_Progress,"&lt;&gt;Cancelled", Survey_Date,"&gt;=" &amp; Month_Start_Date, Survey_Date,"&lt;=" &amp; Month_End_Date)</f>
        <v>0</v>
      </c>
      <c r="D38" s="43">
        <f>SUMIFS(Survey_Product_Qty, Survey_Work_Progress,"&lt;&gt;Cancelled", Survey_Date,"&gt;=" &amp; Month_Start_Date, Survey_Date,"&lt;=" &amp; Month_End_Date, Survey_Port_Of_Entry,A38, Survey_Location_Type,"Port of Entry")</f>
        <v>0</v>
      </c>
    </row>
    <row r="39" spans="1:4" ht="15.75" thickBot="1" x14ac:dyDescent="0.3">
      <c r="A39" s="83" t="s">
        <v>18</v>
      </c>
      <c r="B39" s="43">
        <f>SUM(B16:B38)</f>
        <v>1</v>
      </c>
      <c r="C39" s="43">
        <f>SUM(C16:C38)</f>
        <v>1</v>
      </c>
      <c r="D39" s="43">
        <f>SUM(D16:D38)</f>
        <v>908</v>
      </c>
    </row>
    <row r="40" spans="1:4" ht="15.75" thickBot="1" x14ac:dyDescent="0.3">
      <c r="A40" s="83" t="s">
        <v>19</v>
      </c>
      <c r="B40" s="43">
        <f>COUNTIFS(Survey_Work_Progress,"&lt;&gt;Cancelled", Survey_Date,"&gt;=" &amp; Year_Start_Date, Survey_Date,"&lt;=" &amp; Year_End_Date)</f>
        <v>16</v>
      </c>
      <c r="C40" s="43">
        <f>COUNTIFS(Survey_Shipping_Containers,"&lt;&gt;"&amp;"", Survey_Work_Progress,"&lt;&gt;Cancelled", Survey_Date,"&gt;=" &amp; Year_Start_Date, Survey_Date,"&lt;=" &amp; Year_End_Date, Survey_Location_Type,"Port of Entry")</f>
        <v>4</v>
      </c>
      <c r="D40" s="43">
        <f>SUMIFS(Survey_Product_Qty, Survey_Work_Progress,"&lt;&gt;Cancelled", Survey_Date,"&gt;=" &amp; Year_Start_Date, Survey_Date,"&lt;=" &amp; Year_End_Date, Survey_Location_Type,"Port of Entry", Survey_Location_Type,"Port of Entry")</f>
        <v>1083</v>
      </c>
    </row>
    <row r="41" spans="1:4" x14ac:dyDescent="0.25">
      <c r="A41" s="2"/>
    </row>
    <row r="43" spans="1:4" x14ac:dyDescent="0.25">
      <c r="A43" s="12"/>
    </row>
    <row r="46" spans="1:4" x14ac:dyDescent="0.25">
      <c r="A46" s="2" t="s">
        <v>20</v>
      </c>
    </row>
    <row r="48" spans="1:4" x14ac:dyDescent="0.25">
      <c r="A48" t="s">
        <v>1</v>
      </c>
    </row>
    <row r="50" spans="1:13" x14ac:dyDescent="0.25">
      <c r="A50" s="136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8"/>
    </row>
    <row r="51" spans="1:13" x14ac:dyDescent="0.25">
      <c r="A51" s="139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1"/>
    </row>
    <row r="52" spans="1:13" x14ac:dyDescent="0.25">
      <c r="A52" s="139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1"/>
    </row>
    <row r="53" spans="1:13" x14ac:dyDescent="0.25">
      <c r="A53" s="139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1"/>
    </row>
    <row r="54" spans="1:13" x14ac:dyDescent="0.25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4"/>
    </row>
    <row r="56" spans="1:13" x14ac:dyDescent="0.2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.75" thickBot="1" x14ac:dyDescent="0.3">
      <c r="A57" s="89" t="s">
        <v>180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30.75" thickBot="1" x14ac:dyDescent="0.3">
      <c r="A58" s="68" t="s">
        <v>4</v>
      </c>
      <c r="B58" s="69" t="s">
        <v>5</v>
      </c>
      <c r="C58" s="69" t="s">
        <v>181</v>
      </c>
      <c r="D58" s="86" t="s">
        <v>182</v>
      </c>
      <c r="E58" s="86" t="s">
        <v>183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.75" thickBot="1" x14ac:dyDescent="0.3">
      <c r="A59" s="50" t="s">
        <v>184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.75" thickBot="1" x14ac:dyDescent="0.3">
      <c r="A60" s="50" t="s">
        <v>149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.75" thickBot="1" x14ac:dyDescent="0.3">
      <c r="A61" s="50" t="s">
        <v>185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.75" thickBot="1" x14ac:dyDescent="0.3">
      <c r="A62" s="50" t="s">
        <v>186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.75" thickBot="1" x14ac:dyDescent="0.3">
      <c r="A63" s="50" t="s">
        <v>187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2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25">
      <c r="A66" s="2" t="s">
        <v>6</v>
      </c>
    </row>
    <row r="67" spans="1:4" s="2" customFormat="1" x14ac:dyDescent="0.25">
      <c r="A67" s="1" t="s">
        <v>7</v>
      </c>
      <c r="B67" s="1" t="s">
        <v>8</v>
      </c>
      <c r="C67" s="1" t="s">
        <v>3</v>
      </c>
    </row>
    <row r="68" spans="1:4" ht="30" x14ac:dyDescent="0.25">
      <c r="A68" s="6" t="s">
        <v>10</v>
      </c>
      <c r="B68" s="7">
        <v>15</v>
      </c>
      <c r="C68" s="8"/>
    </row>
    <row r="69" spans="1:4" x14ac:dyDescent="0.25">
      <c r="A69" s="9" t="s">
        <v>11</v>
      </c>
      <c r="B69" s="7">
        <v>3</v>
      </c>
      <c r="C69" s="8"/>
    </row>
    <row r="70" spans="1:4" x14ac:dyDescent="0.25">
      <c r="A70" s="9" t="s">
        <v>12</v>
      </c>
      <c r="B70" s="7">
        <v>3</v>
      </c>
      <c r="C70" s="8"/>
    </row>
    <row r="71" spans="1:4" x14ac:dyDescent="0.25">
      <c r="A71" s="9" t="s">
        <v>13</v>
      </c>
      <c r="B71" s="10">
        <v>3</v>
      </c>
      <c r="C71" s="8"/>
    </row>
    <row r="73" spans="1:4" x14ac:dyDescent="0.25">
      <c r="A73" s="11" t="s">
        <v>14</v>
      </c>
    </row>
    <row r="75" spans="1:4" s="4" customFormat="1" ht="30" x14ac:dyDescent="0.25">
      <c r="A75" s="5" t="s">
        <v>15</v>
      </c>
      <c r="B75" s="5" t="s">
        <v>9</v>
      </c>
      <c r="C75" s="5" t="s">
        <v>16</v>
      </c>
      <c r="D75" s="5" t="s">
        <v>17</v>
      </c>
    </row>
    <row r="76" spans="1:4" x14ac:dyDescent="0.25">
      <c r="A76" s="1" t="s">
        <v>18</v>
      </c>
      <c r="B76" s="8">
        <f>COUNTIFS(Survey_Location_Type, "Site", Survey_Work_Progress,"&lt;&gt;Cancelled", Survey_Date,"&gt;=" &amp; Month_Start_Date, Survey_Date,"&lt;=" &amp; Month_End_Date)</f>
        <v>2</v>
      </c>
      <c r="C76" s="8">
        <f>COUNTIFS(Survey_Location_Type, "Site", Survey_Work_Progress,"&lt;&gt;Cancelled", Survey_Date,"&gt;=" &amp; Month_Start_Date, Survey_Date,"&lt;=" &amp; Month_End_Date, Survey_Shipping_Containers, "&lt;&gt;")</f>
        <v>2</v>
      </c>
      <c r="D76" s="8">
        <f>SUMIFS(Survey_Product_Qty, Survey_Work_Progress,"&lt;&gt;Cancelled", Survey_Date,"&gt;=" &amp; Month_Start_Date, Survey_Date,"&lt;=" &amp; Month_End_Date, Survey_Location_Type,"Site")</f>
        <v>712</v>
      </c>
    </row>
    <row r="77" spans="1:4" x14ac:dyDescent="0.25">
      <c r="A77" s="1" t="s">
        <v>19</v>
      </c>
      <c r="B77" s="8">
        <f>COUNTIFS(Survey_Location_Type, "Site", Survey_Work_Progress,"&lt;&gt;Cancelled", Survey_Date,"&gt;=" &amp; Year_Start_Date, Survey_Date,"&lt;=" &amp; Year_End_Date)</f>
        <v>2</v>
      </c>
      <c r="C77" s="8">
        <f>COUNTIFS(Survey_Location_Type, "Site", Survey_Work_Progress,"&lt;&gt;Cancelled", Survey_Date,"&gt;=" &amp; Year_Start_Date, Survey_Date,"&lt;=" &amp; Year_End_Date, Survey_Shipping_Containers, "&lt;&gt;")</f>
        <v>2</v>
      </c>
      <c r="D77" s="8">
        <f>SUMIFS(Survey_Product_Qty, Survey_Work_Progress,"&lt;&gt;Cancelled", Survey_Date,"&gt;=" &amp; Year_Start_Date, Survey_Date,"&lt;=" &amp; Year_End_Date, Survey_Location_Type,"Site")</f>
        <v>712</v>
      </c>
    </row>
    <row r="82" spans="1:4" x14ac:dyDescent="0.25">
      <c r="A82" s="2" t="s">
        <v>21</v>
      </c>
    </row>
    <row r="84" spans="1:4" x14ac:dyDescent="0.25">
      <c r="A84" t="s">
        <v>22</v>
      </c>
    </row>
    <row r="86" spans="1:4" x14ac:dyDescent="0.25">
      <c r="A86" s="136" t="s">
        <v>23</v>
      </c>
      <c r="B86" s="137"/>
      <c r="C86" s="137"/>
      <c r="D86" s="138"/>
    </row>
    <row r="87" spans="1:4" x14ac:dyDescent="0.25">
      <c r="A87" s="139"/>
      <c r="B87" s="140"/>
      <c r="C87" s="140"/>
      <c r="D87" s="141"/>
    </row>
    <row r="88" spans="1:4" x14ac:dyDescent="0.25">
      <c r="A88" s="139"/>
      <c r="B88" s="140"/>
      <c r="C88" s="140"/>
      <c r="D88" s="141"/>
    </row>
    <row r="89" spans="1:4" x14ac:dyDescent="0.25">
      <c r="A89" s="139"/>
      <c r="B89" s="140"/>
      <c r="C89" s="140"/>
      <c r="D89" s="141"/>
    </row>
    <row r="90" spans="1:4" x14ac:dyDescent="0.25">
      <c r="A90" s="142"/>
      <c r="B90" s="143"/>
      <c r="C90" s="143"/>
      <c r="D90" s="144"/>
    </row>
    <row r="92" spans="1:4" x14ac:dyDescent="0.25">
      <c r="A92" s="87"/>
      <c r="B92" s="26"/>
      <c r="C92" s="26"/>
      <c r="D92" s="26"/>
    </row>
    <row r="93" spans="1:4" ht="15.75" thickBot="1" x14ac:dyDescent="0.3">
      <c r="A93" s="46" t="s">
        <v>194</v>
      </c>
      <c r="D93" s="26"/>
    </row>
    <row r="94" spans="1:4" s="3" customFormat="1" ht="15.75" thickBot="1" x14ac:dyDescent="0.3">
      <c r="A94" s="127" t="s">
        <v>148</v>
      </c>
      <c r="B94" s="128"/>
      <c r="C94" s="129"/>
      <c r="D94" s="88"/>
    </row>
    <row r="95" spans="1:4" ht="15.75" thickBot="1" x14ac:dyDescent="0.3">
      <c r="A95" s="83" t="s">
        <v>24</v>
      </c>
      <c r="B95" s="84" t="s">
        <v>9</v>
      </c>
      <c r="C95" s="84" t="s">
        <v>17</v>
      </c>
      <c r="D95" s="26"/>
    </row>
    <row r="96" spans="1:4" ht="15.75" thickBot="1" x14ac:dyDescent="0.3">
      <c r="A96" s="85" t="s">
        <v>195</v>
      </c>
      <c r="B96" s="43">
        <f>COUNTIFS(Survey_Type_Of_Establishment, A96, Survey_Work_Progress,"&lt;&gt;Cancelled", Survey_Date,"&gt;=" &amp; Month_Start_Date, Survey_Date,"&lt;=" &amp; Month_End_Date, Survey_Location_Type, "Commercial Marketplace")</f>
        <v>5</v>
      </c>
      <c r="C96" s="43">
        <f>SUMIFS(Survey_Product_Qty, Survey_Work_Progress,"&lt;&gt;Cancelled", Survey_Date,"&gt;=" &amp; Month_Start_Date, Survey_Date,"&lt;=" &amp; Month_End_Date, Survey_Type_Of_Establishment,A96,Survey_Location_Type, "Commercial Marketplace")</f>
        <v>797</v>
      </c>
      <c r="D96" s="26"/>
    </row>
    <row r="97" spans="1:4" ht="15.75" thickBot="1" x14ac:dyDescent="0.3">
      <c r="A97" s="85" t="s">
        <v>196</v>
      </c>
      <c r="B97" s="43">
        <f>COUNTIFS(Survey_Type_Of_Establishment, A97, Survey_Work_Progress,"&lt;&gt;Cancelled", Survey_Date,"&gt;=" &amp; Month_Start_Date, Survey_Date,"&lt;=" &amp; Month_End_Date, Survey_Location_Type, "Commercial Marketplace")</f>
        <v>0</v>
      </c>
      <c r="C97" s="43">
        <f>SUMIFS(Survey_Product_Qty, Survey_Work_Progress,"&lt;&gt;Cancelled", Survey_Date,"&gt;=" &amp; Month_Start_Date, Survey_Date,"&lt;=" &amp; Month_End_Date, Survey_Type_Of_Establishment,A97,Survey_Location_Type, "Commercial Marketplace")</f>
        <v>0</v>
      </c>
      <c r="D97" s="26"/>
    </row>
    <row r="98" spans="1:4" ht="15.75" thickBot="1" x14ac:dyDescent="0.3">
      <c r="A98" s="85" t="s">
        <v>197</v>
      </c>
      <c r="B98" s="43">
        <f>COUNTIFS(Survey_Type_Of_Establishment, A98, Survey_Work_Progress,"&lt;&gt;Cancelled", Survey_Date,"&gt;=" &amp; Month_Start_Date, Survey_Date,"&lt;=" &amp; Month_End_Date, Survey_Location_Type, "Commercial Marketplace")</f>
        <v>0</v>
      </c>
      <c r="C98" s="43">
        <f>SUMIFS(Survey_Product_Qty, Survey_Work_Progress,"&lt;&gt;Cancelled", Survey_Date,"&gt;=" &amp; Month_Start_Date, Survey_Date,"&lt;=" &amp; Month_End_Date, Survey_Type_Of_Establishment,A98,Survey_Location_Type, "Commercial Marketplace")</f>
        <v>0</v>
      </c>
    </row>
    <row r="99" spans="1:4" ht="15.75" thickBot="1" x14ac:dyDescent="0.3">
      <c r="A99" s="85" t="s">
        <v>198</v>
      </c>
      <c r="B99" s="43">
        <f>COUNTIFS(Survey_Type_Of_Establishment, A99, Survey_Work_Progress,"&lt;&gt;Cancelled", Survey_Date,"&gt;=" &amp; Month_Start_Date, Survey_Date,"&lt;=" &amp; Month_End_Date, Survey_Location_Type, "Commercial Marketplace")</f>
        <v>0</v>
      </c>
      <c r="C99" s="43">
        <f>SUMIFS(Survey_Product_Qty, Survey_Work_Progress,"&lt;&gt;Cancelled", Survey_Date,"&gt;=" &amp; Month_Start_Date, Survey_Date,"&lt;=" &amp; Month_End_Date, Survey_Type_Of_Establishment,A99,Survey_Location_Type, "Commercial Marketplace")</f>
        <v>0</v>
      </c>
    </row>
    <row r="100" spans="1:4" ht="15.75" thickBot="1" x14ac:dyDescent="0.3">
      <c r="A100" s="85" t="s">
        <v>199</v>
      </c>
      <c r="B100" s="43">
        <f>COUNTIFS(Survey_Type_Of_Establishment, A100, Survey_Work_Progress,"&lt;&gt;Cancelled", Survey_Date,"&gt;=" &amp; Month_Start_Date, Survey_Date,"&lt;=" &amp; Month_End_Date, Survey_Location_Type, "Commercial Marketplace")</f>
        <v>0</v>
      </c>
      <c r="C100" s="43">
        <f>SUMIFS(Survey_Product_Qty, Survey_Work_Progress,"&lt;&gt;Cancelled", Survey_Date,"&gt;=" &amp; Month_Start_Date, Survey_Date,"&lt;=" &amp; Month_End_Date, Survey_Type_Of_Establishment,A100,Survey_Location_Type, "Commercial Marketplace")</f>
        <v>0</v>
      </c>
    </row>
    <row r="101" spans="1:4" ht="15.75" thickBot="1" x14ac:dyDescent="0.3">
      <c r="A101" s="85" t="s">
        <v>200</v>
      </c>
      <c r="B101" s="43">
        <f>COUNTIFS(Survey_Type_Of_Establishment, A101, Survey_Work_Progress,"&lt;&gt;Cancelled", Survey_Date,"&gt;=" &amp; Month_Start_Date, Survey_Date,"&lt;=" &amp; Month_End_Date, Survey_Location_Type, "Commercial Marketplace")</f>
        <v>0</v>
      </c>
      <c r="C101" s="43">
        <f>SUMIFS(Survey_Product_Qty, Survey_Work_Progress,"&lt;&gt;Cancelled", Survey_Date,"&gt;=" &amp; Month_Start_Date, Survey_Date,"&lt;=" &amp; Month_End_Date, Survey_Type_Of_Establishment,A101,Survey_Location_Type, "Commercial Marketplace")</f>
        <v>0</v>
      </c>
    </row>
    <row r="102" spans="1:4" ht="15.75" thickBot="1" x14ac:dyDescent="0.3">
      <c r="A102" s="85" t="s">
        <v>201</v>
      </c>
      <c r="B102" s="43">
        <f>COUNTIFS(Survey_Type_Of_Establishment, A102, Survey_Work_Progress,"&lt;&gt;Cancelled", Survey_Date,"&gt;=" &amp; Month_Start_Date, Survey_Date,"&lt;=" &amp; Month_End_Date, Survey_Location_Type, "Commercial Marketplace")</f>
        <v>0</v>
      </c>
      <c r="C102" s="43">
        <f>SUMIFS(Survey_Product_Qty, Survey_Work_Progress,"&lt;&gt;Cancelled", Survey_Date,"&gt;=" &amp; Month_Start_Date, Survey_Date,"&lt;=" &amp; Month_End_Date, Survey_Type_Of_Establishment,A102,Survey_Location_Type, "Commercial Marketplace")</f>
        <v>0</v>
      </c>
    </row>
    <row r="103" spans="1:4" ht="15.75" thickBot="1" x14ac:dyDescent="0.3">
      <c r="A103" s="85" t="s">
        <v>202</v>
      </c>
      <c r="B103" s="43">
        <f>COUNTIFS(Survey_Type_Of_Establishment, A103, Survey_Work_Progress,"&lt;&gt;Cancelled", Survey_Date,"&gt;=" &amp; Month_Start_Date, Survey_Date,"&lt;=" &amp; Month_End_Date, Survey_Location_Type, "Commercial Marketplace")</f>
        <v>0</v>
      </c>
      <c r="C103" s="43">
        <f>SUMIFS(Survey_Product_Qty, Survey_Work_Progress,"&lt;&gt;Cancelled", Survey_Date,"&gt;=" &amp; Month_Start_Date, Survey_Date,"&lt;=" &amp; Month_End_Date, Survey_Type_Of_Establishment,A103,Survey_Location_Type, "Commercial Marketplace")</f>
        <v>0</v>
      </c>
    </row>
    <row r="104" spans="1:4" ht="15.75" thickBot="1" x14ac:dyDescent="0.3">
      <c r="A104" s="85" t="s">
        <v>203</v>
      </c>
      <c r="B104" s="43">
        <f>COUNTIFS(Survey_Type_Of_Establishment, A104, Survey_Work_Progress,"&lt;&gt;Cancelled", Survey_Date,"&gt;=" &amp; Month_Start_Date, Survey_Date,"&lt;=" &amp; Month_End_Date, Survey_Location_Type, "Commercial Marketplace")</f>
        <v>0</v>
      </c>
      <c r="C104" s="43">
        <f>SUMIFS(Survey_Product_Qty, Survey_Work_Progress,"&lt;&gt;Cancelled", Survey_Date,"&gt;=" &amp; Month_Start_Date, Survey_Date,"&lt;=" &amp; Month_End_Date, Survey_Type_Of_Establishment,A104,Survey_Location_Type, "Commercial Marketplace")</f>
        <v>0</v>
      </c>
    </row>
    <row r="105" spans="1:4" ht="15.75" thickBot="1" x14ac:dyDescent="0.3">
      <c r="A105" s="85" t="s">
        <v>204</v>
      </c>
      <c r="B105" s="43">
        <f>COUNTIFS(Survey_Type_Of_Establishment, A105, Survey_Work_Progress,"&lt;&gt;Cancelled", Survey_Date,"&gt;=" &amp; Month_Start_Date, Survey_Date,"&lt;=" &amp; Month_End_Date, Survey_Location_Type, "Commercial Marketplace")</f>
        <v>0</v>
      </c>
      <c r="C105" s="43">
        <f>SUMIFS(Survey_Product_Qty, Survey_Work_Progress,"&lt;&gt;Cancelled", Survey_Date,"&gt;=" &amp; Month_Start_Date, Survey_Date,"&lt;=" &amp; Month_End_Date, Survey_Type_Of_Establishment,A105,Survey_Location_Type, "Commercial Marketplace")</f>
        <v>0</v>
      </c>
    </row>
    <row r="106" spans="1:4" ht="15.75" thickBot="1" x14ac:dyDescent="0.3">
      <c r="A106" s="85" t="s">
        <v>205</v>
      </c>
      <c r="B106" s="43">
        <f>COUNTIFS(Survey_Type_Of_Establishment, A106, Survey_Work_Progress,"&lt;&gt;Cancelled", Survey_Date,"&gt;=" &amp; Month_Start_Date, Survey_Date,"&lt;=" &amp; Month_End_Date, Survey_Location_Type, "Commercial Marketplace")</f>
        <v>0</v>
      </c>
      <c r="C106" s="43">
        <f>SUMIFS(Survey_Product_Qty, Survey_Work_Progress,"&lt;&gt;Cancelled", Survey_Date,"&gt;=" &amp; Month_Start_Date, Survey_Date,"&lt;=" &amp; Month_End_Date, Survey_Type_Of_Establishment,A106,Survey_Location_Type, "Commercial Marketplace")</f>
        <v>0</v>
      </c>
    </row>
    <row r="107" spans="1:4" ht="15.75" thickBot="1" x14ac:dyDescent="0.3">
      <c r="A107" s="85" t="s">
        <v>206</v>
      </c>
      <c r="B107" s="43">
        <f>COUNTIFS(Survey_Type_Of_Establishment, A107, Survey_Work_Progress,"&lt;&gt;Cancelled", Survey_Date,"&gt;=" &amp; Month_Start_Date, Survey_Date,"&lt;=" &amp; Month_End_Date, Survey_Location_Type, "Commercial Marketplace")</f>
        <v>0</v>
      </c>
      <c r="C107" s="43">
        <f>SUMIFS(Survey_Product_Qty, Survey_Work_Progress,"&lt;&gt;Cancelled", Survey_Date,"&gt;=" &amp; Month_Start_Date, Survey_Date,"&lt;=" &amp; Month_End_Date, Survey_Type_Of_Establishment,A107,Survey_Location_Type, "Commercial Marketplace")</f>
        <v>0</v>
      </c>
    </row>
    <row r="108" spans="1:4" ht="15.75" thickBot="1" x14ac:dyDescent="0.3">
      <c r="A108" s="83" t="s">
        <v>18</v>
      </c>
      <c r="B108" s="43">
        <f>SUM(B96:B107)</f>
        <v>5</v>
      </c>
      <c r="C108" s="43">
        <f>SUM(C96:C107)</f>
        <v>797</v>
      </c>
    </row>
    <row r="109" spans="1:4" ht="15.75" thickBot="1" x14ac:dyDescent="0.3">
      <c r="A109" s="83" t="s">
        <v>19</v>
      </c>
      <c r="B109" s="43">
        <f>COUNTIFS(Survey_Work_Progress,"&lt;&gt;Cancelled", Survey_Date,"&gt;=" &amp; Year_Start_Date, Survey_Date,"&lt;=" &amp; Year_End_Date, Survey_Location_Type, "Commercial Marketplace")</f>
        <v>6</v>
      </c>
      <c r="C109" s="43">
        <f>SUMIFS(Survey_Product_Qty, Survey_Work_Progress,"&lt;&gt;Cancelled", Survey_Date,"&gt;=" &amp; Year_Start_Date, Survey_Date,"&lt;=" &amp; Year_End_Date, Survey_Location_Type, "Commercial Marketplace")</f>
        <v>797</v>
      </c>
    </row>
    <row r="110" spans="1:4" x14ac:dyDescent="0.25">
      <c r="A110" s="45"/>
    </row>
    <row r="111" spans="1:4" ht="45" x14ac:dyDescent="0.25">
      <c r="A111" s="45" t="s">
        <v>267</v>
      </c>
    </row>
    <row r="112" spans="1:4" x14ac:dyDescent="0.25">
      <c r="A112" s="45" t="s">
        <v>178</v>
      </c>
    </row>
    <row r="113" spans="1:4" x14ac:dyDescent="0.25">
      <c r="A113" s="45" t="s">
        <v>179</v>
      </c>
    </row>
    <row r="114" spans="1:4" x14ac:dyDescent="0.25">
      <c r="A114" s="45"/>
    </row>
    <row r="115" spans="1:4" x14ac:dyDescent="0.25">
      <c r="A115" s="135" t="s">
        <v>23</v>
      </c>
      <c r="B115" s="135"/>
      <c r="C115" s="135"/>
      <c r="D115" s="135"/>
    </row>
    <row r="116" spans="1:4" x14ac:dyDescent="0.25">
      <c r="A116" s="135"/>
      <c r="B116" s="135"/>
      <c r="C116" s="135"/>
      <c r="D116" s="135"/>
    </row>
    <row r="117" spans="1:4" x14ac:dyDescent="0.25">
      <c r="A117" s="135"/>
      <c r="B117" s="135"/>
      <c r="C117" s="135"/>
      <c r="D117" s="135"/>
    </row>
    <row r="118" spans="1:4" x14ac:dyDescent="0.25">
      <c r="A118" s="135"/>
      <c r="B118" s="135"/>
      <c r="C118" s="135"/>
      <c r="D118" s="135"/>
    </row>
    <row r="119" spans="1:4" x14ac:dyDescent="0.25">
      <c r="A119" s="135"/>
      <c r="B119" s="135"/>
      <c r="C119" s="135"/>
      <c r="D119" s="135"/>
    </row>
    <row r="121" spans="1:4" s="2" customFormat="1" x14ac:dyDescent="0.25">
      <c r="A121" s="2" t="s">
        <v>28</v>
      </c>
    </row>
    <row r="123" spans="1:4" s="3" customFormat="1" ht="30" x14ac:dyDescent="0.25">
      <c r="A123" s="14" t="s">
        <v>29</v>
      </c>
      <c r="B123" s="14" t="s">
        <v>30</v>
      </c>
    </row>
    <row r="124" spans="1:4" s="3" customFormat="1" x14ac:dyDescent="0.25">
      <c r="A124" s="15" t="s">
        <v>31</v>
      </c>
      <c r="B124" s="15"/>
    </row>
    <row r="125" spans="1:4" s="3" customFormat="1" x14ac:dyDescent="0.25">
      <c r="A125" s="15" t="s">
        <v>32</v>
      </c>
      <c r="B125" s="15"/>
    </row>
    <row r="126" spans="1:4" s="3" customFormat="1" x14ac:dyDescent="0.25">
      <c r="A126" s="15" t="s">
        <v>33</v>
      </c>
      <c r="B126" s="15"/>
    </row>
    <row r="127" spans="1:4" s="3" customFormat="1" x14ac:dyDescent="0.25">
      <c r="A127" s="15" t="s">
        <v>34</v>
      </c>
      <c r="B127" s="15"/>
    </row>
    <row r="128" spans="1:4" s="3" customFormat="1" x14ac:dyDescent="0.25">
      <c r="A128" s="15" t="s">
        <v>35</v>
      </c>
      <c r="B128" s="15"/>
    </row>
    <row r="129" spans="1:4" s="3" customFormat="1" x14ac:dyDescent="0.25">
      <c r="A129" s="15" t="s">
        <v>36</v>
      </c>
      <c r="B129" s="15"/>
    </row>
    <row r="130" spans="1:4" s="3" customFormat="1" x14ac:dyDescent="0.25">
      <c r="A130" s="15" t="s">
        <v>37</v>
      </c>
      <c r="B130" s="15"/>
    </row>
    <row r="131" spans="1:4" s="3" customFormat="1" x14ac:dyDescent="0.25">
      <c r="A131" s="15" t="s">
        <v>38</v>
      </c>
      <c r="B131" s="15"/>
    </row>
    <row r="132" spans="1:4" x14ac:dyDescent="0.25">
      <c r="A132" s="16" t="s">
        <v>39</v>
      </c>
      <c r="B132" s="16"/>
    </row>
    <row r="133" spans="1:4" x14ac:dyDescent="0.25">
      <c r="A133" s="1" t="s">
        <v>25</v>
      </c>
      <c r="B133" s="8"/>
    </row>
    <row r="134" spans="1:4" x14ac:dyDescent="0.25">
      <c r="A134" s="1" t="s">
        <v>26</v>
      </c>
      <c r="B134" s="8"/>
    </row>
    <row r="136" spans="1:4" x14ac:dyDescent="0.25">
      <c r="A136" t="s">
        <v>27</v>
      </c>
    </row>
    <row r="138" spans="1:4" x14ac:dyDescent="0.25">
      <c r="A138" s="135" t="s">
        <v>23</v>
      </c>
      <c r="B138" s="135"/>
      <c r="C138" s="135"/>
      <c r="D138" s="135"/>
    </row>
    <row r="139" spans="1:4" x14ac:dyDescent="0.25">
      <c r="A139" s="135"/>
      <c r="B139" s="135"/>
      <c r="C139" s="135"/>
      <c r="D139" s="135"/>
    </row>
    <row r="140" spans="1:4" x14ac:dyDescent="0.25">
      <c r="A140" s="135"/>
      <c r="B140" s="135"/>
      <c r="C140" s="135"/>
      <c r="D140" s="135"/>
    </row>
    <row r="141" spans="1:4" x14ac:dyDescent="0.25">
      <c r="A141" s="135"/>
      <c r="B141" s="135"/>
      <c r="C141" s="135"/>
      <c r="D141" s="135"/>
    </row>
    <row r="142" spans="1:4" x14ac:dyDescent="0.25">
      <c r="A142" s="135"/>
      <c r="B142" s="135"/>
      <c r="C142" s="135"/>
      <c r="D142" s="135"/>
    </row>
    <row r="143" spans="1:4" x14ac:dyDescent="0.25">
      <c r="A143" s="40"/>
      <c r="B143" s="40"/>
      <c r="C143" s="40"/>
      <c r="D143" s="40"/>
    </row>
    <row r="144" spans="1:4" x14ac:dyDescent="0.25">
      <c r="A144" s="40"/>
      <c r="B144" s="40"/>
      <c r="C144" s="40"/>
      <c r="D144" s="40"/>
    </row>
    <row r="146" spans="1:4" ht="15.75" thickBot="1" x14ac:dyDescent="0.3">
      <c r="A146" s="46" t="s">
        <v>63</v>
      </c>
    </row>
    <row r="147" spans="1:4" ht="15.75" thickBot="1" x14ac:dyDescent="0.3">
      <c r="A147" s="127" t="s">
        <v>52</v>
      </c>
      <c r="B147" s="129"/>
    </row>
    <row r="148" spans="1:4" ht="15.75" thickBot="1" x14ac:dyDescent="0.3">
      <c r="A148" s="42" t="s">
        <v>53</v>
      </c>
      <c r="B148" s="44" t="s">
        <v>54</v>
      </c>
    </row>
    <row r="149" spans="1:4" ht="15.75" thickBot="1" x14ac:dyDescent="0.3">
      <c r="A149" s="41" t="s">
        <v>55</v>
      </c>
      <c r="B149" s="43"/>
    </row>
    <row r="150" spans="1:4" ht="15.75" thickBot="1" x14ac:dyDescent="0.3">
      <c r="A150" s="41" t="s">
        <v>56</v>
      </c>
      <c r="B150" s="43"/>
    </row>
    <row r="151" spans="1:4" ht="15.75" thickBot="1" x14ac:dyDescent="0.3">
      <c r="A151" s="41" t="s">
        <v>57</v>
      </c>
      <c r="B151" s="43"/>
    </row>
    <row r="152" spans="1:4" ht="15.75" thickBot="1" x14ac:dyDescent="0.3">
      <c r="A152" s="41" t="s">
        <v>58</v>
      </c>
      <c r="B152" s="43"/>
    </row>
    <row r="153" spans="1:4" ht="15.75" thickBot="1" x14ac:dyDescent="0.3">
      <c r="A153" s="42" t="s">
        <v>18</v>
      </c>
      <c r="B153" s="43"/>
    </row>
    <row r="154" spans="1:4" ht="15.75" thickBot="1" x14ac:dyDescent="0.3">
      <c r="A154" s="42" t="s">
        <v>19</v>
      </c>
      <c r="B154" s="43"/>
    </row>
    <row r="158" spans="1:4" ht="15.75" thickBot="1" x14ac:dyDescent="0.3">
      <c r="A158" s="46" t="s">
        <v>59</v>
      </c>
    </row>
    <row r="159" spans="1:4" ht="45.75" thickBot="1" x14ac:dyDescent="0.3">
      <c r="A159" s="47" t="s">
        <v>60</v>
      </c>
      <c r="B159" s="48" t="s">
        <v>29</v>
      </c>
      <c r="C159" s="49" t="s">
        <v>61</v>
      </c>
      <c r="D159" s="48" t="s">
        <v>62</v>
      </c>
    </row>
    <row r="160" spans="1:4" ht="15.75" thickBot="1" x14ac:dyDescent="0.3">
      <c r="A160" s="50"/>
      <c r="B160" s="51"/>
      <c r="C160" s="51"/>
      <c r="D160" s="51"/>
    </row>
    <row r="161" spans="1:4" ht="15.75" thickBot="1" x14ac:dyDescent="0.3">
      <c r="A161" s="50"/>
      <c r="B161" s="51"/>
      <c r="C161" s="51"/>
      <c r="D161" s="51"/>
    </row>
    <row r="162" spans="1:4" ht="15.75" thickBot="1" x14ac:dyDescent="0.3">
      <c r="A162" s="50"/>
      <c r="B162" s="51"/>
      <c r="C162" s="51"/>
      <c r="D162" s="51"/>
    </row>
    <row r="163" spans="1:4" x14ac:dyDescent="0.25">
      <c r="A163" s="46"/>
    </row>
    <row r="166" spans="1:4" ht="15.75" thickBot="1" x14ac:dyDescent="0.3">
      <c r="A166" s="46" t="s">
        <v>64</v>
      </c>
    </row>
    <row r="167" spans="1:4" ht="15.75" thickBot="1" x14ac:dyDescent="0.3">
      <c r="A167" s="127" t="s">
        <v>65</v>
      </c>
      <c r="B167" s="129"/>
    </row>
    <row r="168" spans="1:4" ht="15.75" thickBot="1" x14ac:dyDescent="0.3">
      <c r="A168" s="42" t="s">
        <v>66</v>
      </c>
      <c r="B168" s="53" t="s">
        <v>67</v>
      </c>
    </row>
    <row r="169" spans="1:4" ht="30.75" thickBot="1" x14ac:dyDescent="0.3">
      <c r="A169" s="41" t="s">
        <v>68</v>
      </c>
      <c r="B169" s="43">
        <f>SUMIFS(Survey_Withdrawals, Survey_Work_Progress,"&lt;&gt;Cancelled", Survey_Date,"&gt;=" &amp; Month_Start_Date, Survey_Date,"&lt;=" &amp; Month_End_Date)</f>
        <v>900</v>
      </c>
    </row>
    <row r="170" spans="1:4" ht="30.75" thickBot="1" x14ac:dyDescent="0.3">
      <c r="A170" s="41" t="s">
        <v>69</v>
      </c>
      <c r="B170" s="43"/>
    </row>
    <row r="171" spans="1:4" ht="30.75" thickBot="1" x14ac:dyDescent="0.3">
      <c r="A171" s="41" t="s">
        <v>70</v>
      </c>
      <c r="B171" s="43">
        <f>SUMIFS(Survey_Product_Qty, Survey_Work_Progress,"&lt;&gt;Cancelled", Survey_Date,"&gt;=" &amp; Month_Start_Date, Survey_Date,"&lt;=" &amp; Month_End_Date,Survey_Withdrawals,"&gt;0")</f>
        <v>2503</v>
      </c>
    </row>
    <row r="172" spans="1:4" ht="30.75" thickBot="1" x14ac:dyDescent="0.3">
      <c r="A172" s="41" t="s">
        <v>71</v>
      </c>
      <c r="B172" s="43">
        <f>SUMIFS(Survey_Detentions, Survey_Location_Type,"Commercial Marketplace", Survey_Work_Progress,"&lt;&gt;Cancelled", Survey_Date,"&gt;=" &amp; Month_Start_Date, Survey_Date,"&lt;=" &amp; Month_End_Date)</f>
        <v>480</v>
      </c>
    </row>
    <row r="173" spans="1:4" ht="30.75" thickBot="1" x14ac:dyDescent="0.3">
      <c r="A173" s="41" t="s">
        <v>72</v>
      </c>
      <c r="B173" s="43">
        <f>SUMIFS(Survey_Product_Qty, Survey_Work_Progress,"&lt;&gt;Cancelled", Survey_Date,"&gt;=" &amp; Month_Start_Date, Survey_Date,"&lt;=" &amp; Month_End_Date,Survey_Detentions,"&gt;0", Survey_Location_Type, "Commercial Marketplace")</f>
        <v>708</v>
      </c>
    </row>
    <row r="174" spans="1:4" ht="30.75" thickBot="1" x14ac:dyDescent="0.3">
      <c r="A174" s="41" t="s">
        <v>73</v>
      </c>
      <c r="B174" s="43"/>
    </row>
    <row r="175" spans="1:4" ht="30.75" thickBot="1" x14ac:dyDescent="0.3">
      <c r="A175" s="41" t="s">
        <v>74</v>
      </c>
      <c r="B175" s="43">
        <f>SUMIFS(Survey_Detentions, Survey_Location_Type,"Port of Entry", Survey_Work_Progress,"&lt;&gt;Cancelled", Survey_Date,"&gt;=" &amp; Month_Start_Date, Survey_Date,"&lt;=" &amp; Month_End_Date)</f>
        <v>99</v>
      </c>
    </row>
    <row r="176" spans="1:4" ht="30.75" thickBot="1" x14ac:dyDescent="0.3">
      <c r="A176" s="41" t="s">
        <v>75</v>
      </c>
      <c r="B176" s="43">
        <f>SUMIFS(Survey_Product_Qty, Survey_Work_Progress,"&lt;&gt;Cancelled", Survey_Date,"&gt;=" &amp; Month_Start_Date, Survey_Date,"&lt;=" &amp; Month_End_Date,Survey_Detentions,"&gt;0", Survey_Location_Type, "Port of Entry")</f>
        <v>959</v>
      </c>
    </row>
    <row r="177" spans="1:5" ht="30.75" thickBot="1" x14ac:dyDescent="0.3">
      <c r="A177" s="41" t="s">
        <v>76</v>
      </c>
      <c r="B177" s="43">
        <f>SUMIFS(Survey_Detentions, Survey_Location_Type,"Site", Survey_Work_Progress,"&lt;&gt;Cancelled", Survey_Date,"&gt;=" &amp; Month_Start_Date, Survey_Date,"&lt;=" &amp; Month_End_Date)</f>
        <v>712</v>
      </c>
    </row>
    <row r="178" spans="1:5" ht="30.75" thickBot="1" x14ac:dyDescent="0.3">
      <c r="A178" s="41" t="s">
        <v>77</v>
      </c>
      <c r="B178" s="43">
        <f>SUMIFS(Survey_Product_Qty, Survey_Work_Progress,"&lt;&gt;Cancelled", Survey_Date,"&gt;=" &amp; Month_Start_Date, Survey_Date,"&lt;=" &amp; Month_End_Date,Survey_Detentions,"&gt;0", Survey_Location_Type, "Site")</f>
        <v>712</v>
      </c>
    </row>
    <row r="179" spans="1:5" ht="30.75" thickBot="1" x14ac:dyDescent="0.3">
      <c r="A179" s="41" t="s">
        <v>78</v>
      </c>
      <c r="B179" s="43"/>
    </row>
    <row r="180" spans="1:5" ht="30.75" thickBot="1" x14ac:dyDescent="0.3">
      <c r="A180" s="41" t="s">
        <v>79</v>
      </c>
      <c r="B180" s="43"/>
    </row>
    <row r="181" spans="1:5" ht="15.75" thickBot="1" x14ac:dyDescent="0.3">
      <c r="A181" s="42" t="s">
        <v>80</v>
      </c>
      <c r="B181" s="43"/>
    </row>
    <row r="182" spans="1:5" ht="15.75" thickBot="1" x14ac:dyDescent="0.3">
      <c r="A182" s="42" t="s">
        <v>19</v>
      </c>
      <c r="B182" s="43"/>
    </row>
    <row r="183" spans="1:5" x14ac:dyDescent="0.25">
      <c r="A183" s="45"/>
    </row>
    <row r="186" spans="1:5" x14ac:dyDescent="0.25">
      <c r="A186" s="46" t="s">
        <v>81</v>
      </c>
    </row>
    <row r="187" spans="1:5" ht="15.75" thickBot="1" x14ac:dyDescent="0.3">
      <c r="A187" s="66" t="s">
        <v>82</v>
      </c>
    </row>
    <row r="188" spans="1:5" x14ac:dyDescent="0.25">
      <c r="A188" s="130" t="s">
        <v>83</v>
      </c>
      <c r="B188" s="130" t="s">
        <v>84</v>
      </c>
      <c r="C188" s="130" t="s">
        <v>85</v>
      </c>
      <c r="D188" s="130" t="s">
        <v>86</v>
      </c>
      <c r="E188" s="54" t="s">
        <v>87</v>
      </c>
    </row>
    <row r="189" spans="1:5" ht="45.75" thickBot="1" x14ac:dyDescent="0.3">
      <c r="A189" s="131"/>
      <c r="B189" s="131"/>
      <c r="C189" s="131"/>
      <c r="D189" s="131"/>
      <c r="E189" s="55" t="s">
        <v>88</v>
      </c>
    </row>
    <row r="190" spans="1:5" ht="59.25" customHeight="1" x14ac:dyDescent="0.25">
      <c r="A190" s="123" t="s">
        <v>89</v>
      </c>
      <c r="B190" s="125" t="s">
        <v>90</v>
      </c>
      <c r="C190" s="130">
        <v>2</v>
      </c>
      <c r="D190" s="130"/>
      <c r="E190" s="130"/>
    </row>
    <row r="191" spans="1:5" ht="15.75" thickBot="1" x14ac:dyDescent="0.3">
      <c r="A191" s="124"/>
      <c r="B191" s="126"/>
      <c r="C191" s="131"/>
      <c r="D191" s="131"/>
      <c r="E191" s="131"/>
    </row>
    <row r="192" spans="1:5" ht="44.25" customHeight="1" x14ac:dyDescent="0.25">
      <c r="A192" s="123" t="s">
        <v>91</v>
      </c>
      <c r="B192" s="125" t="s">
        <v>92</v>
      </c>
      <c r="C192" s="130">
        <v>2</v>
      </c>
      <c r="D192" s="130"/>
      <c r="E192" s="130"/>
    </row>
    <row r="193" spans="1:5" ht="15.75" thickBot="1" x14ac:dyDescent="0.3">
      <c r="A193" s="124"/>
      <c r="B193" s="126"/>
      <c r="C193" s="131"/>
      <c r="D193" s="131"/>
      <c r="E193" s="131"/>
    </row>
    <row r="194" spans="1:5" ht="44.25" customHeight="1" x14ac:dyDescent="0.25">
      <c r="A194" s="123" t="s">
        <v>93</v>
      </c>
      <c r="B194" s="125" t="s">
        <v>94</v>
      </c>
      <c r="C194" s="130">
        <v>2</v>
      </c>
      <c r="D194" s="130"/>
      <c r="E194" s="130"/>
    </row>
    <row r="195" spans="1:5" ht="15.75" thickBot="1" x14ac:dyDescent="0.3">
      <c r="A195" s="124"/>
      <c r="B195" s="126"/>
      <c r="C195" s="131"/>
      <c r="D195" s="131"/>
      <c r="E195" s="131"/>
    </row>
    <row r="196" spans="1:5" ht="59.25" customHeight="1" x14ac:dyDescent="0.25">
      <c r="A196" s="123" t="s">
        <v>95</v>
      </c>
      <c r="B196" s="125" t="s">
        <v>96</v>
      </c>
      <c r="C196" s="130">
        <v>1</v>
      </c>
      <c r="D196" s="130"/>
      <c r="E196" s="130"/>
    </row>
    <row r="197" spans="1:5" ht="15.75" thickBot="1" x14ac:dyDescent="0.3">
      <c r="A197" s="124"/>
      <c r="B197" s="126"/>
      <c r="C197" s="131"/>
      <c r="D197" s="131"/>
      <c r="E197" s="131"/>
    </row>
    <row r="198" spans="1:5" ht="59.25" customHeight="1" x14ac:dyDescent="0.25">
      <c r="A198" s="123" t="s">
        <v>97</v>
      </c>
      <c r="B198" s="125" t="s">
        <v>98</v>
      </c>
      <c r="C198" s="130">
        <v>3</v>
      </c>
      <c r="D198" s="130"/>
      <c r="E198" s="130"/>
    </row>
    <row r="199" spans="1:5" ht="15.75" thickBot="1" x14ac:dyDescent="0.3">
      <c r="A199" s="124"/>
      <c r="B199" s="126"/>
      <c r="C199" s="131"/>
      <c r="D199" s="131"/>
      <c r="E199" s="131"/>
    </row>
    <row r="200" spans="1:5" ht="15.75" thickBot="1" x14ac:dyDescent="0.3">
      <c r="A200" s="132" t="s">
        <v>99</v>
      </c>
      <c r="B200" s="133"/>
      <c r="C200" s="133"/>
      <c r="D200" s="133"/>
      <c r="E200" s="134"/>
    </row>
    <row r="201" spans="1:5" x14ac:dyDescent="0.25">
      <c r="A201" s="130" t="s">
        <v>83</v>
      </c>
      <c r="B201" s="130" t="s">
        <v>84</v>
      </c>
      <c r="C201" s="130" t="s">
        <v>85</v>
      </c>
      <c r="D201" s="130" t="s">
        <v>86</v>
      </c>
      <c r="E201" s="59" t="s">
        <v>87</v>
      </c>
    </row>
    <row r="202" spans="1:5" ht="45.75" thickBot="1" x14ac:dyDescent="0.3">
      <c r="A202" s="131"/>
      <c r="B202" s="131"/>
      <c r="C202" s="131"/>
      <c r="D202" s="131"/>
      <c r="E202" s="55" t="s">
        <v>88</v>
      </c>
    </row>
    <row r="203" spans="1:5" ht="44.25" customHeight="1" x14ac:dyDescent="0.25">
      <c r="A203" s="123" t="s">
        <v>100</v>
      </c>
      <c r="B203" s="60"/>
      <c r="C203" s="60"/>
      <c r="D203" s="123"/>
      <c r="E203" s="123"/>
    </row>
    <row r="204" spans="1:5" ht="30.75" thickBot="1" x14ac:dyDescent="0.3">
      <c r="A204" s="124"/>
      <c r="B204" s="43" t="s">
        <v>101</v>
      </c>
      <c r="C204" s="52">
        <v>42</v>
      </c>
      <c r="D204" s="124"/>
      <c r="E204" s="124"/>
    </row>
    <row r="205" spans="1:5" ht="44.25" customHeight="1" x14ac:dyDescent="0.25">
      <c r="A205" s="123" t="s">
        <v>102</v>
      </c>
      <c r="B205" s="123" t="s">
        <v>103</v>
      </c>
      <c r="C205" s="125">
        <v>4</v>
      </c>
      <c r="D205" s="125"/>
      <c r="E205" s="123"/>
    </row>
    <row r="206" spans="1:5" ht="15.75" thickBot="1" x14ac:dyDescent="0.3">
      <c r="A206" s="124"/>
      <c r="B206" s="124"/>
      <c r="C206" s="126"/>
      <c r="D206" s="126"/>
      <c r="E206" s="124"/>
    </row>
    <row r="207" spans="1:5" ht="44.25" customHeight="1" x14ac:dyDescent="0.25">
      <c r="A207" s="123" t="s">
        <v>104</v>
      </c>
      <c r="B207" s="123" t="s">
        <v>105</v>
      </c>
      <c r="C207" s="125">
        <v>5</v>
      </c>
      <c r="D207" s="125"/>
      <c r="E207" s="123"/>
    </row>
    <row r="208" spans="1:5" ht="15.75" thickBot="1" x14ac:dyDescent="0.3">
      <c r="A208" s="124"/>
      <c r="B208" s="124"/>
      <c r="C208" s="126"/>
      <c r="D208" s="126"/>
      <c r="E208" s="124"/>
    </row>
    <row r="209" spans="1:5" ht="44.25" customHeight="1" x14ac:dyDescent="0.25">
      <c r="A209" s="123" t="s">
        <v>106</v>
      </c>
      <c r="B209" s="123" t="s">
        <v>107</v>
      </c>
      <c r="C209" s="125">
        <v>2</v>
      </c>
      <c r="D209" s="125"/>
      <c r="E209" s="123"/>
    </row>
    <row r="210" spans="1:5" ht="15.75" thickBot="1" x14ac:dyDescent="0.3">
      <c r="A210" s="124"/>
      <c r="B210" s="124"/>
      <c r="C210" s="126"/>
      <c r="D210" s="126"/>
      <c r="E210" s="124"/>
    </row>
    <row r="211" spans="1:5" ht="59.25" customHeight="1" x14ac:dyDescent="0.25">
      <c r="A211" s="123" t="s">
        <v>108</v>
      </c>
      <c r="B211" s="123" t="s">
        <v>109</v>
      </c>
      <c r="C211" s="58"/>
      <c r="D211" s="58"/>
      <c r="E211" s="123"/>
    </row>
    <row r="212" spans="1:5" ht="15.75" thickBot="1" x14ac:dyDescent="0.3">
      <c r="A212" s="124"/>
      <c r="B212" s="124"/>
      <c r="C212" s="61">
        <v>1</v>
      </c>
      <c r="D212" s="61">
        <v>1</v>
      </c>
      <c r="E212" s="124"/>
    </row>
    <row r="213" spans="1:5" ht="59.25" customHeight="1" x14ac:dyDescent="0.25">
      <c r="A213" s="123" t="s">
        <v>110</v>
      </c>
      <c r="B213" s="123" t="s">
        <v>111</v>
      </c>
      <c r="C213" s="58"/>
      <c r="D213" s="58"/>
      <c r="E213" s="123"/>
    </row>
    <row r="214" spans="1:5" ht="15.75" thickBot="1" x14ac:dyDescent="0.3">
      <c r="A214" s="124"/>
      <c r="B214" s="124"/>
      <c r="C214" s="61">
        <v>1</v>
      </c>
      <c r="D214" s="61">
        <v>1</v>
      </c>
      <c r="E214" s="124"/>
    </row>
    <row r="215" spans="1:5" ht="15.75" thickBot="1" x14ac:dyDescent="0.3">
      <c r="A215" s="127" t="s">
        <v>112</v>
      </c>
      <c r="B215" s="128"/>
      <c r="C215" s="128"/>
      <c r="D215" s="128"/>
      <c r="E215" s="129"/>
    </row>
    <row r="216" spans="1:5" ht="15.75" thickBot="1" x14ac:dyDescent="0.3">
      <c r="A216" s="57" t="s">
        <v>83</v>
      </c>
      <c r="B216" s="63" t="s">
        <v>84</v>
      </c>
      <c r="C216" s="63" t="s">
        <v>85</v>
      </c>
      <c r="D216" s="63" t="s">
        <v>86</v>
      </c>
      <c r="E216" s="53"/>
    </row>
    <row r="217" spans="1:5" ht="89.25" customHeight="1" x14ac:dyDescent="0.25">
      <c r="A217" s="123" t="s">
        <v>113</v>
      </c>
      <c r="B217" s="125" t="s">
        <v>114</v>
      </c>
      <c r="C217" s="116">
        <v>8</v>
      </c>
      <c r="D217" s="116"/>
      <c r="E217" s="116"/>
    </row>
    <row r="218" spans="1:5" ht="15.75" thickBot="1" x14ac:dyDescent="0.3">
      <c r="A218" s="124"/>
      <c r="B218" s="126"/>
      <c r="C218" s="118"/>
      <c r="D218" s="118"/>
      <c r="E218" s="118"/>
    </row>
    <row r="219" spans="1:5" ht="44.25" customHeight="1" x14ac:dyDescent="0.25">
      <c r="A219" s="123" t="s">
        <v>115</v>
      </c>
      <c r="B219" s="125" t="s">
        <v>116</v>
      </c>
      <c r="C219" s="116">
        <v>5</v>
      </c>
      <c r="D219" s="116"/>
      <c r="E219" s="116"/>
    </row>
    <row r="220" spans="1:5" ht="15.75" thickBot="1" x14ac:dyDescent="0.3">
      <c r="A220" s="124"/>
      <c r="B220" s="126"/>
      <c r="C220" s="118"/>
      <c r="D220" s="118"/>
      <c r="E220" s="118"/>
    </row>
    <row r="221" spans="1:5" ht="44.25" customHeight="1" x14ac:dyDescent="0.25">
      <c r="A221" s="123" t="s">
        <v>117</v>
      </c>
      <c r="B221" s="125" t="s">
        <v>98</v>
      </c>
      <c r="C221" s="116">
        <v>3</v>
      </c>
      <c r="D221" s="116"/>
      <c r="E221" s="116"/>
    </row>
    <row r="222" spans="1:5" ht="15.75" thickBot="1" x14ac:dyDescent="0.3">
      <c r="A222" s="124"/>
      <c r="B222" s="126"/>
      <c r="C222" s="118"/>
      <c r="D222" s="118"/>
      <c r="E222" s="118"/>
    </row>
    <row r="223" spans="1:5" ht="44.25" customHeight="1" x14ac:dyDescent="0.25">
      <c r="A223" s="123" t="s">
        <v>118</v>
      </c>
      <c r="B223" s="125" t="s">
        <v>92</v>
      </c>
      <c r="C223" s="116">
        <v>2</v>
      </c>
      <c r="D223" s="116"/>
      <c r="E223" s="116"/>
    </row>
    <row r="224" spans="1:5" ht="15.75" thickBot="1" x14ac:dyDescent="0.3">
      <c r="A224" s="124"/>
      <c r="B224" s="126"/>
      <c r="C224" s="118"/>
      <c r="D224" s="118"/>
      <c r="E224" s="118"/>
    </row>
    <row r="225" spans="1:5" ht="44.25" customHeight="1" x14ac:dyDescent="0.25">
      <c r="A225" s="123" t="s">
        <v>119</v>
      </c>
      <c r="B225" s="125" t="s">
        <v>120</v>
      </c>
      <c r="C225" s="116">
        <v>6</v>
      </c>
      <c r="D225" s="116"/>
      <c r="E225" s="116"/>
    </row>
    <row r="226" spans="1:5" ht="15.75" thickBot="1" x14ac:dyDescent="0.3">
      <c r="A226" s="124"/>
      <c r="B226" s="126"/>
      <c r="C226" s="118"/>
      <c r="D226" s="118"/>
      <c r="E226" s="118"/>
    </row>
    <row r="227" spans="1:5" ht="44.25" customHeight="1" x14ac:dyDescent="0.25">
      <c r="A227" s="123" t="s">
        <v>121</v>
      </c>
      <c r="B227" s="125" t="s">
        <v>98</v>
      </c>
      <c r="C227" s="116">
        <v>3</v>
      </c>
      <c r="D227" s="116"/>
      <c r="E227" s="116"/>
    </row>
    <row r="228" spans="1:5" ht="15.75" thickBot="1" x14ac:dyDescent="0.3">
      <c r="A228" s="124"/>
      <c r="B228" s="126"/>
      <c r="C228" s="118"/>
      <c r="D228" s="118"/>
      <c r="E228" s="118"/>
    </row>
    <row r="229" spans="1:5" ht="44.25" customHeight="1" x14ac:dyDescent="0.25">
      <c r="A229" s="123" t="s">
        <v>122</v>
      </c>
      <c r="B229" s="125" t="s">
        <v>98</v>
      </c>
      <c r="C229" s="116">
        <v>3</v>
      </c>
      <c r="D229" s="116"/>
      <c r="E229" s="116"/>
    </row>
    <row r="230" spans="1:5" ht="15.75" thickBot="1" x14ac:dyDescent="0.3">
      <c r="A230" s="124"/>
      <c r="B230" s="126"/>
      <c r="C230" s="118"/>
      <c r="D230" s="118"/>
      <c r="E230" s="118"/>
    </row>
    <row r="231" spans="1:5" ht="44.25" customHeight="1" x14ac:dyDescent="0.25">
      <c r="A231" s="123" t="s">
        <v>122</v>
      </c>
      <c r="B231" s="125" t="s">
        <v>98</v>
      </c>
      <c r="C231" s="116">
        <v>3</v>
      </c>
      <c r="D231" s="116"/>
      <c r="E231" s="116"/>
    </row>
    <row r="232" spans="1:5" ht="15.75" thickBot="1" x14ac:dyDescent="0.3">
      <c r="A232" s="124"/>
      <c r="B232" s="126"/>
      <c r="C232" s="118"/>
      <c r="D232" s="118"/>
      <c r="E232" s="118"/>
    </row>
    <row r="233" spans="1:5" ht="15.75" thickBot="1" x14ac:dyDescent="0.3">
      <c r="A233" s="127" t="s">
        <v>123</v>
      </c>
      <c r="B233" s="128"/>
      <c r="C233" s="128"/>
      <c r="D233" s="128"/>
      <c r="E233" s="129"/>
    </row>
    <row r="234" spans="1:5" x14ac:dyDescent="0.25">
      <c r="A234" s="130" t="s">
        <v>83</v>
      </c>
      <c r="B234" s="130" t="s">
        <v>84</v>
      </c>
      <c r="C234" s="130" t="s">
        <v>85</v>
      </c>
      <c r="D234" s="130" t="s">
        <v>86</v>
      </c>
      <c r="E234" s="59" t="s">
        <v>87</v>
      </c>
    </row>
    <row r="235" spans="1:5" ht="45.75" thickBot="1" x14ac:dyDescent="0.3">
      <c r="A235" s="131"/>
      <c r="B235" s="131"/>
      <c r="C235" s="131"/>
      <c r="D235" s="131"/>
      <c r="E235" s="55" t="s">
        <v>88</v>
      </c>
    </row>
    <row r="236" spans="1:5" ht="44.25" customHeight="1" x14ac:dyDescent="0.25">
      <c r="A236" s="123" t="s">
        <v>124</v>
      </c>
      <c r="B236" s="125" t="s">
        <v>125</v>
      </c>
      <c r="C236" s="116">
        <v>2</v>
      </c>
      <c r="D236" s="116"/>
      <c r="E236" s="116"/>
    </row>
    <row r="237" spans="1:5" ht="15.75" thickBot="1" x14ac:dyDescent="0.3">
      <c r="A237" s="124"/>
      <c r="B237" s="126"/>
      <c r="C237" s="118"/>
      <c r="D237" s="118"/>
      <c r="E237" s="118"/>
    </row>
    <row r="238" spans="1:5" ht="44.25" customHeight="1" x14ac:dyDescent="0.25">
      <c r="A238" s="123" t="s">
        <v>126</v>
      </c>
      <c r="B238" s="125" t="s">
        <v>127</v>
      </c>
      <c r="C238" s="116">
        <v>3</v>
      </c>
      <c r="D238" s="116"/>
      <c r="E238" s="116"/>
    </row>
    <row r="239" spans="1:5" ht="15.75" thickBot="1" x14ac:dyDescent="0.3">
      <c r="A239" s="124"/>
      <c r="B239" s="126"/>
      <c r="C239" s="118"/>
      <c r="D239" s="118"/>
      <c r="E239" s="118"/>
    </row>
    <row r="240" spans="1:5" ht="44.25" customHeight="1" x14ac:dyDescent="0.25">
      <c r="A240" s="123" t="s">
        <v>128</v>
      </c>
      <c r="B240" s="125" t="s">
        <v>127</v>
      </c>
      <c r="C240" s="116">
        <v>3</v>
      </c>
      <c r="D240" s="116"/>
      <c r="E240" s="116"/>
    </row>
    <row r="241" spans="1:5" ht="15.75" thickBot="1" x14ac:dyDescent="0.3">
      <c r="A241" s="124"/>
      <c r="B241" s="126"/>
      <c r="C241" s="118"/>
      <c r="D241" s="118"/>
      <c r="E241" s="118"/>
    </row>
    <row r="242" spans="1:5" ht="44.25" customHeight="1" x14ac:dyDescent="0.25">
      <c r="A242" s="123" t="s">
        <v>129</v>
      </c>
      <c r="B242" s="125" t="s">
        <v>127</v>
      </c>
      <c r="C242" s="116">
        <v>3</v>
      </c>
      <c r="D242" s="116"/>
      <c r="E242" s="116"/>
    </row>
    <row r="243" spans="1:5" ht="15.75" thickBot="1" x14ac:dyDescent="0.3">
      <c r="A243" s="124"/>
      <c r="B243" s="126"/>
      <c r="C243" s="118"/>
      <c r="D243" s="118"/>
      <c r="E243" s="118"/>
    </row>
    <row r="244" spans="1:5" ht="59.25" customHeight="1" x14ac:dyDescent="0.25">
      <c r="A244" s="123" t="s">
        <v>130</v>
      </c>
      <c r="B244" s="125" t="s">
        <v>92</v>
      </c>
      <c r="C244" s="116">
        <v>2</v>
      </c>
      <c r="D244" s="116"/>
      <c r="E244" s="116"/>
    </row>
    <row r="245" spans="1:5" ht="15.75" thickBot="1" x14ac:dyDescent="0.3">
      <c r="A245" s="124"/>
      <c r="B245" s="126"/>
      <c r="C245" s="118"/>
      <c r="D245" s="118"/>
      <c r="E245" s="118"/>
    </row>
    <row r="246" spans="1:5" ht="44.25" customHeight="1" x14ac:dyDescent="0.25">
      <c r="A246" s="123" t="s">
        <v>131</v>
      </c>
      <c r="B246" s="125" t="s">
        <v>92</v>
      </c>
      <c r="C246" s="116">
        <v>2</v>
      </c>
      <c r="D246" s="116"/>
      <c r="E246" s="116"/>
    </row>
    <row r="247" spans="1:5" ht="15.75" thickBot="1" x14ac:dyDescent="0.3">
      <c r="A247" s="124"/>
      <c r="B247" s="126"/>
      <c r="C247" s="118"/>
      <c r="D247" s="118"/>
      <c r="E247" s="118"/>
    </row>
    <row r="248" spans="1:5" ht="44.25" customHeight="1" x14ac:dyDescent="0.25">
      <c r="A248" s="123" t="s">
        <v>132</v>
      </c>
      <c r="B248" s="125" t="s">
        <v>133</v>
      </c>
      <c r="C248" s="116">
        <v>2</v>
      </c>
      <c r="D248" s="116"/>
      <c r="E248" s="116"/>
    </row>
    <row r="249" spans="1:5" ht="15.75" thickBot="1" x14ac:dyDescent="0.3">
      <c r="A249" s="124"/>
      <c r="B249" s="126"/>
      <c r="C249" s="118"/>
      <c r="D249" s="118"/>
      <c r="E249" s="118"/>
    </row>
    <row r="250" spans="1:5" ht="44.25" customHeight="1" x14ac:dyDescent="0.25">
      <c r="A250" s="123" t="s">
        <v>134</v>
      </c>
      <c r="B250" s="125" t="s">
        <v>127</v>
      </c>
      <c r="C250" s="116">
        <v>3</v>
      </c>
      <c r="D250" s="116"/>
      <c r="E250" s="116"/>
    </row>
    <row r="251" spans="1:5" ht="15.75" thickBot="1" x14ac:dyDescent="0.3">
      <c r="A251" s="124"/>
      <c r="B251" s="126"/>
      <c r="C251" s="118"/>
      <c r="D251" s="118"/>
      <c r="E251" s="118"/>
    </row>
    <row r="252" spans="1:5" ht="44.25" customHeight="1" x14ac:dyDescent="0.25">
      <c r="A252" s="123" t="s">
        <v>135</v>
      </c>
      <c r="B252" s="125" t="s">
        <v>125</v>
      </c>
      <c r="C252" s="116">
        <v>2</v>
      </c>
      <c r="D252" s="116"/>
      <c r="E252" s="116"/>
    </row>
    <row r="253" spans="1:5" ht="15.75" thickBot="1" x14ac:dyDescent="0.3">
      <c r="A253" s="124"/>
      <c r="B253" s="126"/>
      <c r="C253" s="118"/>
      <c r="D253" s="118"/>
      <c r="E253" s="118"/>
    </row>
    <row r="254" spans="1:5" ht="44.25" customHeight="1" x14ac:dyDescent="0.25">
      <c r="A254" s="123" t="s">
        <v>136</v>
      </c>
      <c r="B254" s="125" t="s">
        <v>98</v>
      </c>
      <c r="C254" s="116">
        <v>3</v>
      </c>
      <c r="D254" s="116"/>
      <c r="E254" s="116"/>
    </row>
    <row r="255" spans="1:5" ht="15.75" thickBot="1" x14ac:dyDescent="0.3">
      <c r="A255" s="124"/>
      <c r="B255" s="126"/>
      <c r="C255" s="118"/>
      <c r="D255" s="118"/>
      <c r="E255" s="118"/>
    </row>
    <row r="256" spans="1:5" ht="59.25" customHeight="1" x14ac:dyDescent="0.25">
      <c r="A256" s="123" t="s">
        <v>137</v>
      </c>
      <c r="B256" s="125" t="s">
        <v>98</v>
      </c>
      <c r="C256" s="116">
        <v>3</v>
      </c>
      <c r="D256" s="116"/>
      <c r="E256" s="116"/>
    </row>
    <row r="257" spans="1:5" ht="15.75" thickBot="1" x14ac:dyDescent="0.3">
      <c r="A257" s="124"/>
      <c r="B257" s="126"/>
      <c r="C257" s="118"/>
      <c r="D257" s="118"/>
      <c r="E257" s="118"/>
    </row>
    <row r="258" spans="1:5" ht="44.25" customHeight="1" x14ac:dyDescent="0.25">
      <c r="A258" s="123" t="s">
        <v>138</v>
      </c>
      <c r="B258" s="125" t="s">
        <v>98</v>
      </c>
      <c r="C258" s="116">
        <v>3</v>
      </c>
      <c r="D258" s="116"/>
      <c r="E258" s="116"/>
    </row>
    <row r="259" spans="1:5" ht="15.75" thickBot="1" x14ac:dyDescent="0.3">
      <c r="A259" s="124"/>
      <c r="B259" s="126"/>
      <c r="C259" s="118"/>
      <c r="D259" s="118"/>
      <c r="E259" s="118"/>
    </row>
    <row r="260" spans="1:5" x14ac:dyDescent="0.25">
      <c r="A260" s="65"/>
    </row>
    <row r="261" spans="1:5" x14ac:dyDescent="0.25">
      <c r="A261" s="65"/>
    </row>
    <row r="263" spans="1:5" ht="15.75" thickBot="1" x14ac:dyDescent="0.3">
      <c r="A263" s="67" t="s">
        <v>139</v>
      </c>
    </row>
    <row r="264" spans="1:5" x14ac:dyDescent="0.25">
      <c r="A264" s="113" t="s">
        <v>140</v>
      </c>
      <c r="B264" s="116" t="s">
        <v>141</v>
      </c>
      <c r="C264" s="116" t="s">
        <v>142</v>
      </c>
      <c r="D264" s="119" t="s">
        <v>143</v>
      </c>
      <c r="E264" s="120"/>
    </row>
    <row r="265" spans="1:5" ht="15.75" thickBot="1" x14ac:dyDescent="0.3">
      <c r="A265" s="114"/>
      <c r="B265" s="117"/>
      <c r="C265" s="117"/>
      <c r="D265" s="121"/>
      <c r="E265" s="122"/>
    </row>
    <row r="266" spans="1:5" ht="15.75" thickBot="1" x14ac:dyDescent="0.3">
      <c r="A266" s="115"/>
      <c r="B266" s="118"/>
      <c r="C266" s="118"/>
      <c r="D266" s="44" t="s">
        <v>144</v>
      </c>
      <c r="E266" s="44" t="s">
        <v>145</v>
      </c>
    </row>
    <row r="267" spans="1:5" ht="15.75" thickBot="1" x14ac:dyDescent="0.3">
      <c r="A267" s="41" t="s">
        <v>146</v>
      </c>
      <c r="B267" s="52">
        <v>64</v>
      </c>
      <c r="C267" s="52">
        <v>20</v>
      </c>
      <c r="D267" s="43"/>
      <c r="E267" s="43"/>
    </row>
    <row r="268" spans="1:5" ht="15.75" thickBot="1" x14ac:dyDescent="0.3">
      <c r="A268" s="41" t="s">
        <v>147</v>
      </c>
      <c r="B268" s="52">
        <v>78</v>
      </c>
      <c r="C268" s="52">
        <v>26</v>
      </c>
      <c r="D268" s="43"/>
      <c r="E268" s="43"/>
    </row>
    <row r="269" spans="1:5" ht="15.75" thickBot="1" x14ac:dyDescent="0.3">
      <c r="A269" s="41" t="s">
        <v>148</v>
      </c>
      <c r="B269" s="52">
        <v>133</v>
      </c>
      <c r="C269" s="52">
        <v>44</v>
      </c>
      <c r="D269" s="43"/>
      <c r="E269" s="43"/>
    </row>
    <row r="270" spans="1:5" ht="15.75" thickBot="1" x14ac:dyDescent="0.3">
      <c r="A270" s="41" t="s">
        <v>149</v>
      </c>
      <c r="B270" s="52">
        <v>169</v>
      </c>
      <c r="C270" s="52">
        <v>56</v>
      </c>
      <c r="D270" s="43"/>
      <c r="E270" s="43"/>
    </row>
    <row r="271" spans="1:5" ht="15.75" thickBot="1" x14ac:dyDescent="0.3">
      <c r="A271" s="41" t="s">
        <v>150</v>
      </c>
      <c r="B271" s="52">
        <v>10</v>
      </c>
      <c r="C271" s="52">
        <v>3</v>
      </c>
      <c r="D271" s="43"/>
      <c r="E271" s="43"/>
    </row>
    <row r="272" spans="1:5" ht="15.75" thickBot="1" x14ac:dyDescent="0.3">
      <c r="A272" s="41" t="s">
        <v>18</v>
      </c>
      <c r="B272" s="52"/>
      <c r="C272" s="52"/>
      <c r="D272" s="43"/>
      <c r="E272" s="43"/>
    </row>
    <row r="273" spans="1:5" ht="15.75" thickBot="1" x14ac:dyDescent="0.3">
      <c r="A273" s="41" t="s">
        <v>19</v>
      </c>
      <c r="B273" s="52"/>
      <c r="C273" s="52"/>
      <c r="D273" s="43"/>
      <c r="E273" s="43"/>
    </row>
    <row r="274" spans="1:5" x14ac:dyDescent="0.25">
      <c r="A274" s="65"/>
    </row>
    <row r="275" spans="1:5" x14ac:dyDescent="0.25">
      <c r="A275" s="65" t="s">
        <v>151</v>
      </c>
    </row>
    <row r="276" spans="1:5" x14ac:dyDescent="0.25">
      <c r="A276" s="65" t="s">
        <v>50</v>
      </c>
    </row>
  </sheetData>
  <mergeCells count="177"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123825</xdr:rowOff>
              </from>
              <to>
                <xdr:col>4</xdr:col>
                <xdr:colOff>1047750</xdr:colOff>
                <xdr:row>9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142875</xdr:rowOff>
              </from>
              <to>
                <xdr:col>3</xdr:col>
                <xdr:colOff>819150</xdr:colOff>
                <xdr:row>80</xdr:row>
                <xdr:rowOff>85725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85546875" customWidth="1" collapsed="1"/>
    <col min="2" max="2" width="34.7109375" customWidth="1" collapsed="1"/>
    <col min="3" max="3" width="39.7109375" customWidth="1" collapsed="1"/>
    <col min="4" max="4" width="29.5703125" customWidth="1" collapsed="1"/>
    <col min="5" max="5" width="38" customWidth="1" collapsed="1"/>
    <col min="6" max="6" width="20.5703125" customWidth="1" collapsed="1"/>
    <col min="7" max="7" width="28.85546875" customWidth="1" collapsed="1"/>
    <col min="8" max="8" width="47.7109375" customWidth="1" collapsed="1"/>
    <col min="9" max="9" width="22.42578125" customWidth="1" collapsed="1"/>
    <col min="10" max="10" width="23.42578125" customWidth="1" collapsed="1"/>
    <col min="11" max="11" width="15.5703125" customWidth="1" collapsed="1"/>
    <col min="12" max="12" width="14.5703125" customWidth="1" collapsed="1"/>
    <col min="13" max="13" width="20.85546875" customWidth="1" collapsed="1"/>
    <col min="16" max="16" width="15.7109375" customWidth="1" collapsed="1"/>
    <col min="17" max="18" width="14.85546875" customWidth="1" collapsed="1"/>
  </cols>
  <sheetData>
    <row r="1" spans="1:52" s="25" customFormat="1" x14ac:dyDescent="0.25">
      <c r="A1" s="17" t="s">
        <v>40</v>
      </c>
      <c r="B1" s="108" t="s">
        <v>383</v>
      </c>
      <c r="C1" s="17"/>
      <c r="D1" s="17" t="s">
        <v>41</v>
      </c>
      <c r="E1" s="111">
        <v>43922</v>
      </c>
      <c r="F1" s="17" t="s">
        <v>42</v>
      </c>
      <c r="G1" s="111">
        <v>44286</v>
      </c>
      <c r="H1" s="17" t="s">
        <v>43</v>
      </c>
      <c r="I1" s="111">
        <v>44166</v>
      </c>
      <c r="J1" s="17" t="s">
        <v>44</v>
      </c>
      <c r="K1" s="111">
        <v>44196</v>
      </c>
      <c r="L1" s="17" t="s">
        <v>45</v>
      </c>
      <c r="M1" s="111" t="s">
        <v>384</v>
      </c>
      <c r="N1" s="18"/>
      <c r="O1" s="17" t="s">
        <v>46</v>
      </c>
      <c r="P1" s="111">
        <v>43922</v>
      </c>
      <c r="Q1" s="17" t="s">
        <v>47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292</v>
      </c>
      <c r="B2" s="2" t="s">
        <v>298</v>
      </c>
      <c r="C2" s="2" t="s">
        <v>299</v>
      </c>
      <c r="D2" s="2" t="s">
        <v>293</v>
      </c>
      <c r="E2" s="2" t="s">
        <v>203</v>
      </c>
      <c r="F2" s="2" t="s">
        <v>300</v>
      </c>
      <c r="G2" s="2" t="s">
        <v>281</v>
      </c>
      <c r="H2" s="2" t="s">
        <v>301</v>
      </c>
      <c r="I2" s="2" t="s">
        <v>283</v>
      </c>
    </row>
    <row r="3" spans="1:52" x14ac:dyDescent="0.25">
      <c r="A3" s="108" t="s">
        <v>304</v>
      </c>
      <c r="B3" s="108" t="s">
        <v>326</v>
      </c>
      <c r="C3" s="108" t="s">
        <v>391</v>
      </c>
      <c r="D3" s="108" t="s">
        <v>302</v>
      </c>
      <c r="E3" s="108" t="s">
        <v>392</v>
      </c>
      <c r="F3" s="110">
        <v>44105</v>
      </c>
      <c r="G3" s="108" t="s">
        <v>349</v>
      </c>
      <c r="I3" s="109">
        <v>24</v>
      </c>
    </row>
    <row r="4" spans="1:52" x14ac:dyDescent="0.25">
      <c r="A4" s="97"/>
      <c r="B4" s="108" t="s">
        <v>393</v>
      </c>
      <c r="C4" s="108" t="s">
        <v>394</v>
      </c>
      <c r="D4" s="97"/>
      <c r="E4" s="108" t="s">
        <v>395</v>
      </c>
      <c r="F4" s="110">
        <v>44112</v>
      </c>
      <c r="G4" s="108" t="s">
        <v>349</v>
      </c>
    </row>
    <row r="5" spans="1:52" x14ac:dyDescent="0.25">
      <c r="A5" s="97"/>
      <c r="B5" s="108" t="s">
        <v>326</v>
      </c>
      <c r="C5" s="108" t="s">
        <v>339</v>
      </c>
      <c r="E5" s="108" t="s">
        <v>395</v>
      </c>
      <c r="F5" s="110">
        <v>44091</v>
      </c>
      <c r="G5" s="108" t="s">
        <v>349</v>
      </c>
      <c r="I5" s="109">
        <v>0</v>
      </c>
    </row>
    <row r="6" spans="1:52" x14ac:dyDescent="0.25">
      <c r="A6" s="97"/>
      <c r="B6" s="108" t="s">
        <v>326</v>
      </c>
      <c r="C6" s="108" t="s">
        <v>314</v>
      </c>
      <c r="E6" s="108" t="s">
        <v>392</v>
      </c>
      <c r="F6" s="110">
        <v>44090</v>
      </c>
      <c r="G6" s="108" t="s">
        <v>396</v>
      </c>
      <c r="I6" s="109">
        <v>0</v>
      </c>
    </row>
    <row r="7" spans="1:52" x14ac:dyDescent="0.25">
      <c r="A7" s="97"/>
      <c r="B7" s="108" t="s">
        <v>326</v>
      </c>
      <c r="C7" s="108" t="s">
        <v>397</v>
      </c>
      <c r="E7" s="108" t="s">
        <v>395</v>
      </c>
      <c r="F7" s="110">
        <v>44080</v>
      </c>
      <c r="G7" s="108" t="s">
        <v>396</v>
      </c>
      <c r="I7" s="109">
        <v>0</v>
      </c>
    </row>
    <row r="8" spans="1:52" x14ac:dyDescent="0.25">
      <c r="A8" s="97"/>
      <c r="B8" s="108" t="s">
        <v>326</v>
      </c>
      <c r="C8" s="108" t="s">
        <v>347</v>
      </c>
      <c r="E8" s="108" t="s">
        <v>398</v>
      </c>
      <c r="F8" s="110">
        <v>44079</v>
      </c>
      <c r="G8" s="108" t="s">
        <v>396</v>
      </c>
      <c r="I8" s="98"/>
    </row>
    <row r="9" spans="1:52" x14ac:dyDescent="0.25">
      <c r="A9" s="97"/>
      <c r="B9" s="108" t="s">
        <v>326</v>
      </c>
      <c r="C9" s="108" t="s">
        <v>314</v>
      </c>
      <c r="E9" s="108" t="s">
        <v>399</v>
      </c>
      <c r="F9" s="110">
        <v>44074</v>
      </c>
      <c r="G9" s="108" t="s">
        <v>396</v>
      </c>
      <c r="I9" s="98"/>
    </row>
    <row r="10" spans="1:52" x14ac:dyDescent="0.25">
      <c r="A10" s="97"/>
      <c r="B10" s="108" t="s">
        <v>326</v>
      </c>
      <c r="C10" s="108" t="s">
        <v>394</v>
      </c>
      <c r="E10" s="108" t="s">
        <v>395</v>
      </c>
      <c r="F10" s="110">
        <v>44055</v>
      </c>
      <c r="G10" s="108" t="s">
        <v>396</v>
      </c>
      <c r="I10" s="98"/>
    </row>
    <row r="11" spans="1:52" x14ac:dyDescent="0.25">
      <c r="A11" s="97"/>
      <c r="B11" s="108" t="s">
        <v>393</v>
      </c>
      <c r="C11" s="108" t="s">
        <v>314</v>
      </c>
      <c r="E11" s="108" t="s">
        <v>395</v>
      </c>
      <c r="F11" s="110">
        <v>44076</v>
      </c>
      <c r="G11" s="108" t="s">
        <v>396</v>
      </c>
      <c r="I11" s="98"/>
    </row>
    <row r="12" spans="1:52" x14ac:dyDescent="0.25">
      <c r="A12" s="97"/>
      <c r="B12" s="97"/>
      <c r="C12" s="97"/>
      <c r="E12" s="97"/>
      <c r="F12" s="99"/>
      <c r="G12" s="97"/>
      <c r="I12" s="98"/>
    </row>
    <row r="13" spans="1:52" x14ac:dyDescent="0.25">
      <c r="A13" s="97"/>
      <c r="B13" s="97"/>
      <c r="C13" s="97"/>
      <c r="E13" s="97"/>
      <c r="F13" s="99"/>
      <c r="G13" s="97"/>
      <c r="I13" s="98"/>
    </row>
    <row r="14" spans="1:52" x14ac:dyDescent="0.25">
      <c r="A14" s="97"/>
      <c r="B14" s="97"/>
      <c r="C14" s="97"/>
      <c r="E14" s="97"/>
      <c r="F14" s="99"/>
      <c r="G14" s="97"/>
      <c r="I14" s="98"/>
    </row>
    <row r="15" spans="1:52" x14ac:dyDescent="0.25">
      <c r="A15" s="97"/>
      <c r="B15" s="97"/>
      <c r="C15" s="97"/>
      <c r="E15" s="97"/>
      <c r="F15" s="99"/>
      <c r="G15" s="97"/>
      <c r="I15" s="98"/>
    </row>
    <row r="16" spans="1:52" x14ac:dyDescent="0.25">
      <c r="A16" s="97"/>
      <c r="B16" s="97"/>
      <c r="C16" s="97"/>
      <c r="E16" s="97"/>
      <c r="F16" s="99"/>
      <c r="G16" s="97"/>
      <c r="I16" s="98"/>
    </row>
    <row r="17" spans="1:9" x14ac:dyDescent="0.25">
      <c r="A17" s="97"/>
      <c r="B17" s="97"/>
      <c r="C17" s="97"/>
      <c r="E17" s="97"/>
      <c r="F17" s="99"/>
      <c r="G17" s="97"/>
      <c r="I17" s="98"/>
    </row>
    <row r="18" spans="1:9" x14ac:dyDescent="0.25">
      <c r="A18" s="97"/>
      <c r="B18" s="97"/>
      <c r="C18" s="97"/>
      <c r="E18" s="97"/>
      <c r="F18" s="99"/>
      <c r="G18" s="97"/>
      <c r="I18" s="98"/>
    </row>
    <row r="19" spans="1:9" x14ac:dyDescent="0.25">
      <c r="A19" s="97"/>
      <c r="B19" s="97"/>
      <c r="C19" s="97"/>
      <c r="E19" s="97"/>
      <c r="F19" s="99"/>
      <c r="G19" s="97"/>
      <c r="I19" s="98"/>
    </row>
    <row r="20" spans="1:9" x14ac:dyDescent="0.25">
      <c r="A20" s="97"/>
      <c r="B20" s="97"/>
      <c r="C20" s="97"/>
      <c r="E20" s="97"/>
      <c r="F20" s="99"/>
      <c r="G20" s="97"/>
      <c r="I20" s="98"/>
    </row>
    <row r="21" spans="1:9" x14ac:dyDescent="0.25">
      <c r="A21" s="97"/>
      <c r="B21" s="97"/>
      <c r="C21" s="97"/>
      <c r="E21" s="97"/>
      <c r="F21" s="99"/>
      <c r="G21" s="97"/>
      <c r="I21" s="98"/>
    </row>
    <row r="22" spans="1:9" x14ac:dyDescent="0.25">
      <c r="A22" s="97"/>
      <c r="B22" s="97"/>
      <c r="C22" s="97"/>
      <c r="E22" s="97"/>
      <c r="F22" s="99"/>
      <c r="G22" s="97"/>
      <c r="I22" s="98"/>
    </row>
    <row r="23" spans="1:9" x14ac:dyDescent="0.25">
      <c r="A23" s="97"/>
      <c r="B23" s="97"/>
      <c r="C23" s="97"/>
      <c r="E23" s="97"/>
      <c r="F23" s="99"/>
      <c r="G23" s="97"/>
      <c r="I23" s="98"/>
    </row>
    <row r="24" spans="1:9" x14ac:dyDescent="0.25">
      <c r="A24" s="97"/>
      <c r="B24" s="97"/>
      <c r="C24" s="97"/>
      <c r="E24" s="97"/>
      <c r="F24" s="99"/>
      <c r="G24" s="97"/>
    </row>
    <row r="25" spans="1:9" x14ac:dyDescent="0.25">
      <c r="A25" s="97"/>
      <c r="B25" s="97"/>
      <c r="C25" s="97"/>
      <c r="E25" s="97"/>
      <c r="F25" s="99"/>
      <c r="G25" s="97"/>
    </row>
    <row r="26" spans="1:9" x14ac:dyDescent="0.25">
      <c r="A26" s="97"/>
      <c r="B26" s="97"/>
      <c r="C26" s="97"/>
      <c r="E26" s="97"/>
      <c r="F26" s="99"/>
      <c r="G26" s="97"/>
    </row>
    <row r="27" spans="1:9" x14ac:dyDescent="0.2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workbookViewId="0">
      <selection activeCell="B156" sqref="B156"/>
    </sheetView>
  </sheetViews>
  <sheetFormatPr defaultRowHeight="15" x14ac:dyDescent="0.25"/>
  <cols>
    <col min="1" max="1" width="36.85546875" customWidth="1" collapsed="1"/>
    <col min="2" max="2" width="20.7109375" customWidth="1" collapsed="1"/>
    <col min="3" max="3" width="19" customWidth="1" collapsed="1"/>
    <col min="4" max="4" width="19.5703125" customWidth="1" collapsed="1"/>
    <col min="5" max="5" width="18.710937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30" t="s">
        <v>302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3" spans="1:52" ht="15.75" thickBot="1" x14ac:dyDescent="0.3">
      <c r="A13" s="46" t="s">
        <v>152</v>
      </c>
    </row>
    <row r="14" spans="1:52" ht="15.75" thickBot="1" x14ac:dyDescent="0.3">
      <c r="A14" s="127" t="s">
        <v>153</v>
      </c>
      <c r="B14" s="128"/>
      <c r="C14" s="128"/>
      <c r="D14" s="129"/>
    </row>
    <row r="15" spans="1:52" ht="90.75" thickBot="1" x14ac:dyDescent="0.3">
      <c r="A15" s="42" t="s">
        <v>2</v>
      </c>
      <c r="B15" s="44" t="s">
        <v>9</v>
      </c>
      <c r="C15" s="44" t="s">
        <v>16</v>
      </c>
      <c r="D15" s="44" t="s">
        <v>17</v>
      </c>
    </row>
    <row r="16" spans="1:52" ht="15.75" thickBot="1" x14ac:dyDescent="0.3">
      <c r="A16" s="41" t="s">
        <v>154</v>
      </c>
      <c r="B16" s="43">
        <f>COUNTIFS(Survey_Business_Office, $A$1, Survey_Location_Type,"Port of Entry",  Survey_Port_Of_Entry, A16, Survey_Work_Progress,"&lt;&gt;Cancelled", Survey_Date,"&gt;=" &amp; Month_Start_Date, Survey_Date,"&lt;=" &amp; Month_End_Date)</f>
        <v>0</v>
      </c>
      <c r="C16" s="43">
        <f>COUNTIFS(Survey_Business_Office,$A$1, Survey_Shipping_Containers,"&lt;&gt;"&amp;"", Survey_Location_Type,"Port of Entry", Survey_Port_Of_Entry, A16, Survey_Work_Progress,"&lt;&gt;Cancelled", Survey_Date,"&gt;=" &amp; Month_Start_Date, Survey_Date,"&lt;=" &amp; Month_End_Date)</f>
        <v>0</v>
      </c>
      <c r="D16" s="43">
        <f>SUMIFS(Survey_Product_Qty, Survey_Business_Office,$A$1, Survey_Work_Progress,"&lt;&gt;Cancelled", Survey_Date,"&gt;=" &amp; Month_Start_Date, Survey_Date,"&lt;=" &amp; Month_End_Date, Survey_Location_Type,"Port of Entry", Survey_Port_Of_Entry,A16)</f>
        <v>0</v>
      </c>
    </row>
    <row r="17" spans="1:4" ht="15.75" thickBot="1" x14ac:dyDescent="0.3">
      <c r="A17" s="41" t="s">
        <v>155</v>
      </c>
      <c r="B17" s="43">
        <f>COUNTIFS(Survey_Business_Office, $A$1, Survey_Location_Type,"Port of Entry",  Survey_Port_Of_Entry, A17, Survey_Work_Progress,"&lt;&gt;Cancelled", Survey_Date,"&gt;=" &amp; Month_Start_Date, Survey_Date,"&lt;=" &amp; Month_End_Date)</f>
        <v>0</v>
      </c>
      <c r="C17" s="43">
        <f>COUNTIFS(Survey_Business_Office,$A$1, Survey_Shipping_Containers,"&lt;&gt;"&amp;"", Survey_Location_Type,"Port of Entry", Survey_Port_Of_Entry, A17, Survey_Work_Progress,"&lt;&gt;Cancelled", Survey_Date,"&gt;=" &amp; Month_Start_Date, Survey_Date,"&lt;=" &amp; Month_End_Date)</f>
        <v>0</v>
      </c>
      <c r="D17" s="43">
        <f>SUMIFS(Survey_Product_Qty, Survey_Business_Office,$A$1, Survey_Work_Progress,"&lt;&gt;Cancelled", Survey_Date,"&gt;=" &amp; Month_Start_Date, Survey_Date,"&lt;=" &amp; Month_End_Date, Survey_Location_Type,"Port of Entry", Survey_Port_Of_Entry,A17)</f>
        <v>0</v>
      </c>
    </row>
    <row r="18" spans="1:4" ht="15.75" thickBot="1" x14ac:dyDescent="0.3">
      <c r="A18" s="41" t="s">
        <v>156</v>
      </c>
      <c r="B18" s="43">
        <f>COUNTIFS(Survey_Business_Office, $A$1, Survey_Location_Type,"Port of Entry",  Survey_Port_Of_Entry, A18, Survey_Work_Progress,"&lt;&gt;Cancelled", Survey_Date,"&gt;=" &amp; Month_Start_Date, Survey_Date,"&lt;=" &amp; Month_End_Date)</f>
        <v>0</v>
      </c>
      <c r="C18" s="43">
        <f>COUNTIFS(Survey_Business_Office,$A$1, Survey_Shipping_Containers,"&lt;&gt;"&amp;"", Survey_Location_Type,"Port of Entry", Survey_Port_Of_Entry, A18, Survey_Work_Progress,"&lt;&gt;Cancelled", Survey_Date,"&gt;=" &amp; Month_Start_Date, Survey_Date,"&lt;=" &amp; Month_End_Date)</f>
        <v>0</v>
      </c>
      <c r="D18" s="43">
        <f>SUMIFS(Survey_Product_Qty, Survey_Business_Office,$A$1, Survey_Work_Progress,"&lt;&gt;Cancelled", Survey_Date,"&gt;=" &amp; Month_Start_Date, Survey_Date,"&lt;=" &amp; Month_End_Date, Survey_Location_Type,"Port of Entry", Survey_Port_Of_Entry,A18)</f>
        <v>0</v>
      </c>
    </row>
    <row r="19" spans="1:4" ht="15.75" thickBot="1" x14ac:dyDescent="0.3">
      <c r="A19" s="41" t="s">
        <v>157</v>
      </c>
      <c r="B19" s="43">
        <f>COUNTIFS(Survey_Business_Office, $A$1, Survey_Location_Type,"Port of Entry",  Survey_Port_Of_Entry, A19, Survey_Work_Progress,"&lt;&gt;Cancelled", Survey_Date,"&gt;=" &amp; Month_Start_Date, Survey_Date,"&lt;=" &amp; Month_End_Date)</f>
        <v>0</v>
      </c>
      <c r="C19" s="43">
        <f>COUNTIFS(Survey_Business_Office,$A$1, Survey_Shipping_Containers,"&lt;&gt;"&amp;"", Survey_Location_Type,"Port of Entry", Survey_Port_Of_Entry, A19, Survey_Work_Progress,"&lt;&gt;Cancelled", Survey_Date,"&gt;=" &amp; Month_Start_Date, Survey_Date,"&lt;=" &amp; Month_End_Date)</f>
        <v>0</v>
      </c>
      <c r="D19" s="43">
        <f>SUMIFS(Survey_Product_Qty, Survey_Business_Office,$A$1, Survey_Work_Progress,"&lt;&gt;Cancelled", Survey_Date,"&gt;=" &amp; Month_Start_Date, Survey_Date,"&lt;=" &amp; Month_End_Date, Survey_Location_Type,"Port of Entry", Survey_Port_Of_Entry,A19)</f>
        <v>0</v>
      </c>
    </row>
    <row r="20" spans="1:4" ht="15.75" thickBot="1" x14ac:dyDescent="0.3">
      <c r="A20" s="41" t="s">
        <v>158</v>
      </c>
      <c r="B20" s="43">
        <f>COUNTIFS(Survey_Business_Office, $A$1, Survey_Location_Type,"Port of Entry",  Survey_Port_Of_Entry, A20, Survey_Work_Progress,"&lt;&gt;Cancelled", Survey_Date,"&gt;=" &amp; Month_Start_Date, Survey_Date,"&lt;=" &amp; Month_End_Date)</f>
        <v>0</v>
      </c>
      <c r="C20" s="43">
        <f>COUNTIFS(Survey_Business_Office,$A$1, Survey_Shipping_Containers,"&lt;&gt;"&amp;"", Survey_Location_Type,"Port of Entry", Survey_Port_Of_Entry, A20, Survey_Work_Progress,"&lt;&gt;Cancelled", Survey_Date,"&gt;=" &amp; Month_Start_Date, Survey_Date,"&lt;=" &amp; Month_End_Date)</f>
        <v>0</v>
      </c>
      <c r="D20" s="43">
        <f>SUMIFS(Survey_Product_Qty, Survey_Business_Office,$A$1, Survey_Work_Progress,"&lt;&gt;Cancelled", Survey_Date,"&gt;=" &amp; Month_Start_Date, Survey_Date,"&lt;=" &amp; Month_End_Date, Survey_Location_Type,"Port of Entry", Survey_Port_Of_Entry,A20)</f>
        <v>0</v>
      </c>
    </row>
    <row r="21" spans="1:4" ht="15.75" thickBot="1" x14ac:dyDescent="0.3">
      <c r="A21" s="41" t="s">
        <v>159</v>
      </c>
      <c r="B21" s="43">
        <f>COUNTIFS(Survey_Business_Office, $A$1, Survey_Location_Type,"Port of Entry",  Survey_Port_Of_Entry, A21, Survey_Work_Progress,"&lt;&gt;Cancelled", Survey_Date,"&gt;=" &amp; Month_Start_Date, Survey_Date,"&lt;=" &amp; Month_End_Date)</f>
        <v>0</v>
      </c>
      <c r="C21" s="43">
        <f>COUNTIFS(Survey_Business_Office,$A$1, Survey_Shipping_Containers,"&lt;&gt;"&amp;"", Survey_Location_Type,"Port of Entry", Survey_Port_Of_Entry, A21, Survey_Work_Progress,"&lt;&gt;Cancelled", Survey_Date,"&gt;=" &amp; Month_Start_Date, Survey_Date,"&lt;=" &amp; Month_End_Date)</f>
        <v>0</v>
      </c>
      <c r="D21" s="43">
        <f>SUMIFS(Survey_Product_Qty, Survey_Business_Office,$A$1, Survey_Work_Progress,"&lt;&gt;Cancelled", Survey_Date,"&gt;=" &amp; Month_Start_Date, Survey_Date,"&lt;=" &amp; Month_End_Date, Survey_Location_Type,"Port of Entry", Survey_Port_Of_Entry,A21)</f>
        <v>0</v>
      </c>
    </row>
    <row r="22" spans="1:4" ht="15.75" thickBot="1" x14ac:dyDescent="0.3">
      <c r="A22" s="41" t="s">
        <v>160</v>
      </c>
      <c r="B22" s="43">
        <f>COUNTIFS(Survey_Business_Office, $A$1, Survey_Location_Type,"Port of Entry",  Survey_Port_Of_Entry, A22, Survey_Work_Progress,"&lt;&gt;Cancelled", Survey_Date,"&gt;=" &amp; Month_Start_Date, Survey_Date,"&lt;=" &amp; Month_End_Date)</f>
        <v>0</v>
      </c>
      <c r="C22" s="43">
        <f>COUNTIFS(Survey_Business_Office,$A$1, Survey_Shipping_Containers,"&lt;&gt;"&amp;"", Survey_Location_Type,"Port of Entry", Survey_Port_Of_Entry, A22, Survey_Work_Progress,"&lt;&gt;Cancelled", Survey_Date,"&gt;=" &amp; Month_Start_Date, Survey_Date,"&lt;=" &amp; Month_End_Date)</f>
        <v>0</v>
      </c>
      <c r="D22" s="43">
        <f>SUMIFS(Survey_Product_Qty, Survey_Business_Office,$A$1, Survey_Work_Progress,"&lt;&gt;Cancelled", Survey_Date,"&gt;=" &amp; Month_Start_Date, Survey_Date,"&lt;=" &amp; Month_End_Date, Survey_Location_Type,"Port of Entry", Survey_Port_Of_Entry,A22)</f>
        <v>0</v>
      </c>
    </row>
    <row r="23" spans="1:4" ht="15.75" thickBot="1" x14ac:dyDescent="0.3">
      <c r="A23" s="41" t="s">
        <v>161</v>
      </c>
      <c r="B23" s="43">
        <f>COUNTIFS(Survey_Business_Office, $A$1, Survey_Location_Type,"Port of Entry",  Survey_Port_Of_Entry, A23, Survey_Work_Progress,"&lt;&gt;Cancelled", Survey_Date,"&gt;=" &amp; Month_Start_Date, Survey_Date,"&lt;=" &amp; Month_End_Date)</f>
        <v>0</v>
      </c>
      <c r="C23" s="43">
        <f>COUNTIFS(Survey_Business_Office,$A$1, Survey_Shipping_Containers,"&lt;&gt;"&amp;"", Survey_Location_Type,"Port of Entry", Survey_Port_Of_Entry, A23, Survey_Work_Progress,"&lt;&gt;Cancelled", Survey_Date,"&gt;=" &amp; Month_Start_Date, Survey_Date,"&lt;=" &amp; Month_End_Date)</f>
        <v>0</v>
      </c>
      <c r="D23" s="43">
        <f>SUMIFS(Survey_Product_Qty, Survey_Business_Office,$A$1, Survey_Work_Progress,"&lt;&gt;Cancelled", Survey_Date,"&gt;=" &amp; Month_Start_Date, Survey_Date,"&lt;=" &amp; Month_End_Date, Survey_Location_Type,"Port of Entry", Survey_Port_Of_Entry,A23)</f>
        <v>0</v>
      </c>
    </row>
    <row r="24" spans="1:4" ht="15.75" thickBot="1" x14ac:dyDescent="0.3">
      <c r="A24" s="41" t="s">
        <v>162</v>
      </c>
      <c r="B24" s="43">
        <f>COUNTIFS(Survey_Business_Office, $A$1, Survey_Location_Type,"Port of Entry",  Survey_Port_Of_Entry, A24, Survey_Work_Progress,"&lt;&gt;Cancelled", Survey_Date,"&gt;=" &amp; Month_Start_Date, Survey_Date,"&lt;=" &amp; Month_End_Date)</f>
        <v>0</v>
      </c>
      <c r="C24" s="43">
        <f>COUNTIFS(Survey_Business_Office,$A$1, Survey_Shipping_Containers,"&lt;&gt;"&amp;"", Survey_Location_Type,"Port of Entry", Survey_Port_Of_Entry, A24, Survey_Work_Progress,"&lt;&gt;Cancelled", Survey_Date,"&gt;=" &amp; Month_Start_Date, Survey_Date,"&lt;=" &amp; Month_End_Date)</f>
        <v>0</v>
      </c>
      <c r="D24" s="43">
        <f>SUMIFS(Survey_Product_Qty, Survey_Business_Office,$A$1, Survey_Work_Progress,"&lt;&gt;Cancelled", Survey_Date,"&gt;=" &amp; Month_Start_Date, Survey_Date,"&lt;=" &amp; Month_End_Date, Survey_Location_Type,"Port of Entry", Survey_Port_Of_Entry,A24)</f>
        <v>0</v>
      </c>
    </row>
    <row r="25" spans="1:4" ht="15.75" thickBot="1" x14ac:dyDescent="0.3">
      <c r="A25" s="41" t="s">
        <v>163</v>
      </c>
      <c r="B25" s="43">
        <f>COUNTIFS(Survey_Business_Office, $A$1, Survey_Location_Type,"Port of Entry",  Survey_Port_Of_Entry, A25, Survey_Work_Progress,"&lt;&gt;Cancelled", Survey_Date,"&gt;=" &amp; Month_Start_Date, Survey_Date,"&lt;=" &amp; Month_End_Date)</f>
        <v>0</v>
      </c>
      <c r="C25" s="43">
        <f>COUNTIFS(Survey_Business_Office,$A$1, Survey_Shipping_Containers,"&lt;&gt;"&amp;"", Survey_Location_Type,"Port of Entry", Survey_Port_Of_Entry, A25, Survey_Work_Progress,"&lt;&gt;Cancelled", Survey_Date,"&gt;=" &amp; Month_Start_Date, Survey_Date,"&lt;=" &amp; Month_End_Date)</f>
        <v>0</v>
      </c>
      <c r="D25" s="43">
        <f>SUMIFS(Survey_Product_Qty, Survey_Business_Office,$A$1, Survey_Work_Progress,"&lt;&gt;Cancelled", Survey_Date,"&gt;=" &amp; Month_Start_Date, Survey_Date,"&lt;=" &amp; Month_End_Date, Survey_Location_Type,"Port of Entry", Survey_Port_Of_Entry,A25)</f>
        <v>0</v>
      </c>
    </row>
    <row r="26" spans="1:4" ht="15.75" thickBot="1" x14ac:dyDescent="0.3">
      <c r="A26" s="41" t="s">
        <v>164</v>
      </c>
      <c r="B26" s="43">
        <f>COUNTIFS(Survey_Business_Office, $A$1, Survey_Location_Type,"Port of Entry",  Survey_Port_Of_Entry, A26, Survey_Work_Progress,"&lt;&gt;Cancelled", Survey_Date,"&gt;=" &amp; Month_Start_Date, Survey_Date,"&lt;=" &amp; Month_End_Date)</f>
        <v>0</v>
      </c>
      <c r="C26" s="43">
        <f>COUNTIFS(Survey_Business_Office,$A$1, Survey_Shipping_Containers,"&lt;&gt;"&amp;"", Survey_Location_Type,"Port of Entry", Survey_Port_Of_Entry, A26, Survey_Work_Progress,"&lt;&gt;Cancelled", Survey_Date,"&gt;=" &amp; Month_Start_Date, Survey_Date,"&lt;=" &amp; Month_End_Date)</f>
        <v>0</v>
      </c>
      <c r="D26" s="43">
        <f>SUMIFS(Survey_Product_Qty, Survey_Business_Office,$A$1, Survey_Work_Progress,"&lt;&gt;Cancelled", Survey_Date,"&gt;=" &amp; Month_Start_Date, Survey_Date,"&lt;=" &amp; Month_End_Date, Survey_Location_Type,"Port of Entry", Survey_Port_Of_Entry,A26)</f>
        <v>0</v>
      </c>
    </row>
    <row r="27" spans="1:4" ht="15.75" thickBot="1" x14ac:dyDescent="0.3">
      <c r="A27" s="41" t="s">
        <v>165</v>
      </c>
      <c r="B27" s="43">
        <f>COUNTIFS(Survey_Business_Office, $A$1, Survey_Location_Type,"Port of Entry",  Survey_Port_Of_Entry, A27, Survey_Work_Progress,"&lt;&gt;Cancelled", Survey_Date,"&gt;=" &amp; Month_Start_Date, Survey_Date,"&lt;=" &amp; Month_End_Date)</f>
        <v>0</v>
      </c>
      <c r="C27" s="43">
        <f>COUNTIFS(Survey_Business_Office,$A$1, Survey_Shipping_Containers,"&lt;&gt;"&amp;"", Survey_Location_Type,"Port of Entry", Survey_Port_Of_Entry, A27, Survey_Work_Progress,"&lt;&gt;Cancelled", Survey_Date,"&gt;=" &amp; Month_Start_Date, Survey_Date,"&lt;=" &amp; Month_End_Date)</f>
        <v>0</v>
      </c>
      <c r="D27" s="43">
        <f>SUMIFS(Survey_Product_Qty, Survey_Business_Office,$A$1, Survey_Work_Progress,"&lt;&gt;Cancelled", Survey_Date,"&gt;=" &amp; Month_Start_Date, Survey_Date,"&lt;=" &amp; Month_End_Date, Survey_Location_Type,"Port of Entry", Survey_Port_Of_Entry,A27)</f>
        <v>0</v>
      </c>
    </row>
    <row r="28" spans="1:4" ht="15.75" thickBot="1" x14ac:dyDescent="0.3">
      <c r="A28" s="41" t="s">
        <v>166</v>
      </c>
      <c r="B28" s="43">
        <f>COUNTIFS(Survey_Business_Office, $A$1, Survey_Location_Type,"Port of Entry",  Survey_Port_Of_Entry, A28, Survey_Work_Progress,"&lt;&gt;Cancelled", Survey_Date,"&gt;=" &amp; Month_Start_Date, Survey_Date,"&lt;=" &amp; Month_End_Date)</f>
        <v>0</v>
      </c>
      <c r="C28" s="43">
        <f>COUNTIFS(Survey_Business_Office,$A$1, Survey_Shipping_Containers,"&lt;&gt;"&amp;"", Survey_Location_Type,"Port of Entry", Survey_Port_Of_Entry, A28, Survey_Work_Progress,"&lt;&gt;Cancelled", Survey_Date,"&gt;=" &amp; Month_Start_Date, Survey_Date,"&lt;=" &amp; Month_End_Date)</f>
        <v>0</v>
      </c>
      <c r="D28" s="43">
        <f>SUMIFS(Survey_Product_Qty, Survey_Business_Office,$A$1, Survey_Work_Progress,"&lt;&gt;Cancelled", Survey_Date,"&gt;=" &amp; Month_Start_Date, Survey_Date,"&lt;=" &amp; Month_End_Date, Survey_Location_Type,"Port of Entry", Survey_Port_Of_Entry,A28)</f>
        <v>0</v>
      </c>
    </row>
    <row r="29" spans="1:4" ht="15.75" thickBot="1" x14ac:dyDescent="0.3">
      <c r="A29" s="41" t="s">
        <v>167</v>
      </c>
      <c r="B29" s="43">
        <f>COUNTIFS(Survey_Business_Office, $A$1, Survey_Location_Type,"Port of Entry",  Survey_Port_Of_Entry, A29, Survey_Work_Progress,"&lt;&gt;Cancelled", Survey_Date,"&gt;=" &amp; Month_Start_Date, Survey_Date,"&lt;=" &amp; Month_End_Date)</f>
        <v>0</v>
      </c>
      <c r="C29" s="43">
        <f>COUNTIFS(Survey_Business_Office,$A$1, Survey_Shipping_Containers,"&lt;&gt;"&amp;"", Survey_Location_Type,"Port of Entry", Survey_Port_Of_Entry, A29, Survey_Work_Progress,"&lt;&gt;Cancelled", Survey_Date,"&gt;=" &amp; Month_Start_Date, Survey_Date,"&lt;=" &amp; Month_End_Date)</f>
        <v>0</v>
      </c>
      <c r="D29" s="43">
        <f>SUMIFS(Survey_Product_Qty, Survey_Business_Office,$A$1, Survey_Work_Progress,"&lt;&gt;Cancelled", Survey_Date,"&gt;=" &amp; Month_Start_Date, Survey_Date,"&lt;=" &amp; Month_End_Date, Survey_Location_Type,"Port of Entry", Survey_Port_Of_Entry,A29)</f>
        <v>0</v>
      </c>
    </row>
    <row r="30" spans="1:4" ht="15.75" thickBot="1" x14ac:dyDescent="0.3">
      <c r="A30" s="41" t="s">
        <v>168</v>
      </c>
      <c r="B30" s="43">
        <f>COUNTIFS(Survey_Business_Office, $A$1, Survey_Location_Type,"Port of Entry",  Survey_Port_Of_Entry, A30, Survey_Work_Progress,"&lt;&gt;Cancelled", Survey_Date,"&gt;=" &amp; Month_Start_Date, Survey_Date,"&lt;=" &amp; Month_End_Date)</f>
        <v>0</v>
      </c>
      <c r="C30" s="43">
        <f>COUNTIFS(Survey_Business_Office,$A$1, Survey_Shipping_Containers,"&lt;&gt;"&amp;"", Survey_Location_Type,"Port of Entry", Survey_Port_Of_Entry, A30, Survey_Work_Progress,"&lt;&gt;Cancelled", Survey_Date,"&gt;=" &amp; Month_Start_Date, Survey_Date,"&lt;=" &amp; Month_End_Date)</f>
        <v>0</v>
      </c>
      <c r="D30" s="43">
        <f>SUMIFS(Survey_Product_Qty, Survey_Business_Office,$A$1, Survey_Work_Progress,"&lt;&gt;Cancelled", Survey_Date,"&gt;=" &amp; Month_Start_Date, Survey_Date,"&lt;=" &amp; Month_End_Date, Survey_Location_Type,"Port of Entry", Survey_Port_Of_Entry,A30)</f>
        <v>0</v>
      </c>
    </row>
    <row r="31" spans="1:4" ht="15.75" thickBot="1" x14ac:dyDescent="0.3">
      <c r="A31" s="41" t="s">
        <v>169</v>
      </c>
      <c r="B31" s="43">
        <f>COUNTIFS(Survey_Business_Office, $A$1, Survey_Location_Type,"Port of Entry",  Survey_Port_Of_Entry, A31, Survey_Work_Progress,"&lt;&gt;Cancelled", Survey_Date,"&gt;=" &amp; Month_Start_Date, Survey_Date,"&lt;=" &amp; Month_End_Date)</f>
        <v>0</v>
      </c>
      <c r="C31" s="43">
        <f>COUNTIFS(Survey_Business_Office,$A$1, Survey_Shipping_Containers,"&lt;&gt;"&amp;"", Survey_Location_Type,"Port of Entry", Survey_Port_Of_Entry, A31, Survey_Work_Progress,"&lt;&gt;Cancelled", Survey_Date,"&gt;=" &amp; Month_Start_Date, Survey_Date,"&lt;=" &amp; Month_End_Date)</f>
        <v>0</v>
      </c>
      <c r="D31" s="43">
        <f>SUMIFS(Survey_Product_Qty, Survey_Business_Office,$A$1, Survey_Work_Progress,"&lt;&gt;Cancelled", Survey_Date,"&gt;=" &amp; Month_Start_Date, Survey_Date,"&lt;=" &amp; Month_End_Date, Survey_Location_Type,"Port of Entry", Survey_Port_Of_Entry,A31)</f>
        <v>0</v>
      </c>
    </row>
    <row r="32" spans="1:4" ht="15.75" thickBot="1" x14ac:dyDescent="0.3">
      <c r="A32" s="41" t="s">
        <v>170</v>
      </c>
      <c r="B32" s="43">
        <f>COUNTIFS(Survey_Business_Office, $A$1, Survey_Location_Type,"Port of Entry",  Survey_Port_Of_Entry, A32, Survey_Work_Progress,"&lt;&gt;Cancelled", Survey_Date,"&gt;=" &amp; Month_Start_Date, Survey_Date,"&lt;=" &amp; Month_End_Date)</f>
        <v>0</v>
      </c>
      <c r="C32" s="43">
        <f>COUNTIFS(Survey_Business_Office,$A$1, Survey_Shipping_Containers,"&lt;&gt;"&amp;"", Survey_Location_Type,"Port of Entry", Survey_Port_Of_Entry, A32, Survey_Work_Progress,"&lt;&gt;Cancelled", Survey_Date,"&gt;=" &amp; Month_Start_Date, Survey_Date,"&lt;=" &amp; Month_End_Date)</f>
        <v>0</v>
      </c>
      <c r="D32" s="43">
        <f>SUMIFS(Survey_Product_Qty, Survey_Business_Office,$A$1, Survey_Work_Progress,"&lt;&gt;Cancelled", Survey_Date,"&gt;=" &amp; Month_Start_Date, Survey_Date,"&lt;=" &amp; Month_End_Date, Survey_Location_Type,"Port of Entry", Survey_Port_Of_Entry,A32)</f>
        <v>0</v>
      </c>
    </row>
    <row r="33" spans="1:4" ht="15.75" thickBot="1" x14ac:dyDescent="0.3">
      <c r="A33" s="41" t="s">
        <v>171</v>
      </c>
      <c r="B33" s="43">
        <f>COUNTIFS(Survey_Business_Office, $A$1, Survey_Location_Type,"Port of Entry",  Survey_Port_Of_Entry, A33, Survey_Work_Progress,"&lt;&gt;Cancelled", Survey_Date,"&gt;=" &amp; Month_Start_Date, Survey_Date,"&lt;=" &amp; Month_End_Date)</f>
        <v>0</v>
      </c>
      <c r="C33" s="43">
        <f>COUNTIFS(Survey_Business_Office,$A$1, Survey_Shipping_Containers,"&lt;&gt;"&amp;"", Survey_Location_Type,"Port of Entry", Survey_Port_Of_Entry, A33, Survey_Work_Progress,"&lt;&gt;Cancelled", Survey_Date,"&gt;=" &amp; Month_Start_Date, Survey_Date,"&lt;=" &amp; Month_End_Date)</f>
        <v>0</v>
      </c>
      <c r="D33" s="43">
        <f>SUMIFS(Survey_Product_Qty, Survey_Business_Office,$A$1, Survey_Work_Progress,"&lt;&gt;Cancelled", Survey_Date,"&gt;=" &amp; Month_Start_Date, Survey_Date,"&lt;=" &amp; Month_End_Date, Survey_Location_Type,"Port of Entry", Survey_Port_Of_Entry,A33)</f>
        <v>0</v>
      </c>
    </row>
    <row r="34" spans="1:4" ht="15.75" thickBot="1" x14ac:dyDescent="0.3">
      <c r="A34" s="41" t="s">
        <v>172</v>
      </c>
      <c r="B34" s="43">
        <f>COUNTIFS(Survey_Business_Office, $A$1, Survey_Location_Type,"Port of Entry",  Survey_Port_Of_Entry, A34, Survey_Work_Progress,"&lt;&gt;Cancelled", Survey_Date,"&gt;=" &amp; Month_Start_Date, Survey_Date,"&lt;=" &amp; Month_End_Date)</f>
        <v>0</v>
      </c>
      <c r="C34" s="43">
        <f>COUNTIFS(Survey_Business_Office,$A$1, Survey_Shipping_Containers,"&lt;&gt;"&amp;"", Survey_Location_Type,"Port of Entry", Survey_Port_Of_Entry, A34, Survey_Work_Progress,"&lt;&gt;Cancelled", Survey_Date,"&gt;=" &amp; Month_Start_Date, Survey_Date,"&lt;=" &amp; Month_End_Date)</f>
        <v>0</v>
      </c>
      <c r="D34" s="43">
        <f>SUMIFS(Survey_Product_Qty, Survey_Business_Office,$A$1, Survey_Work_Progress,"&lt;&gt;Cancelled", Survey_Date,"&gt;=" &amp; Month_Start_Date, Survey_Date,"&lt;=" &amp; Month_End_Date, Survey_Location_Type,"Port of Entry", Survey_Port_Of_Entry,A34)</f>
        <v>0</v>
      </c>
    </row>
    <row r="35" spans="1:4" ht="15.75" thickBot="1" x14ac:dyDescent="0.3">
      <c r="A35" s="41" t="s">
        <v>173</v>
      </c>
      <c r="B35" s="43">
        <f>COUNTIFS(Survey_Business_Office, $A$1, Survey_Location_Type,"Port of Entry",  Survey_Port_Of_Entry, A35, Survey_Work_Progress,"&lt;&gt;Cancelled", Survey_Date,"&gt;=" &amp; Month_Start_Date, Survey_Date,"&lt;=" &amp; Month_End_Date)</f>
        <v>0</v>
      </c>
      <c r="C35" s="43">
        <f>COUNTIFS(Survey_Business_Office,$A$1, Survey_Shipping_Containers,"&lt;&gt;"&amp;"", Survey_Location_Type,"Port of Entry", Survey_Port_Of_Entry, A35, Survey_Work_Progress,"&lt;&gt;Cancelled", Survey_Date,"&gt;=" &amp; Month_Start_Date, Survey_Date,"&lt;=" &amp; Month_End_Date)</f>
        <v>0</v>
      </c>
      <c r="D35" s="43">
        <f>SUMIFS(Survey_Product_Qty, Survey_Business_Office,$A$1, Survey_Work_Progress,"&lt;&gt;Cancelled", Survey_Date,"&gt;=" &amp; Month_Start_Date, Survey_Date,"&lt;=" &amp; Month_End_Date, Survey_Location_Type,"Port of Entry", Survey_Port_Of_Entry,A35)</f>
        <v>0</v>
      </c>
    </row>
    <row r="36" spans="1:4" ht="15.75" thickBot="1" x14ac:dyDescent="0.3">
      <c r="A36" s="41" t="s">
        <v>174</v>
      </c>
      <c r="B36" s="43">
        <f>COUNTIFS(Survey_Business_Office, $A$1, Survey_Location_Type,"Port of Entry",  Survey_Port_Of_Entry, A36, Survey_Work_Progress,"&lt;&gt;Cancelled", Survey_Date,"&gt;=" &amp; Month_Start_Date, Survey_Date,"&lt;=" &amp; Month_End_Date)</f>
        <v>0</v>
      </c>
      <c r="C36" s="43">
        <f>COUNTIFS(Survey_Business_Office,$A$1, Survey_Shipping_Containers,"&lt;&gt;"&amp;"", Survey_Location_Type,"Port of Entry", Survey_Port_Of_Entry, A36, Survey_Work_Progress,"&lt;&gt;Cancelled", Survey_Date,"&gt;=" &amp; Month_Start_Date, Survey_Date,"&lt;=" &amp; Month_End_Date)</f>
        <v>0</v>
      </c>
      <c r="D36" s="43">
        <f>SUMIFS(Survey_Product_Qty, Survey_Business_Office,$A$1, Survey_Work_Progress,"&lt;&gt;Cancelled", Survey_Date,"&gt;=" &amp; Month_Start_Date, Survey_Date,"&lt;=" &amp; Month_End_Date, Survey_Location_Type,"Port of Entry", Survey_Port_Of_Entry,A36)</f>
        <v>0</v>
      </c>
    </row>
    <row r="37" spans="1:4" ht="15.75" thickBot="1" x14ac:dyDescent="0.3">
      <c r="A37" s="41" t="s">
        <v>175</v>
      </c>
      <c r="B37" s="43">
        <f>COUNTIFS(Survey_Business_Office, $A$1, Survey_Location_Type,"Port of Entry",  Survey_Port_Of_Entry, A37, Survey_Work_Progress,"&lt;&gt;Cancelled", Survey_Date,"&gt;=" &amp; Month_Start_Date, Survey_Date,"&lt;=" &amp; Month_End_Date)</f>
        <v>0</v>
      </c>
      <c r="C37" s="43">
        <f>COUNTIFS(Survey_Business_Office,$A$1, Survey_Shipping_Containers,"&lt;&gt;"&amp;"", Survey_Location_Type,"Port of Entry", Survey_Port_Of_Entry, A37, Survey_Work_Progress,"&lt;&gt;Cancelled", Survey_Date,"&gt;=" &amp; Month_Start_Date, Survey_Date,"&lt;=" &amp; Month_End_Date)</f>
        <v>0</v>
      </c>
      <c r="D37" s="43">
        <f>SUMIFS(Survey_Product_Qty, Survey_Business_Office,$A$1, Survey_Work_Progress,"&lt;&gt;Cancelled", Survey_Date,"&gt;=" &amp; Month_Start_Date, Survey_Date,"&lt;=" &amp; Month_End_Date, Survey_Location_Type,"Port of Entry", Survey_Port_Of_Entry,A37)</f>
        <v>0</v>
      </c>
    </row>
    <row r="38" spans="1:4" ht="15.75" thickBot="1" x14ac:dyDescent="0.3">
      <c r="A38" s="41" t="s">
        <v>176</v>
      </c>
      <c r="B38" s="43">
        <f>COUNTIFS(Survey_Business_Office, $A$1, Survey_Location_Type,"Port of Entry",  Survey_Port_Of_Entry, A38, Survey_Work_Progress,"&lt;&gt;Cancelled", Survey_Date,"&gt;=" &amp; Month_Start_Date, Survey_Date,"&lt;=" &amp; Month_End_Date)</f>
        <v>0</v>
      </c>
      <c r="C38" s="43">
        <f>COUNTIFS(Survey_Business_Office,$A$1, Survey_Shipping_Containers,"&lt;&gt;"&amp;"", Survey_Location_Type,"Port of Entry", Survey_Port_Of_Entry, A38, Survey_Work_Progress,"&lt;&gt;Cancelled", Survey_Date,"&gt;=" &amp; Month_Start_Date, Survey_Date,"&lt;=" &amp; Month_End_Date)</f>
        <v>0</v>
      </c>
      <c r="D38" s="43">
        <f>SUMIFS(Survey_Product_Qty, Survey_Business_Office,$A$1, Survey_Work_Progress,"&lt;&gt;Cancelled", Survey_Date,"&gt;=" &amp; Month_Start_Date, Survey_Date,"&lt;=" &amp; Month_End_Date, Survey_Location_Type,"Port of Entry", Survey_Port_Of_Entry,A38)</f>
        <v>0</v>
      </c>
    </row>
    <row r="39" spans="1:4" ht="15.75" thickBot="1" x14ac:dyDescent="0.3">
      <c r="A39" s="42" t="s">
        <v>18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.75" thickBot="1" x14ac:dyDescent="0.3">
      <c r="A40" s="42" t="s">
        <v>19</v>
      </c>
      <c r="B40" s="43">
        <f>COUNTIFS(Survey_Business_Office,$A$1, Survey_Work_Progress,"&lt;&gt;Cancelled", Survey_Date,"&gt;=" &amp; Year_Start_Date, Survey_Date,"&lt;=" &amp; Year_End_Date, Survey_Location_Type,"Port of Entry")</f>
        <v>2</v>
      </c>
      <c r="C40" s="43">
        <f>COUNTIFS(Survey_Business_Office,$A$1, Survey_Shipping_Containers,"&lt;&gt;"&amp;"", Survey_Work_Progress,"&lt;&gt;Cancelled", Survey_Date,"&gt;=" &amp; Year_Start_Date, Survey_Date,"&lt;=" &amp; Year_End_Date, Survey_Location_Type,"Port of Entry")</f>
        <v>2</v>
      </c>
      <c r="D40" s="43">
        <f>SUMIFS(Survey_Product_Qty, Survey_Business_Office, $A$1, Survey_Work_Progress,"&lt;&gt;Cancelled", Survey_Date,"&gt;=" &amp; Year_Start_Date, Survey_Date,"&lt;=" &amp; Year_End_Date, Survey_Location_Type,"Port of Entry", Survey_Location_Type,"Port of Entry")</f>
        <v>175</v>
      </c>
    </row>
    <row r="41" spans="1:4" x14ac:dyDescent="0.25">
      <c r="A41" s="45"/>
    </row>
    <row r="42" spans="1:4" x14ac:dyDescent="0.25">
      <c r="A42" s="66" t="s">
        <v>177</v>
      </c>
    </row>
    <row r="43" spans="1:4" x14ac:dyDescent="0.25">
      <c r="A43" s="45" t="s">
        <v>178</v>
      </c>
    </row>
    <row r="44" spans="1:4" x14ac:dyDescent="0.25">
      <c r="A44" s="45" t="s">
        <v>179</v>
      </c>
    </row>
    <row r="45" spans="1:4" x14ac:dyDescent="0.25">
      <c r="A45" s="45" t="s">
        <v>151</v>
      </c>
    </row>
    <row r="46" spans="1:4" x14ac:dyDescent="0.25">
      <c r="A46" s="45" t="s">
        <v>50</v>
      </c>
    </row>
    <row r="49" spans="1:7" ht="15.75" thickBot="1" x14ac:dyDescent="0.3">
      <c r="A49" s="46" t="s">
        <v>180</v>
      </c>
    </row>
    <row r="50" spans="1:7" ht="45.75" thickBot="1" x14ac:dyDescent="0.3">
      <c r="A50" s="68" t="s">
        <v>4</v>
      </c>
      <c r="B50" s="69" t="s">
        <v>5</v>
      </c>
      <c r="C50" s="69" t="s">
        <v>181</v>
      </c>
      <c r="D50" s="69" t="s">
        <v>182</v>
      </c>
      <c r="E50" s="69" t="s">
        <v>183</v>
      </c>
      <c r="F50" s="112"/>
      <c r="G50" s="26"/>
    </row>
    <row r="51" spans="1:7" ht="15.75" thickBot="1" x14ac:dyDescent="0.3">
      <c r="A51" s="50" t="s">
        <v>184</v>
      </c>
      <c r="B51" s="70"/>
      <c r="C51" s="70"/>
      <c r="D51" s="70"/>
      <c r="E51" s="70"/>
    </row>
    <row r="52" spans="1:7" ht="15.75" thickBot="1" x14ac:dyDescent="0.3">
      <c r="A52" s="50" t="s">
        <v>149</v>
      </c>
      <c r="B52" s="70"/>
      <c r="C52" s="70"/>
      <c r="D52" s="70"/>
      <c r="E52" s="70"/>
    </row>
    <row r="53" spans="1:7" ht="15.75" thickBot="1" x14ac:dyDescent="0.3">
      <c r="A53" s="50" t="s">
        <v>185</v>
      </c>
      <c r="B53" s="70"/>
      <c r="C53" s="70"/>
      <c r="D53" s="70"/>
      <c r="E53" s="70"/>
    </row>
    <row r="54" spans="1:7" ht="15.75" thickBot="1" x14ac:dyDescent="0.3">
      <c r="A54" s="50" t="s">
        <v>186</v>
      </c>
      <c r="B54" s="70"/>
      <c r="C54" s="70"/>
      <c r="D54" s="70"/>
      <c r="E54" s="70"/>
    </row>
    <row r="55" spans="1:7" ht="15.75" thickBot="1" x14ac:dyDescent="0.3">
      <c r="A55" s="50" t="s">
        <v>187</v>
      </c>
      <c r="B55" s="70"/>
      <c r="C55" s="70"/>
      <c r="D55" s="70"/>
      <c r="E55" s="70"/>
    </row>
    <row r="56" spans="1:7" x14ac:dyDescent="0.25">
      <c r="A56" s="46"/>
    </row>
    <row r="58" spans="1:7" ht="15.75" thickBot="1" x14ac:dyDescent="0.3">
      <c r="A58" s="46" t="s">
        <v>188</v>
      </c>
    </row>
    <row r="59" spans="1:7" ht="15.75" thickBot="1" x14ac:dyDescent="0.3">
      <c r="A59" s="127" t="s">
        <v>189</v>
      </c>
      <c r="B59" s="128"/>
      <c r="C59" s="129"/>
    </row>
    <row r="60" spans="1:7" ht="15.75" thickBot="1" x14ac:dyDescent="0.3">
      <c r="A60" s="71" t="s">
        <v>7</v>
      </c>
      <c r="B60" s="53" t="s">
        <v>8</v>
      </c>
      <c r="C60" s="70" t="s">
        <v>9</v>
      </c>
    </row>
    <row r="61" spans="1:7" ht="30.75" thickBot="1" x14ac:dyDescent="0.3">
      <c r="A61" s="50" t="s">
        <v>190</v>
      </c>
      <c r="B61" s="53">
        <v>20</v>
      </c>
      <c r="C61" s="70"/>
    </row>
    <row r="62" spans="1:7" ht="15.75" thickBot="1" x14ac:dyDescent="0.3">
      <c r="A62" s="50" t="s">
        <v>11</v>
      </c>
      <c r="B62" s="53">
        <v>3</v>
      </c>
      <c r="C62" s="70"/>
    </row>
    <row r="63" spans="1:7" ht="15.75" thickBot="1" x14ac:dyDescent="0.3">
      <c r="A63" s="50" t="s">
        <v>12</v>
      </c>
      <c r="B63" s="53">
        <v>3</v>
      </c>
      <c r="C63" s="70"/>
    </row>
    <row r="64" spans="1:7" ht="15.75" thickBot="1" x14ac:dyDescent="0.3">
      <c r="A64" s="50" t="s">
        <v>13</v>
      </c>
      <c r="B64" s="53">
        <v>3</v>
      </c>
      <c r="C64" s="70"/>
    </row>
    <row r="65" spans="1:4" x14ac:dyDescent="0.25">
      <c r="A65" s="46"/>
    </row>
    <row r="67" spans="1:4" ht="15.75" thickBot="1" x14ac:dyDescent="0.3">
      <c r="A67" s="46" t="s">
        <v>191</v>
      </c>
    </row>
    <row r="68" spans="1:4" ht="15.75" thickBot="1" x14ac:dyDescent="0.3">
      <c r="A68" s="127" t="s">
        <v>192</v>
      </c>
      <c r="B68" s="128"/>
      <c r="C68" s="128"/>
      <c r="D68" s="129"/>
    </row>
    <row r="69" spans="1:4" ht="45.75" thickBot="1" x14ac:dyDescent="0.3">
      <c r="A69" s="42" t="s">
        <v>15</v>
      </c>
      <c r="B69" s="44" t="s">
        <v>9</v>
      </c>
      <c r="C69" s="44" t="s">
        <v>16</v>
      </c>
      <c r="D69" s="44" t="s">
        <v>17</v>
      </c>
    </row>
    <row r="70" spans="1:4" ht="15.75" thickBot="1" x14ac:dyDescent="0.3">
      <c r="A70" s="42" t="s">
        <v>18</v>
      </c>
      <c r="B70" s="43">
        <f>COUNTIFS(Survey_Business_Office,$A$1, Survey_Location_Type, "Site", Survey_Work_Progress,"&lt;&gt;Cancelled", Survey_Date,"&gt;=" &amp; Month_Start_Date, Survey_Date,"&lt;=" &amp; Month_End_Date)</f>
        <v>0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71" spans="1:4" ht="15.75" thickBot="1" x14ac:dyDescent="0.3">
      <c r="A71" s="42" t="s">
        <v>19</v>
      </c>
      <c r="B71" s="43">
        <f>COUNTIFS(Survey_Business_Office,$A$1, Survey_Location_Type, "Site", Survey_Work_Progress,"&lt;&gt;Cancelled", Survey_Date,"&gt;=" &amp; Year_Start_Date, Survey_Date,"&lt;=" &amp; Year_End_Date)</f>
        <v>0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71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72" spans="1:4" x14ac:dyDescent="0.25">
      <c r="A72" s="45"/>
    </row>
    <row r="73" spans="1:4" x14ac:dyDescent="0.25">
      <c r="A73" s="45" t="s">
        <v>193</v>
      </c>
    </row>
    <row r="74" spans="1:4" x14ac:dyDescent="0.25">
      <c r="A74" s="45" t="s">
        <v>178</v>
      </c>
    </row>
    <row r="75" spans="1:4" x14ac:dyDescent="0.25">
      <c r="A75" s="45" t="s">
        <v>179</v>
      </c>
    </row>
    <row r="76" spans="1:4" x14ac:dyDescent="0.25">
      <c r="A76" s="45"/>
    </row>
    <row r="77" spans="1:4" x14ac:dyDescent="0.25">
      <c r="A77" s="45" t="s">
        <v>151</v>
      </c>
    </row>
    <row r="78" spans="1:4" x14ac:dyDescent="0.25">
      <c r="A78" s="45" t="s">
        <v>50</v>
      </c>
    </row>
    <row r="81" spans="1:3" ht="15.75" thickBot="1" x14ac:dyDescent="0.3">
      <c r="A81" s="46" t="s">
        <v>194</v>
      </c>
    </row>
    <row r="82" spans="1:3" ht="15.75" thickBot="1" x14ac:dyDescent="0.3">
      <c r="A82" s="127" t="s">
        <v>148</v>
      </c>
      <c r="B82" s="128"/>
      <c r="C82" s="129"/>
    </row>
    <row r="83" spans="1:3" ht="30.75" thickBot="1" x14ac:dyDescent="0.3">
      <c r="A83" s="42" t="s">
        <v>24</v>
      </c>
      <c r="B83" s="44" t="s">
        <v>9</v>
      </c>
      <c r="C83" s="44" t="s">
        <v>17</v>
      </c>
    </row>
    <row r="84" spans="1:3" ht="15.75" thickBot="1" x14ac:dyDescent="0.3">
      <c r="A84" s="41" t="s">
        <v>195</v>
      </c>
      <c r="B84" s="43">
        <f>COUNTIFS(Survey_Business_Office,$A$1, Survey_Type_Of_Establishment, A84, Survey_Work_Progress,"&lt;&gt;Cancelled", Survey_Date,"&gt;=" &amp; Month_Start_Date, Survey_Date,"&lt;=" &amp; Month_End_Date, Survey_Location_Type, "Commercial Marketplace")</f>
        <v>1</v>
      </c>
      <c r="C84" s="43">
        <f>SUMIFS(Survey_Product_Qty, Survey_Business_Office,$A$1, Survey_Work_Progress,"&lt;&gt;Cancelled", Survey_Date,"&gt;=" &amp; Month_Start_Date, Survey_Date,"&lt;=" &amp; Month_End_Date, Survey_Type_Of_Establishment,A84,Survey_Location_Type, "Commercial Marketplace")</f>
        <v>89</v>
      </c>
    </row>
    <row r="85" spans="1:3" ht="15.75" thickBot="1" x14ac:dyDescent="0.3">
      <c r="A85" s="41" t="s">
        <v>196</v>
      </c>
      <c r="B85" s="43">
        <f>COUNTIFS(Survey_Business_Office,$A$1, Survey_Type_Of_Establishment, A85, Survey_Work_Progress,"&lt;&gt;Cancelled", Survey_Date,"&gt;=" &amp; Month_Start_Date, Survey_Date,"&lt;=" &amp; Month_End_Date, Survey_Location_Type, "Commercial Marketplace")</f>
        <v>0</v>
      </c>
      <c r="C85" s="43">
        <f>SUMIFS(Survey_Product_Qty, Survey_Business_Office,$A$1, Survey_Work_Progress,"&lt;&gt;Cancelled", Survey_Date,"&gt;=" &amp; Month_Start_Date, Survey_Date,"&lt;=" &amp; Month_End_Date, Survey_Type_Of_Establishment,A85,Survey_Location_Type, "Commercial Marketplace")</f>
        <v>0</v>
      </c>
    </row>
    <row r="86" spans="1:3" ht="15.75" thickBot="1" x14ac:dyDescent="0.3">
      <c r="A86" s="41" t="s">
        <v>197</v>
      </c>
      <c r="B86" s="43">
        <f>COUNTIFS(Survey_Business_Office,$A$1, Survey_Type_Of_Establishment, A86, Survey_Work_Progress,"&lt;&gt;Cancelled", Survey_Date,"&gt;=" &amp; Month_Start_Date, Survey_Date,"&lt;=" &amp; Month_End_Date, Survey_Location_Type, "Commercial Marketplace")</f>
        <v>0</v>
      </c>
      <c r="C86" s="43">
        <f>SUMIFS(Survey_Product_Qty, Survey_Business_Office,$A$1, Survey_Work_Progress,"&lt;&gt;Cancelled", Survey_Date,"&gt;=" &amp; Month_Start_Date, Survey_Date,"&lt;=" &amp; Month_End_Date, Survey_Type_Of_Establishment,A86,Survey_Location_Type, "Commercial Marketplace")</f>
        <v>0</v>
      </c>
    </row>
    <row r="87" spans="1:3" ht="15.75" thickBot="1" x14ac:dyDescent="0.3">
      <c r="A87" s="41" t="s">
        <v>198</v>
      </c>
      <c r="B87" s="43">
        <f>COUNTIFS(Survey_Business_Office,$A$1, Survey_Type_Of_Establishment, A87, Survey_Work_Progress,"&lt;&gt;Cancelled", Survey_Date,"&gt;=" &amp; Month_Start_Date, Survey_Date,"&lt;=" &amp; Month_End_Date, Survey_Location_Type, "Commercial Marketplace")</f>
        <v>0</v>
      </c>
      <c r="C87" s="43">
        <f>SUMIFS(Survey_Product_Qty, Survey_Business_Office,$A$1, Survey_Work_Progress,"&lt;&gt;Cancelled", Survey_Date,"&gt;=" &amp; Month_Start_Date, Survey_Date,"&lt;=" &amp; Month_End_Date, Survey_Type_Of_Establishment,A87,Survey_Location_Type, "Commercial Marketplace")</f>
        <v>0</v>
      </c>
    </row>
    <row r="88" spans="1:3" ht="15.75" thickBot="1" x14ac:dyDescent="0.3">
      <c r="A88" s="41" t="s">
        <v>199</v>
      </c>
      <c r="B88" s="43">
        <f>COUNTIFS(Survey_Business_Office,$A$1, Survey_Type_Of_Establishment, A88, Survey_Work_Progress,"&lt;&gt;Cancelled", Survey_Date,"&gt;=" &amp; Month_Start_Date, Survey_Date,"&lt;=" &amp; Month_End_Date, Survey_Location_Type, "Commercial Marketplace")</f>
        <v>0</v>
      </c>
      <c r="C88" s="43">
        <f>SUMIFS(Survey_Product_Qty, Survey_Business_Office,$A$1, Survey_Work_Progress,"&lt;&gt;Cancelled", Survey_Date,"&gt;=" &amp; Month_Start_Date, Survey_Date,"&lt;=" &amp; Month_End_Date, Survey_Type_Of_Establishment,A88,Survey_Location_Type, "Commercial Marketplace")</f>
        <v>0</v>
      </c>
    </row>
    <row r="89" spans="1:3" ht="15.75" thickBot="1" x14ac:dyDescent="0.3">
      <c r="A89" s="41" t="s">
        <v>200</v>
      </c>
      <c r="B89" s="43">
        <f>COUNTIFS(Survey_Business_Office,$A$1, Survey_Type_Of_Establishment, A89, Survey_Work_Progress,"&lt;&gt;Cancelled", Survey_Date,"&gt;=" &amp; Month_Start_Date, Survey_Date,"&lt;=" &amp; Month_End_Date, Survey_Location_Type, "Commercial Marketplace")</f>
        <v>0</v>
      </c>
      <c r="C89" s="43">
        <f>SUMIFS(Survey_Product_Qty, Survey_Business_Office,$A$1, Survey_Work_Progress,"&lt;&gt;Cancelled", Survey_Date,"&gt;=" &amp; Month_Start_Date, Survey_Date,"&lt;=" &amp; Month_End_Date, Survey_Type_Of_Establishment,A89,Survey_Location_Type, "Commercial Marketplace")</f>
        <v>0</v>
      </c>
    </row>
    <row r="90" spans="1:3" ht="15.75" thickBot="1" x14ac:dyDescent="0.3">
      <c r="A90" s="41" t="s">
        <v>201</v>
      </c>
      <c r="B90" s="43">
        <f>COUNTIFS(Survey_Business_Office,$A$1, Survey_Type_Of_Establishment, A90, Survey_Work_Progress,"&lt;&gt;Cancelled", Survey_Date,"&gt;=" &amp; Month_Start_Date, Survey_Date,"&lt;=" &amp; Month_End_Date, Survey_Location_Type, "Commercial Marketplace")</f>
        <v>0</v>
      </c>
      <c r="C90" s="43">
        <f>SUMIFS(Survey_Product_Qty, Survey_Business_Office,$A$1, Survey_Work_Progress,"&lt;&gt;Cancelled", Survey_Date,"&gt;=" &amp; Month_Start_Date, Survey_Date,"&lt;=" &amp; Month_End_Date, Survey_Type_Of_Establishment,A90,Survey_Location_Type, "Commercial Marketplace")</f>
        <v>0</v>
      </c>
    </row>
    <row r="91" spans="1:3" ht="15.75" thickBot="1" x14ac:dyDescent="0.3">
      <c r="A91" s="41" t="s">
        <v>202</v>
      </c>
      <c r="B91" s="43">
        <f>COUNTIFS(Survey_Business_Office,$A$1, Survey_Type_Of_Establishment, A91, Survey_Work_Progress,"&lt;&gt;Cancelled", Survey_Date,"&gt;=" &amp; Month_Start_Date, Survey_Date,"&lt;=" &amp; Month_End_Date, Survey_Location_Type, "Commercial Marketplace")</f>
        <v>0</v>
      </c>
      <c r="C91" s="43">
        <f>SUMIFS(Survey_Product_Qty, Survey_Business_Office,$A$1, Survey_Work_Progress,"&lt;&gt;Cancelled", Survey_Date,"&gt;=" &amp; Month_Start_Date, Survey_Date,"&lt;=" &amp; Month_End_Date, Survey_Type_Of_Establishment,A91,Survey_Location_Type, "Commercial Marketplace")</f>
        <v>0</v>
      </c>
    </row>
    <row r="92" spans="1:3" ht="15.75" thickBot="1" x14ac:dyDescent="0.3">
      <c r="A92" s="41" t="s">
        <v>203</v>
      </c>
      <c r="B92" s="43">
        <f>COUNTIFS(Survey_Business_Office,$A$1, Survey_Type_Of_Establishment, A92, Survey_Work_Progress,"&lt;&gt;Cancelled", Survey_Date,"&gt;=" &amp; Month_Start_Date, Survey_Date,"&lt;=" &amp; Month_End_Date, Survey_Location_Type, "Commercial Marketplace")</f>
        <v>0</v>
      </c>
      <c r="C92" s="43">
        <f>SUMIFS(Survey_Product_Qty, Survey_Business_Office,$A$1, Survey_Work_Progress,"&lt;&gt;Cancelled", Survey_Date,"&gt;=" &amp; Month_Start_Date, Survey_Date,"&lt;=" &amp; Month_End_Date, Survey_Type_Of_Establishment,A92,Survey_Location_Type, "Commercial Marketplace")</f>
        <v>0</v>
      </c>
    </row>
    <row r="93" spans="1:3" ht="15.75" thickBot="1" x14ac:dyDescent="0.3">
      <c r="A93" s="41" t="s">
        <v>204</v>
      </c>
      <c r="B93" s="43">
        <f>COUNTIFS(Survey_Business_Office,$A$1, Survey_Type_Of_Establishment, A93, Survey_Work_Progress,"&lt;&gt;Cancelled", Survey_Date,"&gt;=" &amp; Month_Start_Date, Survey_Date,"&lt;=" &amp; Month_End_Date, Survey_Location_Type, "Commercial Marketplace")</f>
        <v>0</v>
      </c>
      <c r="C93" s="43">
        <f>SUMIFS(Survey_Product_Qty, Survey_Business_Office,$A$1, Survey_Work_Progress,"&lt;&gt;Cancelled", Survey_Date,"&gt;=" &amp; Month_Start_Date, Survey_Date,"&lt;=" &amp; Month_End_Date, Survey_Type_Of_Establishment,A93,Survey_Location_Type, "Commercial Marketplace")</f>
        <v>0</v>
      </c>
    </row>
    <row r="94" spans="1:3" ht="15.75" thickBot="1" x14ac:dyDescent="0.3">
      <c r="A94" s="41" t="s">
        <v>205</v>
      </c>
      <c r="B94" s="43">
        <f>COUNTIFS(Survey_Business_Office,$A$1, Survey_Type_Of_Establishment, A94, Survey_Work_Progress,"&lt;&gt;Cancelled", Survey_Date,"&gt;=" &amp; Month_Start_Date, Survey_Date,"&lt;=" &amp; Month_End_Date, Survey_Location_Type, "Commercial Marketplace")</f>
        <v>0</v>
      </c>
      <c r="C94" s="43">
        <f>SUMIFS(Survey_Product_Qty, Survey_Business_Office,$A$1, Survey_Work_Progress,"&lt;&gt;Cancelled", Survey_Date,"&gt;=" &amp; Month_Start_Date, Survey_Date,"&lt;=" &amp; Month_End_Date, Survey_Type_Of_Establishment,A94,Survey_Location_Type, "Commercial Marketplace")</f>
        <v>0</v>
      </c>
    </row>
    <row r="95" spans="1:3" ht="15.75" thickBot="1" x14ac:dyDescent="0.3">
      <c r="A95" s="41" t="s">
        <v>206</v>
      </c>
      <c r="B95" s="43">
        <f>COUNTIFS(Survey_Business_Office,$A$1, Survey_Type_Of_Establishment, A95, Survey_Work_Progress,"&lt;&gt;Cancelled", Survey_Date,"&gt;=" &amp; Month_Start_Date, Survey_Date,"&lt;=" &amp; Month_End_Date, Survey_Location_Type, "Commercial Marketplace")</f>
        <v>0</v>
      </c>
      <c r="C95" s="43">
        <f>SUMIFS(Survey_Product_Qty, Survey_Business_Office,$A$1, Survey_Work_Progress,"&lt;&gt;Cancelled", Survey_Date,"&gt;=" &amp; Month_Start_Date, Survey_Date,"&lt;=" &amp; Month_End_Date, Survey_Type_Of_Establishment,A95,Survey_Location_Type, "Commercial Marketplace")</f>
        <v>0</v>
      </c>
    </row>
    <row r="96" spans="1:3" ht="15.75" thickBot="1" x14ac:dyDescent="0.3">
      <c r="A96" s="42" t="s">
        <v>18</v>
      </c>
      <c r="B96" s="43">
        <f>SUM(B84:B95)</f>
        <v>1</v>
      </c>
      <c r="C96" s="43">
        <f>SUM(C84:C95)</f>
        <v>89</v>
      </c>
    </row>
    <row r="97" spans="1:3" ht="15.75" thickBot="1" x14ac:dyDescent="0.3">
      <c r="A97" s="42" t="s">
        <v>19</v>
      </c>
      <c r="B97" s="43">
        <f>COUNTIFS(Survey_Business_Office,$A$1, Survey_Work_Progress,"&lt;&gt;Cancelled", Survey_Date,"&gt;=" &amp; Year_Start_Date, Survey_Date,"&lt;=" &amp; Year_End_Date, Survey_Location_Type, "Commercial Marketplace")</f>
        <v>1</v>
      </c>
      <c r="C97" s="43">
        <f>SUMIFS(Survey_Product_Qty, Survey_Business_Office,$A$1, Survey_Work_Progress,"&lt;&gt;Cancelled", Survey_Date,"&gt;=" &amp; Year_Start_Date, Survey_Date,"&lt;=" &amp; Year_End_Date, Survey_Location_Type, "Commercial Marketplace")</f>
        <v>89</v>
      </c>
    </row>
    <row r="98" spans="1:3" x14ac:dyDescent="0.25">
      <c r="A98" s="45"/>
    </row>
    <row r="99" spans="1:3" ht="30" x14ac:dyDescent="0.25">
      <c r="A99" s="45" t="s">
        <v>207</v>
      </c>
    </row>
    <row r="100" spans="1:3" x14ac:dyDescent="0.25">
      <c r="A100" s="45" t="s">
        <v>178</v>
      </c>
    </row>
    <row r="101" spans="1:3" x14ac:dyDescent="0.25">
      <c r="A101" s="45" t="s">
        <v>179</v>
      </c>
    </row>
    <row r="102" spans="1:3" x14ac:dyDescent="0.25">
      <c r="A102" s="45"/>
    </row>
    <row r="103" spans="1:3" x14ac:dyDescent="0.25">
      <c r="A103" s="45" t="s">
        <v>208</v>
      </c>
    </row>
    <row r="104" spans="1:3" x14ac:dyDescent="0.25">
      <c r="A104" s="45" t="s">
        <v>50</v>
      </c>
    </row>
    <row r="107" spans="1:3" ht="15.75" thickBot="1" x14ac:dyDescent="0.3">
      <c r="A107" s="46" t="s">
        <v>209</v>
      </c>
    </row>
    <row r="108" spans="1:3" ht="15.75" thickBot="1" x14ac:dyDescent="0.3">
      <c r="A108" s="127" t="s">
        <v>210</v>
      </c>
      <c r="B108" s="129"/>
    </row>
    <row r="109" spans="1:3" ht="30.75" thickBot="1" x14ac:dyDescent="0.3">
      <c r="A109" s="64" t="s">
        <v>211</v>
      </c>
      <c r="B109" s="44" t="s">
        <v>212</v>
      </c>
    </row>
    <row r="110" spans="1:3" ht="15.75" thickBot="1" x14ac:dyDescent="0.3">
      <c r="A110" s="62" t="s">
        <v>31</v>
      </c>
      <c r="B110" s="43"/>
    </row>
    <row r="111" spans="1:3" ht="15.75" thickBot="1" x14ac:dyDescent="0.3">
      <c r="A111" s="62" t="s">
        <v>32</v>
      </c>
      <c r="B111" s="43"/>
    </row>
    <row r="112" spans="1:3" ht="15.75" thickBot="1" x14ac:dyDescent="0.3">
      <c r="A112" s="62" t="s">
        <v>33</v>
      </c>
      <c r="B112" s="43"/>
    </row>
    <row r="113" spans="1:2" ht="15.75" thickBot="1" x14ac:dyDescent="0.3">
      <c r="A113" s="62" t="s">
        <v>34</v>
      </c>
      <c r="B113" s="43"/>
    </row>
    <row r="114" spans="1:2" ht="15.75" thickBot="1" x14ac:dyDescent="0.3">
      <c r="A114" s="62" t="s">
        <v>35</v>
      </c>
      <c r="B114" s="43"/>
    </row>
    <row r="115" spans="1:2" ht="15.75" thickBot="1" x14ac:dyDescent="0.3">
      <c r="A115" s="62" t="s">
        <v>36</v>
      </c>
      <c r="B115" s="43"/>
    </row>
    <row r="116" spans="1:2" ht="15.75" thickBot="1" x14ac:dyDescent="0.3">
      <c r="A116" s="62" t="s">
        <v>37</v>
      </c>
      <c r="B116" s="43"/>
    </row>
    <row r="117" spans="1:2" ht="15.75" thickBot="1" x14ac:dyDescent="0.3">
      <c r="A117" s="62" t="s">
        <v>38</v>
      </c>
      <c r="B117" s="43"/>
    </row>
    <row r="118" spans="1:2" ht="15.75" thickBot="1" x14ac:dyDescent="0.3">
      <c r="A118" s="62" t="s">
        <v>39</v>
      </c>
      <c r="B118" s="43"/>
    </row>
    <row r="119" spans="1:2" ht="15.75" thickBot="1" x14ac:dyDescent="0.3">
      <c r="A119" s="64" t="s">
        <v>18</v>
      </c>
      <c r="B119" s="43"/>
    </row>
    <row r="120" spans="1:2" ht="15.75" thickBot="1" x14ac:dyDescent="0.3">
      <c r="A120" s="64" t="s">
        <v>19</v>
      </c>
      <c r="B120" s="43"/>
    </row>
    <row r="121" spans="1:2" x14ac:dyDescent="0.25">
      <c r="A121" s="72"/>
      <c r="B121" s="73"/>
    </row>
    <row r="122" spans="1:2" x14ac:dyDescent="0.25">
      <c r="A122" s="72"/>
      <c r="B122" s="73"/>
    </row>
    <row r="123" spans="1:2" x14ac:dyDescent="0.25">
      <c r="A123" s="45"/>
    </row>
    <row r="124" spans="1:2" ht="15.75" thickBot="1" x14ac:dyDescent="0.3">
      <c r="A124" s="46" t="s">
        <v>63</v>
      </c>
    </row>
    <row r="125" spans="1:2" ht="15.75" thickBot="1" x14ac:dyDescent="0.3">
      <c r="A125" s="127" t="s">
        <v>52</v>
      </c>
      <c r="B125" s="129"/>
    </row>
    <row r="126" spans="1:2" ht="15.75" thickBot="1" x14ac:dyDescent="0.3">
      <c r="A126" s="42" t="s">
        <v>53</v>
      </c>
      <c r="B126" s="44" t="s">
        <v>54</v>
      </c>
    </row>
    <row r="127" spans="1:2" ht="15.75" thickBot="1" x14ac:dyDescent="0.3">
      <c r="A127" s="41" t="s">
        <v>55</v>
      </c>
      <c r="B127" s="43"/>
    </row>
    <row r="128" spans="1:2" ht="15.75" thickBot="1" x14ac:dyDescent="0.3">
      <c r="A128" s="41" t="s">
        <v>56</v>
      </c>
      <c r="B128" s="43"/>
    </row>
    <row r="129" spans="1:4" ht="15.75" thickBot="1" x14ac:dyDescent="0.3">
      <c r="A129" s="41" t="s">
        <v>57</v>
      </c>
      <c r="B129" s="43"/>
    </row>
    <row r="130" spans="1:4" ht="15.75" thickBot="1" x14ac:dyDescent="0.3">
      <c r="A130" s="41" t="s">
        <v>58</v>
      </c>
      <c r="B130" s="43"/>
    </row>
    <row r="131" spans="1:4" ht="15.75" thickBot="1" x14ac:dyDescent="0.3">
      <c r="A131" s="42" t="s">
        <v>18</v>
      </c>
      <c r="B131" s="43"/>
    </row>
    <row r="132" spans="1:4" ht="15.75" thickBot="1" x14ac:dyDescent="0.3">
      <c r="A132" s="42" t="s">
        <v>19</v>
      </c>
      <c r="B132" s="43"/>
    </row>
    <row r="133" spans="1:4" x14ac:dyDescent="0.25">
      <c r="A133" s="45"/>
    </row>
    <row r="134" spans="1:4" x14ac:dyDescent="0.25">
      <c r="A134" s="45" t="s">
        <v>213</v>
      </c>
    </row>
    <row r="137" spans="1:4" ht="15.75" thickBot="1" x14ac:dyDescent="0.3">
      <c r="A137" s="46" t="s">
        <v>59</v>
      </c>
    </row>
    <row r="138" spans="1:4" ht="60.75" thickBot="1" x14ac:dyDescent="0.3">
      <c r="A138" s="47" t="s">
        <v>60</v>
      </c>
      <c r="B138" s="48" t="s">
        <v>29</v>
      </c>
      <c r="C138" s="49" t="s">
        <v>61</v>
      </c>
      <c r="D138" s="48" t="s">
        <v>62</v>
      </c>
    </row>
    <row r="139" spans="1:4" ht="15.75" thickBot="1" x14ac:dyDescent="0.3">
      <c r="A139" s="50"/>
      <c r="B139" s="51"/>
      <c r="C139" s="51"/>
      <c r="D139" s="51"/>
    </row>
    <row r="140" spans="1:4" ht="15.75" thickBot="1" x14ac:dyDescent="0.3">
      <c r="A140" s="50"/>
      <c r="B140" s="51"/>
      <c r="C140" s="51"/>
      <c r="D140" s="51"/>
    </row>
    <row r="141" spans="1:4" ht="15.75" thickBot="1" x14ac:dyDescent="0.3">
      <c r="A141" s="50"/>
      <c r="B141" s="51"/>
      <c r="C141" s="51"/>
      <c r="D141" s="51"/>
    </row>
    <row r="142" spans="1:4" x14ac:dyDescent="0.25">
      <c r="A142" s="46"/>
    </row>
    <row r="144" spans="1:4" ht="15.75" thickBot="1" x14ac:dyDescent="0.3">
      <c r="A144" s="46" t="s">
        <v>64</v>
      </c>
    </row>
    <row r="145" spans="1:2" ht="15.75" thickBot="1" x14ac:dyDescent="0.3">
      <c r="A145" s="127" t="s">
        <v>65</v>
      </c>
      <c r="B145" s="129"/>
    </row>
    <row r="146" spans="1:2" ht="15.75" thickBot="1" x14ac:dyDescent="0.3">
      <c r="A146" s="42" t="s">
        <v>66</v>
      </c>
      <c r="B146" s="53" t="s">
        <v>67</v>
      </c>
    </row>
    <row r="147" spans="1:2" ht="30.75" thickBot="1" x14ac:dyDescent="0.3">
      <c r="A147" s="41" t="s">
        <v>68</v>
      </c>
      <c r="B147" s="43">
        <f>SUMIFS(Survey_Withdrawals, Survey_Business_Office,$A$1, Survey_Work_Progress,"&lt;&gt;Cancelled", Survey_Date,"&gt;=" &amp; Month_Start_Date, Survey_Date,"&lt;=" &amp; Month_End_Date)</f>
        <v>2</v>
      </c>
    </row>
    <row r="148" spans="1:2" ht="30.75" thickBot="1" x14ac:dyDescent="0.3">
      <c r="A148" s="41" t="s">
        <v>69</v>
      </c>
      <c r="B148" s="43"/>
    </row>
    <row r="149" spans="1:2" ht="15.75" thickBot="1" x14ac:dyDescent="0.3">
      <c r="A149" s="41" t="s">
        <v>70</v>
      </c>
      <c r="B149" s="43">
        <f>SUMIFS(Survey_Product_Qty, Survey_Business_Office,$A$1, Survey_Work_Progress,"&lt;&gt;Cancelled", Survey_Date,"&gt;=" &amp; Month_Start_Date, Survey_Date,"&lt;=" &amp; Month_End_Date,Survey_Withdrawals,"&gt;0")</f>
        <v>175</v>
      </c>
    </row>
    <row r="150" spans="1:2" ht="30.75" thickBot="1" x14ac:dyDescent="0.3">
      <c r="A150" s="41" t="s">
        <v>71</v>
      </c>
      <c r="B150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151" spans="1:2" ht="30.75" thickBot="1" x14ac:dyDescent="0.3">
      <c r="A151" s="41" t="s">
        <v>72</v>
      </c>
      <c r="B151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152" spans="1:2" ht="15.75" thickBot="1" x14ac:dyDescent="0.3">
      <c r="A152" s="41" t="s">
        <v>73</v>
      </c>
      <c r="B152" s="43"/>
    </row>
    <row r="153" spans="1:2" ht="30.75" thickBot="1" x14ac:dyDescent="0.3">
      <c r="A153" s="41" t="s">
        <v>74</v>
      </c>
      <c r="B153" s="43">
        <f>SUMIFS(Survey_Detentions, Survey_Location_Type,"Port of Entry", Survey_Business_Office,$A$1, Survey_Work_Progress,"&lt;&gt;Cancelled", Survey_Date,"&gt;=" &amp; Month_Start_Date, Survey_Date,"&lt;=" &amp; Month_End_Date)</f>
        <v>1</v>
      </c>
    </row>
    <row r="154" spans="1:2" ht="30.75" thickBot="1" x14ac:dyDescent="0.3">
      <c r="A154" s="41" t="s">
        <v>75</v>
      </c>
      <c r="B154" s="43">
        <f>SUMIFS(Survey_Product_Qty, Survey_Business_Office,$A$1, Survey_Work_Progress,"&lt;&gt;Cancelled", Survey_Date,"&gt;=" &amp; Month_Start_Date, Survey_Date,"&lt;=" &amp; Month_End_Date,Survey_Detentions,"&gt;0", Survey_Location_Type, "Port of Entry")</f>
        <v>51</v>
      </c>
    </row>
    <row r="155" spans="1:2" ht="15.75" thickBot="1" x14ac:dyDescent="0.3">
      <c r="A155" s="41" t="s">
        <v>76</v>
      </c>
      <c r="B155" s="43">
        <f>SUMIFS(Survey_Detentions, Survey_Location_Type,"Site", Survey_Business_Office,$A$1, Survey_Work_Progress,"&lt;&gt;Cancelled", Survey_Date,"&gt;=" &amp; Month_Start_Date, Survey_Date,"&lt;=" &amp; Month_End_Date)</f>
        <v>0</v>
      </c>
    </row>
    <row r="156" spans="1:2" ht="30.75" thickBot="1" x14ac:dyDescent="0.3">
      <c r="A156" s="41" t="s">
        <v>77</v>
      </c>
      <c r="B156" s="43">
        <f>SUMIFS(Survey_Product_Qty, Survey_Business_Office,$A$1, Survey_Work_Progress,"&lt;&gt;Cancelled", Survey_Date,"&gt;=" &amp; Month_Start_Date, Survey_Date,"&lt;=" &amp; Month_End_Date,Survey_Detentions,"&gt;0", Survey_Location_Type, "Site")</f>
        <v>0</v>
      </c>
    </row>
    <row r="157" spans="1:2" ht="30.75" thickBot="1" x14ac:dyDescent="0.3">
      <c r="A157" s="41" t="s">
        <v>78</v>
      </c>
      <c r="B157" s="43"/>
    </row>
    <row r="158" spans="1:2" ht="30.75" thickBot="1" x14ac:dyDescent="0.3">
      <c r="A158" s="41" t="s">
        <v>79</v>
      </c>
      <c r="B158" s="43"/>
    </row>
    <row r="159" spans="1:2" ht="15.75" thickBot="1" x14ac:dyDescent="0.3">
      <c r="A159" s="42" t="s">
        <v>80</v>
      </c>
      <c r="B159" s="43"/>
    </row>
    <row r="160" spans="1:2" ht="15.75" thickBot="1" x14ac:dyDescent="0.3">
      <c r="A160" s="42" t="s">
        <v>19</v>
      </c>
      <c r="B160" s="43"/>
    </row>
    <row r="161" spans="1:5" x14ac:dyDescent="0.25">
      <c r="A161" s="45"/>
    </row>
    <row r="162" spans="1:5" x14ac:dyDescent="0.25">
      <c r="A162" s="45" t="s">
        <v>208</v>
      </c>
    </row>
    <row r="165" spans="1:5" x14ac:dyDescent="0.25">
      <c r="A165" s="46" t="s">
        <v>81</v>
      </c>
    </row>
    <row r="166" spans="1:5" ht="15.75" thickBot="1" x14ac:dyDescent="0.3">
      <c r="A166" s="45" t="s">
        <v>82</v>
      </c>
    </row>
    <row r="167" spans="1:5" x14ac:dyDescent="0.25">
      <c r="A167" s="130" t="s">
        <v>83</v>
      </c>
      <c r="B167" s="130" t="s">
        <v>84</v>
      </c>
      <c r="C167" s="130" t="s">
        <v>85</v>
      </c>
      <c r="D167" s="130" t="s">
        <v>86</v>
      </c>
      <c r="E167" s="54" t="s">
        <v>87</v>
      </c>
    </row>
    <row r="168" spans="1:5" ht="75.75" thickBot="1" x14ac:dyDescent="0.3">
      <c r="A168" s="131"/>
      <c r="B168" s="131"/>
      <c r="C168" s="131"/>
      <c r="D168" s="131"/>
      <c r="E168" s="55" t="s">
        <v>88</v>
      </c>
    </row>
    <row r="169" spans="1:5" ht="29.25" customHeight="1" x14ac:dyDescent="0.25">
      <c r="A169" s="123" t="s">
        <v>89</v>
      </c>
      <c r="B169" s="125" t="s">
        <v>90</v>
      </c>
      <c r="C169" s="130">
        <v>2</v>
      </c>
      <c r="D169" s="130"/>
      <c r="E169" s="130"/>
    </row>
    <row r="170" spans="1:5" ht="15.75" thickBot="1" x14ac:dyDescent="0.3">
      <c r="A170" s="124"/>
      <c r="B170" s="126"/>
      <c r="C170" s="131"/>
      <c r="D170" s="131"/>
      <c r="E170" s="131"/>
    </row>
    <row r="171" spans="1:5" ht="29.25" customHeight="1" x14ac:dyDescent="0.25">
      <c r="A171" s="123" t="s">
        <v>91</v>
      </c>
      <c r="B171" s="125" t="s">
        <v>92</v>
      </c>
      <c r="C171" s="130">
        <v>2</v>
      </c>
      <c r="D171" s="130"/>
      <c r="E171" s="130"/>
    </row>
    <row r="172" spans="1:5" ht="15.75" thickBot="1" x14ac:dyDescent="0.3">
      <c r="A172" s="124"/>
      <c r="B172" s="126"/>
      <c r="C172" s="131"/>
      <c r="D172" s="131"/>
      <c r="E172" s="131"/>
    </row>
    <row r="173" spans="1:5" ht="29.25" customHeight="1" x14ac:dyDescent="0.25">
      <c r="A173" s="123" t="s">
        <v>93</v>
      </c>
      <c r="B173" s="125" t="s">
        <v>94</v>
      </c>
      <c r="C173" s="130">
        <v>2</v>
      </c>
      <c r="D173" s="130"/>
      <c r="E173" s="130"/>
    </row>
    <row r="174" spans="1:5" ht="15.75" thickBot="1" x14ac:dyDescent="0.3">
      <c r="A174" s="124"/>
      <c r="B174" s="126"/>
      <c r="C174" s="131"/>
      <c r="D174" s="131"/>
      <c r="E174" s="131"/>
    </row>
    <row r="175" spans="1:5" ht="29.25" customHeight="1" x14ac:dyDescent="0.25">
      <c r="A175" s="123" t="s">
        <v>95</v>
      </c>
      <c r="B175" s="125" t="s">
        <v>96</v>
      </c>
      <c r="C175" s="130">
        <v>1</v>
      </c>
      <c r="D175" s="130"/>
      <c r="E175" s="130"/>
    </row>
    <row r="176" spans="1:5" ht="15.75" thickBot="1" x14ac:dyDescent="0.3">
      <c r="A176" s="124"/>
      <c r="B176" s="126"/>
      <c r="C176" s="131"/>
      <c r="D176" s="131"/>
      <c r="E176" s="131"/>
    </row>
    <row r="177" spans="1:5" ht="29.25" customHeight="1" x14ac:dyDescent="0.25">
      <c r="A177" s="123" t="s">
        <v>97</v>
      </c>
      <c r="B177" s="125" t="s">
        <v>98</v>
      </c>
      <c r="C177" s="130">
        <v>3</v>
      </c>
      <c r="D177" s="130"/>
      <c r="E177" s="130"/>
    </row>
    <row r="178" spans="1:5" ht="15.75" thickBot="1" x14ac:dyDescent="0.3">
      <c r="A178" s="124"/>
      <c r="B178" s="126"/>
      <c r="C178" s="131"/>
      <c r="D178" s="131"/>
      <c r="E178" s="131"/>
    </row>
    <row r="179" spans="1:5" ht="15.75" thickBot="1" x14ac:dyDescent="0.3">
      <c r="A179" s="132" t="s">
        <v>99</v>
      </c>
      <c r="B179" s="133"/>
      <c r="C179" s="133"/>
      <c r="D179" s="133"/>
      <c r="E179" s="134"/>
    </row>
    <row r="180" spans="1:5" x14ac:dyDescent="0.25">
      <c r="A180" s="130" t="s">
        <v>83</v>
      </c>
      <c r="B180" s="130" t="s">
        <v>84</v>
      </c>
      <c r="C180" s="130" t="s">
        <v>85</v>
      </c>
      <c r="D180" s="130" t="s">
        <v>86</v>
      </c>
      <c r="E180" s="59" t="s">
        <v>87</v>
      </c>
    </row>
    <row r="181" spans="1:5" ht="75.75" thickBot="1" x14ac:dyDescent="0.3">
      <c r="A181" s="131"/>
      <c r="B181" s="131"/>
      <c r="C181" s="131"/>
      <c r="D181" s="131"/>
      <c r="E181" s="55" t="s">
        <v>88</v>
      </c>
    </row>
    <row r="182" spans="1:5" x14ac:dyDescent="0.25">
      <c r="A182" s="123" t="s">
        <v>100</v>
      </c>
      <c r="B182" s="60"/>
      <c r="C182" s="60"/>
      <c r="D182" s="123"/>
      <c r="E182" s="123"/>
    </row>
    <row r="183" spans="1:5" ht="30.75" thickBot="1" x14ac:dyDescent="0.3">
      <c r="A183" s="124"/>
      <c r="B183" s="43" t="s">
        <v>101</v>
      </c>
      <c r="C183" s="52">
        <v>42</v>
      </c>
      <c r="D183" s="124"/>
      <c r="E183" s="124"/>
    </row>
    <row r="184" spans="1:5" ht="29.25" customHeight="1" x14ac:dyDescent="0.25">
      <c r="A184" s="123" t="s">
        <v>102</v>
      </c>
      <c r="B184" s="123" t="s">
        <v>103</v>
      </c>
      <c r="C184" s="125">
        <v>4</v>
      </c>
      <c r="D184" s="125"/>
      <c r="E184" s="123"/>
    </row>
    <row r="185" spans="1:5" ht="15.75" thickBot="1" x14ac:dyDescent="0.3">
      <c r="A185" s="124"/>
      <c r="B185" s="124"/>
      <c r="C185" s="126"/>
      <c r="D185" s="126"/>
      <c r="E185" s="124"/>
    </row>
    <row r="186" spans="1:5" ht="29.25" customHeight="1" x14ac:dyDescent="0.25">
      <c r="A186" s="123" t="s">
        <v>104</v>
      </c>
      <c r="B186" s="123" t="s">
        <v>105</v>
      </c>
      <c r="C186" s="125">
        <v>5</v>
      </c>
      <c r="D186" s="125"/>
      <c r="E186" s="123"/>
    </row>
    <row r="187" spans="1:5" ht="15.75" thickBot="1" x14ac:dyDescent="0.3">
      <c r="A187" s="124"/>
      <c r="B187" s="124"/>
      <c r="C187" s="126"/>
      <c r="D187" s="126"/>
      <c r="E187" s="124"/>
    </row>
    <row r="188" spans="1:5" ht="29.25" customHeight="1" x14ac:dyDescent="0.25">
      <c r="A188" s="123" t="s">
        <v>106</v>
      </c>
      <c r="B188" s="123" t="s">
        <v>107</v>
      </c>
      <c r="C188" s="125">
        <v>2</v>
      </c>
      <c r="D188" s="125"/>
      <c r="E188" s="123"/>
    </row>
    <row r="189" spans="1:5" ht="15.75" thickBot="1" x14ac:dyDescent="0.3">
      <c r="A189" s="124"/>
      <c r="B189" s="124"/>
      <c r="C189" s="126"/>
      <c r="D189" s="126"/>
      <c r="E189" s="124"/>
    </row>
    <row r="190" spans="1:5" ht="29.25" customHeight="1" x14ac:dyDescent="0.25">
      <c r="A190" s="123" t="s">
        <v>108</v>
      </c>
      <c r="B190" s="123" t="s">
        <v>109</v>
      </c>
      <c r="C190" s="58"/>
      <c r="D190" s="58"/>
      <c r="E190" s="123"/>
    </row>
    <row r="191" spans="1:5" ht="15.75" thickBot="1" x14ac:dyDescent="0.3">
      <c r="A191" s="124"/>
      <c r="B191" s="124"/>
      <c r="C191" s="61">
        <v>1</v>
      </c>
      <c r="D191" s="61">
        <v>1</v>
      </c>
      <c r="E191" s="124"/>
    </row>
    <row r="192" spans="1:5" ht="44.25" customHeight="1" x14ac:dyDescent="0.25">
      <c r="A192" s="123" t="s">
        <v>110</v>
      </c>
      <c r="B192" s="123" t="s">
        <v>111</v>
      </c>
      <c r="C192" s="58"/>
      <c r="D192" s="58"/>
      <c r="E192" s="123"/>
    </row>
    <row r="193" spans="1:5" ht="15.75" thickBot="1" x14ac:dyDescent="0.3">
      <c r="A193" s="124"/>
      <c r="B193" s="124"/>
      <c r="C193" s="61">
        <v>1</v>
      </c>
      <c r="D193" s="61">
        <v>1</v>
      </c>
      <c r="E193" s="124"/>
    </row>
    <row r="194" spans="1:5" ht="15.75" thickBot="1" x14ac:dyDescent="0.3">
      <c r="A194" s="127" t="s">
        <v>112</v>
      </c>
      <c r="B194" s="128"/>
      <c r="C194" s="128"/>
      <c r="D194" s="128"/>
      <c r="E194" s="129"/>
    </row>
    <row r="195" spans="1:5" ht="15.75" thickBot="1" x14ac:dyDescent="0.3">
      <c r="A195" s="57" t="s">
        <v>83</v>
      </c>
      <c r="B195" s="63" t="s">
        <v>84</v>
      </c>
      <c r="C195" s="63" t="s">
        <v>85</v>
      </c>
      <c r="D195" s="63" t="s">
        <v>86</v>
      </c>
      <c r="E195" s="53"/>
    </row>
    <row r="196" spans="1:5" ht="44.25" customHeight="1" x14ac:dyDescent="0.25">
      <c r="A196" s="123" t="s">
        <v>113</v>
      </c>
      <c r="B196" s="125" t="s">
        <v>114</v>
      </c>
      <c r="C196" s="116">
        <v>8</v>
      </c>
      <c r="D196" s="116"/>
      <c r="E196" s="116"/>
    </row>
    <row r="197" spans="1:5" ht="15.75" thickBot="1" x14ac:dyDescent="0.3">
      <c r="A197" s="124"/>
      <c r="B197" s="126"/>
      <c r="C197" s="118"/>
      <c r="D197" s="118"/>
      <c r="E197" s="118"/>
    </row>
    <row r="198" spans="1:5" ht="29.25" customHeight="1" x14ac:dyDescent="0.25">
      <c r="A198" s="123" t="s">
        <v>115</v>
      </c>
      <c r="B198" s="125" t="s">
        <v>116</v>
      </c>
      <c r="C198" s="116">
        <v>5</v>
      </c>
      <c r="D198" s="116"/>
      <c r="E198" s="116"/>
    </row>
    <row r="199" spans="1:5" ht="15.75" thickBot="1" x14ac:dyDescent="0.3">
      <c r="A199" s="124"/>
      <c r="B199" s="126"/>
      <c r="C199" s="118"/>
      <c r="D199" s="118"/>
      <c r="E199" s="118"/>
    </row>
    <row r="200" spans="1:5" ht="29.25" customHeight="1" x14ac:dyDescent="0.25">
      <c r="A200" s="123" t="s">
        <v>117</v>
      </c>
      <c r="B200" s="125" t="s">
        <v>98</v>
      </c>
      <c r="C200" s="116">
        <v>3</v>
      </c>
      <c r="D200" s="116"/>
      <c r="E200" s="116"/>
    </row>
    <row r="201" spans="1:5" ht="15.75" thickBot="1" x14ac:dyDescent="0.3">
      <c r="A201" s="124"/>
      <c r="B201" s="126"/>
      <c r="C201" s="118"/>
      <c r="D201" s="118"/>
      <c r="E201" s="118"/>
    </row>
    <row r="202" spans="1:5" ht="29.25" customHeight="1" x14ac:dyDescent="0.25">
      <c r="A202" s="123" t="s">
        <v>118</v>
      </c>
      <c r="B202" s="125" t="s">
        <v>92</v>
      </c>
      <c r="C202" s="116">
        <v>2</v>
      </c>
      <c r="D202" s="116"/>
      <c r="E202" s="116"/>
    </row>
    <row r="203" spans="1:5" ht="15.75" thickBot="1" x14ac:dyDescent="0.3">
      <c r="A203" s="124"/>
      <c r="B203" s="126"/>
      <c r="C203" s="118"/>
      <c r="D203" s="118"/>
      <c r="E203" s="118"/>
    </row>
    <row r="204" spans="1:5" ht="29.25" customHeight="1" x14ac:dyDescent="0.25">
      <c r="A204" s="123" t="s">
        <v>119</v>
      </c>
      <c r="B204" s="125" t="s">
        <v>120</v>
      </c>
      <c r="C204" s="116">
        <v>6</v>
      </c>
      <c r="D204" s="116"/>
      <c r="E204" s="116"/>
    </row>
    <row r="205" spans="1:5" ht="15.75" thickBot="1" x14ac:dyDescent="0.3">
      <c r="A205" s="124"/>
      <c r="B205" s="126"/>
      <c r="C205" s="118"/>
      <c r="D205" s="118"/>
      <c r="E205" s="118"/>
    </row>
    <row r="206" spans="1:5" ht="29.25" customHeight="1" x14ac:dyDescent="0.25">
      <c r="A206" s="123" t="s">
        <v>121</v>
      </c>
      <c r="B206" s="125" t="s">
        <v>98</v>
      </c>
      <c r="C206" s="116">
        <v>3</v>
      </c>
      <c r="D206" s="116"/>
      <c r="E206" s="116"/>
    </row>
    <row r="207" spans="1:5" ht="15.75" thickBot="1" x14ac:dyDescent="0.3">
      <c r="A207" s="124"/>
      <c r="B207" s="126"/>
      <c r="C207" s="118"/>
      <c r="D207" s="118"/>
      <c r="E207" s="118"/>
    </row>
    <row r="208" spans="1:5" ht="29.25" customHeight="1" x14ac:dyDescent="0.25">
      <c r="A208" s="123" t="s">
        <v>122</v>
      </c>
      <c r="B208" s="125" t="s">
        <v>98</v>
      </c>
      <c r="C208" s="116">
        <v>3</v>
      </c>
      <c r="D208" s="116"/>
      <c r="E208" s="116"/>
    </row>
    <row r="209" spans="1:5" ht="15.75" thickBot="1" x14ac:dyDescent="0.3">
      <c r="A209" s="124"/>
      <c r="B209" s="126"/>
      <c r="C209" s="118"/>
      <c r="D209" s="118"/>
      <c r="E209" s="118"/>
    </row>
    <row r="210" spans="1:5" ht="29.25" customHeight="1" x14ac:dyDescent="0.25">
      <c r="A210" s="123" t="s">
        <v>122</v>
      </c>
      <c r="B210" s="125" t="s">
        <v>98</v>
      </c>
      <c r="C210" s="116">
        <v>3</v>
      </c>
      <c r="D210" s="116"/>
      <c r="E210" s="116"/>
    </row>
    <row r="211" spans="1:5" ht="15.75" thickBot="1" x14ac:dyDescent="0.3">
      <c r="A211" s="124"/>
      <c r="B211" s="126"/>
      <c r="C211" s="118"/>
      <c r="D211" s="118"/>
      <c r="E211" s="118"/>
    </row>
    <row r="212" spans="1:5" ht="15.75" thickBot="1" x14ac:dyDescent="0.3">
      <c r="A212" s="127" t="s">
        <v>123</v>
      </c>
      <c r="B212" s="128"/>
      <c r="C212" s="128"/>
      <c r="D212" s="128"/>
      <c r="E212" s="129"/>
    </row>
    <row r="213" spans="1:5" x14ac:dyDescent="0.25">
      <c r="A213" s="130" t="s">
        <v>83</v>
      </c>
      <c r="B213" s="130" t="s">
        <v>84</v>
      </c>
      <c r="C213" s="130" t="s">
        <v>85</v>
      </c>
      <c r="D213" s="130" t="s">
        <v>86</v>
      </c>
      <c r="E213" s="59" t="s">
        <v>87</v>
      </c>
    </row>
    <row r="214" spans="1:5" ht="75.75" thickBot="1" x14ac:dyDescent="0.3">
      <c r="A214" s="131"/>
      <c r="B214" s="131"/>
      <c r="C214" s="131"/>
      <c r="D214" s="131"/>
      <c r="E214" s="55" t="s">
        <v>88</v>
      </c>
    </row>
    <row r="215" spans="1:5" ht="29.25" customHeight="1" x14ac:dyDescent="0.25">
      <c r="A215" s="123" t="s">
        <v>124</v>
      </c>
      <c r="B215" s="125" t="s">
        <v>125</v>
      </c>
      <c r="C215" s="116">
        <v>2</v>
      </c>
      <c r="D215" s="116"/>
      <c r="E215" s="116"/>
    </row>
    <row r="216" spans="1:5" ht="15.75" thickBot="1" x14ac:dyDescent="0.3">
      <c r="A216" s="124"/>
      <c r="B216" s="126"/>
      <c r="C216" s="118"/>
      <c r="D216" s="118"/>
      <c r="E216" s="118"/>
    </row>
    <row r="217" spans="1:5" ht="29.25" customHeight="1" x14ac:dyDescent="0.25">
      <c r="A217" s="123" t="s">
        <v>126</v>
      </c>
      <c r="B217" s="125" t="s">
        <v>127</v>
      </c>
      <c r="C217" s="116">
        <v>3</v>
      </c>
      <c r="D217" s="116"/>
      <c r="E217" s="116"/>
    </row>
    <row r="218" spans="1:5" ht="15.75" thickBot="1" x14ac:dyDescent="0.3">
      <c r="A218" s="124"/>
      <c r="B218" s="126"/>
      <c r="C218" s="118"/>
      <c r="D218" s="118"/>
      <c r="E218" s="118"/>
    </row>
    <row r="219" spans="1:5" ht="29.25" customHeight="1" x14ac:dyDescent="0.25">
      <c r="A219" s="123" t="s">
        <v>128</v>
      </c>
      <c r="B219" s="125" t="s">
        <v>127</v>
      </c>
      <c r="C219" s="116">
        <v>3</v>
      </c>
      <c r="D219" s="116"/>
      <c r="E219" s="116"/>
    </row>
    <row r="220" spans="1:5" ht="15.75" thickBot="1" x14ac:dyDescent="0.3">
      <c r="A220" s="124"/>
      <c r="B220" s="126"/>
      <c r="C220" s="118"/>
      <c r="D220" s="118"/>
      <c r="E220" s="118"/>
    </row>
    <row r="221" spans="1:5" ht="29.25" customHeight="1" x14ac:dyDescent="0.25">
      <c r="A221" s="123" t="s">
        <v>129</v>
      </c>
      <c r="B221" s="125" t="s">
        <v>127</v>
      </c>
      <c r="C221" s="116">
        <v>3</v>
      </c>
      <c r="D221" s="116"/>
      <c r="E221" s="116"/>
    </row>
    <row r="222" spans="1:5" ht="15.75" thickBot="1" x14ac:dyDescent="0.3">
      <c r="A222" s="124"/>
      <c r="B222" s="126"/>
      <c r="C222" s="118"/>
      <c r="D222" s="118"/>
      <c r="E222" s="118"/>
    </row>
    <row r="223" spans="1:5" ht="29.25" customHeight="1" x14ac:dyDescent="0.25">
      <c r="A223" s="123" t="s">
        <v>130</v>
      </c>
      <c r="B223" s="125" t="s">
        <v>92</v>
      </c>
      <c r="C223" s="116">
        <v>2</v>
      </c>
      <c r="D223" s="116"/>
      <c r="E223" s="116"/>
    </row>
    <row r="224" spans="1:5" ht="15.75" thickBot="1" x14ac:dyDescent="0.3">
      <c r="A224" s="124"/>
      <c r="B224" s="126"/>
      <c r="C224" s="118"/>
      <c r="D224" s="118"/>
      <c r="E224" s="118"/>
    </row>
    <row r="225" spans="1:5" ht="29.25" customHeight="1" x14ac:dyDescent="0.25">
      <c r="A225" s="123" t="s">
        <v>131</v>
      </c>
      <c r="B225" s="125" t="s">
        <v>92</v>
      </c>
      <c r="C225" s="116">
        <v>2</v>
      </c>
      <c r="D225" s="116"/>
      <c r="E225" s="116"/>
    </row>
    <row r="226" spans="1:5" ht="15.75" thickBot="1" x14ac:dyDescent="0.3">
      <c r="A226" s="124"/>
      <c r="B226" s="126"/>
      <c r="C226" s="118"/>
      <c r="D226" s="118"/>
      <c r="E226" s="118"/>
    </row>
    <row r="227" spans="1:5" ht="29.25" customHeight="1" x14ac:dyDescent="0.25">
      <c r="A227" s="123" t="s">
        <v>132</v>
      </c>
      <c r="B227" s="125" t="s">
        <v>133</v>
      </c>
      <c r="C227" s="116">
        <v>2</v>
      </c>
      <c r="D227" s="116"/>
      <c r="E227" s="116"/>
    </row>
    <row r="228" spans="1:5" ht="15.75" thickBot="1" x14ac:dyDescent="0.3">
      <c r="A228" s="124"/>
      <c r="B228" s="126"/>
      <c r="C228" s="118"/>
      <c r="D228" s="118"/>
      <c r="E228" s="118"/>
    </row>
    <row r="229" spans="1:5" ht="29.25" customHeight="1" x14ac:dyDescent="0.25">
      <c r="A229" s="123" t="s">
        <v>134</v>
      </c>
      <c r="B229" s="125" t="s">
        <v>127</v>
      </c>
      <c r="C229" s="116">
        <v>3</v>
      </c>
      <c r="D229" s="116"/>
      <c r="E229" s="116"/>
    </row>
    <row r="230" spans="1:5" ht="15.75" thickBot="1" x14ac:dyDescent="0.3">
      <c r="A230" s="124"/>
      <c r="B230" s="126"/>
      <c r="C230" s="118"/>
      <c r="D230" s="118"/>
      <c r="E230" s="118"/>
    </row>
    <row r="231" spans="1:5" ht="29.25" customHeight="1" x14ac:dyDescent="0.25">
      <c r="A231" s="123" t="s">
        <v>135</v>
      </c>
      <c r="B231" s="125" t="s">
        <v>125</v>
      </c>
      <c r="C231" s="116">
        <v>2</v>
      </c>
      <c r="D231" s="116"/>
      <c r="E231" s="116"/>
    </row>
    <row r="232" spans="1:5" ht="15.75" thickBot="1" x14ac:dyDescent="0.3">
      <c r="A232" s="124"/>
      <c r="B232" s="126"/>
      <c r="C232" s="118"/>
      <c r="D232" s="118"/>
      <c r="E232" s="118"/>
    </row>
    <row r="233" spans="1:5" ht="29.25" customHeight="1" x14ac:dyDescent="0.25">
      <c r="A233" s="123" t="s">
        <v>136</v>
      </c>
      <c r="B233" s="125" t="s">
        <v>98</v>
      </c>
      <c r="C233" s="116">
        <v>3</v>
      </c>
      <c r="D233" s="116"/>
      <c r="E233" s="116"/>
    </row>
    <row r="234" spans="1:5" ht="15.75" thickBot="1" x14ac:dyDescent="0.3">
      <c r="A234" s="124"/>
      <c r="B234" s="126"/>
      <c r="C234" s="118"/>
      <c r="D234" s="118"/>
      <c r="E234" s="118"/>
    </row>
    <row r="235" spans="1:5" ht="29.25" customHeight="1" x14ac:dyDescent="0.25">
      <c r="A235" s="123" t="s">
        <v>137</v>
      </c>
      <c r="B235" s="125" t="s">
        <v>98</v>
      </c>
      <c r="C235" s="116">
        <v>3</v>
      </c>
      <c r="D235" s="116"/>
      <c r="E235" s="116"/>
    </row>
    <row r="236" spans="1:5" ht="15.75" thickBot="1" x14ac:dyDescent="0.3">
      <c r="A236" s="124"/>
      <c r="B236" s="126"/>
      <c r="C236" s="118"/>
      <c r="D236" s="118"/>
      <c r="E236" s="118"/>
    </row>
    <row r="237" spans="1:5" ht="29.25" customHeight="1" x14ac:dyDescent="0.25">
      <c r="A237" s="123" t="s">
        <v>138</v>
      </c>
      <c r="B237" s="125" t="s">
        <v>98</v>
      </c>
      <c r="C237" s="116">
        <v>3</v>
      </c>
      <c r="D237" s="116"/>
      <c r="E237" s="116"/>
    </row>
    <row r="238" spans="1:5" ht="15.75" thickBot="1" x14ac:dyDescent="0.3">
      <c r="A238" s="124"/>
      <c r="B238" s="126"/>
      <c r="C238" s="118"/>
      <c r="D238" s="118"/>
      <c r="E238" s="118"/>
    </row>
    <row r="239" spans="1:5" x14ac:dyDescent="0.25">
      <c r="A239" s="65"/>
    </row>
    <row r="240" spans="1:5" x14ac:dyDescent="0.25">
      <c r="A240" s="65"/>
    </row>
    <row r="242" spans="1:5" ht="15.75" thickBot="1" x14ac:dyDescent="0.3">
      <c r="A242" s="67" t="s">
        <v>139</v>
      </c>
    </row>
    <row r="243" spans="1:5" x14ac:dyDescent="0.25">
      <c r="A243" s="113" t="s">
        <v>140</v>
      </c>
      <c r="B243" s="116" t="s">
        <v>141</v>
      </c>
      <c r="C243" s="116" t="s">
        <v>142</v>
      </c>
      <c r="D243" s="119" t="s">
        <v>143</v>
      </c>
      <c r="E243" s="120"/>
    </row>
    <row r="244" spans="1:5" ht="15.75" thickBot="1" x14ac:dyDescent="0.3">
      <c r="A244" s="114"/>
      <c r="B244" s="117"/>
      <c r="C244" s="117"/>
      <c r="D244" s="121"/>
      <c r="E244" s="122"/>
    </row>
    <row r="245" spans="1:5" ht="30.75" thickBot="1" x14ac:dyDescent="0.3">
      <c r="A245" s="115"/>
      <c r="B245" s="118"/>
      <c r="C245" s="118"/>
      <c r="D245" s="44" t="s">
        <v>144</v>
      </c>
      <c r="E245" s="44" t="s">
        <v>145</v>
      </c>
    </row>
    <row r="246" spans="1:5" ht="15.75" thickBot="1" x14ac:dyDescent="0.3">
      <c r="A246" s="41" t="s">
        <v>146</v>
      </c>
      <c r="B246" s="52">
        <v>60</v>
      </c>
      <c r="C246" s="52">
        <v>20</v>
      </c>
      <c r="D246" s="43"/>
      <c r="E246" s="43"/>
    </row>
    <row r="247" spans="1:5" ht="15.75" thickBot="1" x14ac:dyDescent="0.3">
      <c r="A247" s="41" t="s">
        <v>147</v>
      </c>
      <c r="B247" s="52">
        <v>60</v>
      </c>
      <c r="C247" s="52">
        <v>20</v>
      </c>
      <c r="D247" s="43"/>
      <c r="E247" s="43"/>
    </row>
    <row r="248" spans="1:5" ht="15.75" thickBot="1" x14ac:dyDescent="0.3">
      <c r="A248" s="41" t="s">
        <v>148</v>
      </c>
      <c r="B248" s="52">
        <v>60</v>
      </c>
      <c r="C248" s="52">
        <v>44</v>
      </c>
      <c r="D248" s="43"/>
      <c r="E248" s="43"/>
    </row>
    <row r="249" spans="1:5" ht="15.75" thickBot="1" x14ac:dyDescent="0.3">
      <c r="A249" s="41" t="s">
        <v>149</v>
      </c>
      <c r="B249" s="52">
        <v>90</v>
      </c>
      <c r="C249" s="52">
        <v>30</v>
      </c>
      <c r="D249" s="43"/>
      <c r="E249" s="43"/>
    </row>
    <row r="250" spans="1:5" ht="15.75" thickBot="1" x14ac:dyDescent="0.3">
      <c r="A250" s="41" t="s">
        <v>150</v>
      </c>
      <c r="B250" s="52">
        <v>10</v>
      </c>
      <c r="C250" s="52">
        <v>3</v>
      </c>
      <c r="D250" s="43"/>
      <c r="E250" s="43"/>
    </row>
    <row r="251" spans="1:5" ht="15.75" thickBot="1" x14ac:dyDescent="0.3">
      <c r="A251" s="41" t="s">
        <v>18</v>
      </c>
      <c r="B251" s="52"/>
      <c r="C251" s="52"/>
      <c r="D251" s="43"/>
      <c r="E251" s="43"/>
    </row>
    <row r="252" spans="1:5" ht="15.75" thickBot="1" x14ac:dyDescent="0.3">
      <c r="A252" s="41" t="s">
        <v>19</v>
      </c>
      <c r="B252" s="52"/>
      <c r="C252" s="52"/>
      <c r="D252" s="43"/>
      <c r="E252" s="43"/>
    </row>
    <row r="253" spans="1:5" x14ac:dyDescent="0.25">
      <c r="A253" s="65"/>
    </row>
    <row r="254" spans="1:5" x14ac:dyDescent="0.25">
      <c r="A254" s="65" t="s">
        <v>151</v>
      </c>
    </row>
    <row r="255" spans="1:5" x14ac:dyDescent="0.25">
      <c r="A255" s="65" t="s">
        <v>50</v>
      </c>
    </row>
  </sheetData>
  <mergeCells count="175"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28575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topLeftCell="A7" workbookViewId="0">
      <selection activeCell="D24" sqref="D24"/>
    </sheetView>
  </sheetViews>
  <sheetFormatPr defaultRowHeight="15" x14ac:dyDescent="0.25"/>
  <cols>
    <col min="1" max="1" width="33.28515625" customWidth="1" collapsed="1"/>
    <col min="2" max="2" width="19.85546875" customWidth="1" collapsed="1"/>
    <col min="3" max="3" width="22.7109375" customWidth="1" collapsed="1"/>
    <col min="4" max="4" width="14.85546875" customWidth="1" collapsed="1"/>
    <col min="5" max="5" width="18.85546875" customWidth="1" collapsed="1"/>
    <col min="6" max="6" width="18.28515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218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20" spans="1:3" ht="15.75" thickBot="1" x14ac:dyDescent="0.3">
      <c r="A20" s="67" t="s">
        <v>214</v>
      </c>
    </row>
    <row r="21" spans="1:3" ht="15.75" thickBot="1" x14ac:dyDescent="0.3">
      <c r="A21" s="74" t="s">
        <v>215</v>
      </c>
      <c r="B21" s="69" t="s">
        <v>216</v>
      </c>
      <c r="C21" s="69" t="s">
        <v>217</v>
      </c>
    </row>
    <row r="22" spans="1:3" ht="15.75" thickBot="1" x14ac:dyDescent="0.3">
      <c r="A22" s="41" t="s">
        <v>218</v>
      </c>
      <c r="B22" s="43"/>
      <c r="C22" s="43"/>
    </row>
    <row r="23" spans="1:3" x14ac:dyDescent="0.25">
      <c r="A23" s="67" t="s">
        <v>219</v>
      </c>
    </row>
    <row r="26" spans="1:3" ht="15.75" thickBot="1" x14ac:dyDescent="0.3">
      <c r="A26" s="46" t="s">
        <v>220</v>
      </c>
    </row>
    <row r="27" spans="1:3" ht="15.75" thickBot="1" x14ac:dyDescent="0.3">
      <c r="A27" s="127" t="s">
        <v>148</v>
      </c>
      <c r="B27" s="128"/>
      <c r="C27" s="129"/>
    </row>
    <row r="28" spans="1:3" ht="30.75" thickBot="1" x14ac:dyDescent="0.3">
      <c r="A28" s="42" t="s">
        <v>24</v>
      </c>
      <c r="B28" s="44" t="s">
        <v>9</v>
      </c>
      <c r="C28" s="44" t="s">
        <v>17</v>
      </c>
    </row>
    <row r="29" spans="1:3" ht="15.75" thickBot="1" x14ac:dyDescent="0.3">
      <c r="A29" s="41" t="s">
        <v>195</v>
      </c>
      <c r="B29" s="43">
        <f>COUNTIFS(Survey_Business_Office,$A$1, Survey_Type_Of_Establishment, A29, Survey_Work_Progress,"&lt;&gt;Cancelled", Survey_Date,"&gt;=" &amp; Month_Start_Date, Survey_Date,"&lt;=" &amp; Month_End_Date, Survey_Location_Type, "Commercial Marketplace")</f>
        <v>1</v>
      </c>
      <c r="C29" s="43">
        <f>SUMIFS(Survey_Product_Qty, Survey_Business_Office,$A$1, Survey_Work_Progress,"&lt;&gt;Cancelled", Survey_Date,"&gt;=" &amp; Month_Start_Date, Survey_Date,"&lt;=" &amp; Month_End_Date, Survey_Type_Of_Establishment,A29,Survey_Location_Type, "Commercial Marketplace")</f>
        <v>56</v>
      </c>
    </row>
    <row r="30" spans="1:3" ht="15.75" thickBot="1" x14ac:dyDescent="0.3">
      <c r="A30" s="41" t="s">
        <v>196</v>
      </c>
      <c r="B30" s="43">
        <f>COUNTIFS(Survey_Business_Office,$A$1, Survey_Type_Of_Establishment, A30, Survey_Work_Progress,"&lt;&gt;Cancelled", Survey_Date,"&gt;=" &amp; Month_Start_Date, Survey_Date,"&lt;=" &amp; Month_End_Date, Survey_Location_Type, "Commercial Marketplace")</f>
        <v>0</v>
      </c>
      <c r="C30" s="43">
        <f>SUMIFS(Survey_Product_Qty, Survey_Business_Office,$A$1, Survey_Work_Progress,"&lt;&gt;Cancelled", Survey_Date,"&gt;=" &amp; Month_Start_Date, Survey_Date,"&lt;=" &amp; Month_End_Date, Survey_Type_Of_Establishment,A30,Survey_Location_Type, "Commercial Marketplace")</f>
        <v>0</v>
      </c>
    </row>
    <row r="31" spans="1:3" ht="15.75" thickBot="1" x14ac:dyDescent="0.3">
      <c r="A31" s="41" t="s">
        <v>198</v>
      </c>
      <c r="B31" s="43">
        <f>COUNTIFS(Survey_Business_Office,$A$1, Survey_Type_Of_Establishment, A31, Survey_Work_Progress,"&lt;&gt;Cancelled", Survey_Date,"&gt;=" &amp; Month_Start_Date, Survey_Date,"&lt;=" &amp; Month_End_Date, Survey_Location_Type, "Commercial Marketplace")</f>
        <v>0</v>
      </c>
      <c r="C31" s="43">
        <f>SUMIFS(Survey_Product_Qty, Survey_Business_Office,$A$1, Survey_Work_Progress,"&lt;&gt;Cancelled", Survey_Date,"&gt;=" &amp; Month_Start_Date, Survey_Date,"&lt;=" &amp; Month_End_Date, Survey_Type_Of_Establishment,A31,Survey_Location_Type, "Commercial Marketplace")</f>
        <v>0</v>
      </c>
    </row>
    <row r="32" spans="1:3" ht="15.75" thickBot="1" x14ac:dyDescent="0.3">
      <c r="A32" s="41" t="s">
        <v>199</v>
      </c>
      <c r="B32" s="43">
        <f>COUNTIFS(Survey_Business_Office,$A$1, Survey_Type_Of_Establishment, A32, Survey_Work_Progress,"&lt;&gt;Cancelled", Survey_Date,"&gt;=" &amp; Month_Start_Date, Survey_Date,"&lt;=" &amp; Month_End_Date, Survey_Location_Type, "Commercial Marketplace")</f>
        <v>0</v>
      </c>
      <c r="C32" s="43">
        <f>SUMIFS(Survey_Product_Qty, Survey_Business_Office,$A$1, Survey_Work_Progress,"&lt;&gt;Cancelled", Survey_Date,"&gt;=" &amp; Month_Start_Date, Survey_Date,"&lt;=" &amp; Month_End_Date, Survey_Type_Of_Establishment,A32,Survey_Location_Type, "Commercial Marketplace")</f>
        <v>0</v>
      </c>
    </row>
    <row r="33" spans="1:3" ht="15.75" thickBot="1" x14ac:dyDescent="0.3">
      <c r="A33" s="41" t="s">
        <v>200</v>
      </c>
      <c r="B33" s="43">
        <f>COUNTIFS(Survey_Business_Office,$A$1, Survey_Type_Of_Establishment, A33, Survey_Work_Progress,"&lt;&gt;Cancelled", Survey_Date,"&gt;=" &amp; Month_Start_Date, Survey_Date,"&lt;=" &amp; Month_End_Date, Survey_Location_Type, "Commercial Marketplace")</f>
        <v>0</v>
      </c>
      <c r="C33" s="43">
        <f>SUMIFS(Survey_Product_Qty, Survey_Business_Office,$A$1, Survey_Work_Progress,"&lt;&gt;Cancelled", Survey_Date,"&gt;=" &amp; Month_Start_Date, Survey_Date,"&lt;=" &amp; Month_End_Date, Survey_Type_Of_Establishment,A33,Survey_Location_Type, "Commercial Marketplace")</f>
        <v>0</v>
      </c>
    </row>
    <row r="34" spans="1:3" ht="15.75" thickBot="1" x14ac:dyDescent="0.3">
      <c r="A34" s="41" t="s">
        <v>202</v>
      </c>
      <c r="B34" s="43">
        <f>COUNTIFS(Survey_Business_Office,$A$1, Survey_Type_Of_Establishment, A34, Survey_Work_Progress,"&lt;&gt;Cancelled", Survey_Date,"&gt;=" &amp; Month_Start_Date, Survey_Date,"&lt;=" &amp; Month_End_Date, Survey_Location_Type, "Commercial Marketplace")</f>
        <v>0</v>
      </c>
      <c r="C34" s="43">
        <f>SUMIFS(Survey_Product_Qty, Survey_Business_Office,$A$1, Survey_Work_Progress,"&lt;&gt;Cancelled", Survey_Date,"&gt;=" &amp; Month_Start_Date, Survey_Date,"&lt;=" &amp; Month_End_Date, Survey_Type_Of_Establishment,A34,Survey_Location_Type, "Commercial Marketplace")</f>
        <v>0</v>
      </c>
    </row>
    <row r="35" spans="1:3" ht="15.75" thickBot="1" x14ac:dyDescent="0.3">
      <c r="A35" s="41" t="s">
        <v>203</v>
      </c>
      <c r="B35" s="43">
        <f>COUNTIFS(Survey_Business_Office,$A$1, Survey_Type_Of_Establishment, A35, Survey_Work_Progress,"&lt;&gt;Cancelled", Survey_Date,"&gt;=" &amp; Month_Start_Date, Survey_Date,"&lt;=" &amp; Month_End_Date, Survey_Location_Type, "Commercial Marketplace")</f>
        <v>0</v>
      </c>
      <c r="C35" s="43">
        <f>SUMIFS(Survey_Product_Qty, Survey_Business_Office,$A$1, Survey_Work_Progress,"&lt;&gt;Cancelled", Survey_Date,"&gt;=" &amp; Month_Start_Date, Survey_Date,"&lt;=" &amp; Month_End_Date, Survey_Type_Of_Establishment,A35,Survey_Location_Type, "Commercial Marketplace")</f>
        <v>0</v>
      </c>
    </row>
    <row r="36" spans="1:3" ht="15.75" thickBot="1" x14ac:dyDescent="0.3">
      <c r="A36" s="41" t="s">
        <v>204</v>
      </c>
      <c r="B36" s="43">
        <f>COUNTIFS(Survey_Business_Office,$A$1, Survey_Type_Of_Establishment, A36, Survey_Work_Progress,"&lt;&gt;Cancelled", Survey_Date,"&gt;=" &amp; Month_Start_Date, Survey_Date,"&lt;=" &amp; Month_End_Date, Survey_Location_Type, "Commercial Marketplace")</f>
        <v>0</v>
      </c>
      <c r="C36" s="43">
        <f>SUMIFS(Survey_Product_Qty, Survey_Business_Office,$A$1, Survey_Work_Progress,"&lt;&gt;Cancelled", Survey_Date,"&gt;=" &amp; Month_Start_Date, Survey_Date,"&lt;=" &amp; Month_End_Date, Survey_Type_Of_Establishment,A36,Survey_Location_Type, "Commercial Marketplace")</f>
        <v>0</v>
      </c>
    </row>
    <row r="37" spans="1:3" ht="15.75" thickBot="1" x14ac:dyDescent="0.3">
      <c r="A37" s="41" t="s">
        <v>205</v>
      </c>
      <c r="B37" s="43">
        <f>COUNTIFS(Survey_Business_Office,$A$1, Survey_Type_Of_Establishment, A37, Survey_Work_Progress,"&lt;&gt;Cancelled", Survey_Date,"&gt;=" &amp; Month_Start_Date, Survey_Date,"&lt;=" &amp; Month_End_Date, Survey_Location_Type, "Commercial Marketplace")</f>
        <v>0</v>
      </c>
      <c r="C37" s="43">
        <f>SUMIFS(Survey_Product_Qty, Survey_Business_Office,$A$1, Survey_Work_Progress,"&lt;&gt;Cancelled", Survey_Date,"&gt;=" &amp; Month_Start_Date, Survey_Date,"&lt;=" &amp; Month_End_Date, Survey_Type_Of_Establishment,A37,Survey_Location_Type, "Commercial Marketplace")</f>
        <v>0</v>
      </c>
    </row>
    <row r="38" spans="1:3" ht="15.75" thickBot="1" x14ac:dyDescent="0.3">
      <c r="A38" s="41" t="s">
        <v>206</v>
      </c>
      <c r="B38" s="43">
        <f>COUNTIFS(Survey_Business_Office,$A$1, Survey_Type_Of_Establishment, A38, Survey_Work_Progress,"&lt;&gt;Cancelled", Survey_Date,"&gt;=" &amp; Month_Start_Date, Survey_Date,"&lt;=" &amp; Month_End_Date, Survey_Location_Type, "Commercial Marketplace")</f>
        <v>0</v>
      </c>
      <c r="C38" s="43">
        <f>SUMIFS(Survey_Product_Qty, Survey_Business_Office,$A$1, Survey_Work_Progress,"&lt;&gt;Cancelled", Survey_Date,"&gt;=" &amp; Month_Start_Date, Survey_Date,"&lt;=" &amp; Month_End_Date, Survey_Type_Of_Establishment,A38,Survey_Location_Type, "Commercial Marketplace")</f>
        <v>0</v>
      </c>
    </row>
    <row r="39" spans="1:3" ht="15.75" thickBot="1" x14ac:dyDescent="0.3">
      <c r="A39" s="42" t="s">
        <v>18</v>
      </c>
      <c r="B39" s="43">
        <f>SUM(B29:B38)</f>
        <v>1</v>
      </c>
      <c r="C39" s="43">
        <f>SUM(C29:C38)</f>
        <v>56</v>
      </c>
    </row>
    <row r="40" spans="1:3" ht="15.75" thickBot="1" x14ac:dyDescent="0.3">
      <c r="A40" s="42" t="s">
        <v>19</v>
      </c>
      <c r="B40" s="43">
        <f>COUNTIFS(Survey_Business_Office,$A$1, Survey_Work_Progress,"&lt;&gt;Cancelled", Survey_Date,"&gt;=" &amp; Year_Start_Date, Survey_Date,"&lt;=" &amp; Year_End_Date, Survey_Location_Type, "Commercial Marketplace")</f>
        <v>1</v>
      </c>
      <c r="C40" s="43">
        <f>SUMIFS(Survey_Product_Qty, Survey_Business_Office,$A$1, Survey_Work_Progress,"&lt;&gt;Cancelled", Survey_Date,"&gt;=" &amp; Year_Start_Date, Survey_Date,"&lt;=" &amp; Year_End_Date, Survey_Location_Type, "Commercial Marketplace")</f>
        <v>56</v>
      </c>
    </row>
    <row r="41" spans="1:3" x14ac:dyDescent="0.25">
      <c r="A41" s="45"/>
    </row>
    <row r="42" spans="1:3" ht="30" x14ac:dyDescent="0.25">
      <c r="A42" s="45" t="s">
        <v>221</v>
      </c>
    </row>
    <row r="43" spans="1:3" x14ac:dyDescent="0.25">
      <c r="A43" s="45" t="s">
        <v>178</v>
      </c>
    </row>
    <row r="44" spans="1:3" x14ac:dyDescent="0.25">
      <c r="A44" s="45" t="s">
        <v>179</v>
      </c>
    </row>
    <row r="45" spans="1:3" x14ac:dyDescent="0.25">
      <c r="A45" s="45"/>
    </row>
    <row r="46" spans="1:3" x14ac:dyDescent="0.25">
      <c r="A46" s="45" t="s">
        <v>208</v>
      </c>
    </row>
    <row r="47" spans="1:3" x14ac:dyDescent="0.25">
      <c r="A47" s="45" t="s">
        <v>50</v>
      </c>
    </row>
    <row r="50" spans="1:5" ht="15.75" thickBot="1" x14ac:dyDescent="0.3">
      <c r="A50" s="46" t="s">
        <v>188</v>
      </c>
    </row>
    <row r="51" spans="1:5" ht="15.75" thickBot="1" x14ac:dyDescent="0.3">
      <c r="A51" s="75"/>
      <c r="B51" s="127" t="s">
        <v>189</v>
      </c>
      <c r="C51" s="128"/>
      <c r="D51" s="128"/>
      <c r="E51" s="129"/>
    </row>
    <row r="52" spans="1:5" s="77" customFormat="1" ht="30.75" thickBot="1" x14ac:dyDescent="0.3">
      <c r="A52" s="150" t="s">
        <v>7</v>
      </c>
      <c r="B52" s="151"/>
      <c r="C52" s="76" t="s">
        <v>222</v>
      </c>
      <c r="D52" s="76" t="s">
        <v>223</v>
      </c>
      <c r="E52" s="76" t="s">
        <v>9</v>
      </c>
    </row>
    <row r="53" spans="1:5" ht="15.75" thickBot="1" x14ac:dyDescent="0.3">
      <c r="A53" s="146" t="s">
        <v>224</v>
      </c>
      <c r="B53" s="147"/>
      <c r="C53" s="53">
        <v>6</v>
      </c>
      <c r="D53" s="53">
        <v>2</v>
      </c>
      <c r="E53" s="70"/>
    </row>
    <row r="54" spans="1:5" ht="15.75" thickBot="1" x14ac:dyDescent="0.3">
      <c r="A54" s="146" t="s">
        <v>11</v>
      </c>
      <c r="B54" s="147"/>
      <c r="C54" s="53">
        <v>6</v>
      </c>
      <c r="D54" s="53">
        <v>2</v>
      </c>
      <c r="E54" s="70"/>
    </row>
    <row r="55" spans="1:5" ht="15.75" thickBot="1" x14ac:dyDescent="0.3">
      <c r="A55" s="146" t="s">
        <v>12</v>
      </c>
      <c r="B55" s="147"/>
      <c r="C55" s="53">
        <v>1</v>
      </c>
      <c r="D55" s="53">
        <v>1</v>
      </c>
      <c r="E55" s="70"/>
    </row>
    <row r="56" spans="1:5" ht="15.75" thickBot="1" x14ac:dyDescent="0.3">
      <c r="A56" s="146" t="s">
        <v>13</v>
      </c>
      <c r="B56" s="147"/>
      <c r="C56" s="53">
        <v>1</v>
      </c>
      <c r="D56" s="53">
        <v>1</v>
      </c>
      <c r="E56" s="70"/>
    </row>
    <row r="57" spans="1:5" x14ac:dyDescent="0.25">
      <c r="A57" s="56"/>
      <c r="B57" s="56"/>
      <c r="C57" s="56"/>
      <c r="D57" s="56"/>
      <c r="E57" s="56"/>
    </row>
    <row r="58" spans="1:5" x14ac:dyDescent="0.25">
      <c r="A58" s="46"/>
    </row>
    <row r="59" spans="1:5" ht="15.75" thickBot="1" x14ac:dyDescent="0.3">
      <c r="A59" s="46" t="s">
        <v>191</v>
      </c>
    </row>
    <row r="60" spans="1:5" ht="15.75" thickBot="1" x14ac:dyDescent="0.3">
      <c r="A60" s="127" t="s">
        <v>52</v>
      </c>
      <c r="B60" s="129"/>
    </row>
    <row r="61" spans="1:5" ht="15.75" thickBot="1" x14ac:dyDescent="0.3">
      <c r="A61" s="42" t="s">
        <v>53</v>
      </c>
      <c r="B61" s="44" t="s">
        <v>54</v>
      </c>
    </row>
    <row r="62" spans="1:5" ht="30.75" thickBot="1" x14ac:dyDescent="0.3">
      <c r="A62" s="41" t="s">
        <v>225</v>
      </c>
      <c r="B62" s="43"/>
    </row>
    <row r="63" spans="1:5" ht="15.75" thickBot="1" x14ac:dyDescent="0.3">
      <c r="A63" s="41" t="s">
        <v>226</v>
      </c>
      <c r="B63" s="43"/>
    </row>
    <row r="64" spans="1:5" ht="15.75" thickBot="1" x14ac:dyDescent="0.3">
      <c r="A64" s="42" t="s">
        <v>18</v>
      </c>
      <c r="B64" s="43"/>
    </row>
    <row r="65" spans="1:6" ht="15.75" thickBot="1" x14ac:dyDescent="0.3">
      <c r="A65" s="42" t="s">
        <v>19</v>
      </c>
      <c r="B65" s="43"/>
    </row>
    <row r="66" spans="1:6" x14ac:dyDescent="0.25">
      <c r="A66" s="46"/>
    </row>
    <row r="68" spans="1:6" ht="15.75" thickBot="1" x14ac:dyDescent="0.3">
      <c r="A68" s="46" t="s">
        <v>227</v>
      </c>
    </row>
    <row r="69" spans="1:6" ht="104.25" customHeight="1" x14ac:dyDescent="0.25">
      <c r="A69" s="113" t="s">
        <v>228</v>
      </c>
      <c r="B69" s="148" t="s">
        <v>29</v>
      </c>
      <c r="C69" s="113" t="s">
        <v>229</v>
      </c>
      <c r="D69" s="78" t="s">
        <v>230</v>
      </c>
      <c r="E69" s="113" t="s">
        <v>232</v>
      </c>
      <c r="F69" s="113" t="s">
        <v>233</v>
      </c>
    </row>
    <row r="70" spans="1:6" ht="15.75" thickBot="1" x14ac:dyDescent="0.3">
      <c r="A70" s="115"/>
      <c r="B70" s="149"/>
      <c r="C70" s="115"/>
      <c r="D70" s="43" t="s">
        <v>231</v>
      </c>
      <c r="E70" s="115"/>
      <c r="F70" s="115"/>
    </row>
    <row r="71" spans="1:6" ht="15.75" thickBot="1" x14ac:dyDescent="0.3">
      <c r="A71" s="50"/>
      <c r="B71" s="51"/>
      <c r="C71" s="51"/>
      <c r="D71" s="51"/>
      <c r="E71" s="51"/>
      <c r="F71" s="51"/>
    </row>
    <row r="72" spans="1:6" ht="15.75" thickBot="1" x14ac:dyDescent="0.3">
      <c r="A72" s="50"/>
      <c r="B72" s="51"/>
      <c r="C72" s="51"/>
      <c r="D72" s="51"/>
      <c r="E72" s="51"/>
      <c r="F72" s="51"/>
    </row>
    <row r="73" spans="1:6" ht="15.75" thickBot="1" x14ac:dyDescent="0.3">
      <c r="A73" s="50"/>
      <c r="B73" s="51"/>
      <c r="C73" s="51"/>
      <c r="D73" s="51"/>
      <c r="E73" s="51"/>
      <c r="F73" s="51"/>
    </row>
    <row r="76" spans="1:6" x14ac:dyDescent="0.25">
      <c r="A76" s="46"/>
    </row>
    <row r="77" spans="1:6" ht="15.75" thickBot="1" x14ac:dyDescent="0.3">
      <c r="A77" s="46" t="s">
        <v>209</v>
      </c>
    </row>
    <row r="78" spans="1:6" ht="15.75" thickBot="1" x14ac:dyDescent="0.3">
      <c r="A78" s="127" t="s">
        <v>65</v>
      </c>
      <c r="B78" s="129"/>
    </row>
    <row r="79" spans="1:6" ht="15.75" thickBot="1" x14ac:dyDescent="0.3">
      <c r="A79" s="42" t="s">
        <v>66</v>
      </c>
      <c r="B79" s="53" t="s">
        <v>67</v>
      </c>
    </row>
    <row r="80" spans="1:6" ht="30.75" thickBot="1" x14ac:dyDescent="0.3">
      <c r="A80" s="41" t="s">
        <v>68</v>
      </c>
      <c r="B80" s="43">
        <f>SUMIFS(Survey_Withdrawals, Survey_Business_Office,$A$1, Survey_Work_Progress,"&lt;&gt;Cancelled", Survey_Date,"&gt;=" &amp; Month_Start_Date, Survey_Date,"&lt;=" &amp; Month_End_Date)</f>
        <v>9</v>
      </c>
    </row>
    <row r="81" spans="1:5" ht="30.75" thickBot="1" x14ac:dyDescent="0.3">
      <c r="A81" s="41" t="s">
        <v>69</v>
      </c>
      <c r="B81" s="43"/>
    </row>
    <row r="82" spans="1:5" ht="15.75" thickBot="1" x14ac:dyDescent="0.3">
      <c r="A82" s="41" t="s">
        <v>70</v>
      </c>
      <c r="B82" s="43">
        <f>SUMIFS(Survey_Product_Qty, Survey_Business_Office,$A$1, Survey_Work_Progress,"&lt;&gt;Cancelled", Survey_Date,"&gt;=" &amp; Month_Start_Date, Survey_Date,"&lt;=" &amp; Month_End_Date,Survey_Withdrawals,"&gt;0")</f>
        <v>56</v>
      </c>
    </row>
    <row r="83" spans="1:5" ht="30.75" thickBot="1" x14ac:dyDescent="0.3">
      <c r="A83" s="41" t="s">
        <v>71</v>
      </c>
      <c r="B83" s="43">
        <f>SUMIFS(Survey_Detentions, Survey_Location_Type,"Commercial Marketplace", Survey_Business_Office,$A$1, Survey_Work_Progress,"&lt;&gt;Cancelled", Survey_Date,"&gt;=" &amp; Month_Start_Date, Survey_Date,"&lt;=" &amp; Month_End_Date)</f>
        <v>3</v>
      </c>
    </row>
    <row r="84" spans="1:5" ht="30.75" thickBot="1" x14ac:dyDescent="0.3">
      <c r="A84" s="41" t="s">
        <v>72</v>
      </c>
      <c r="B84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56</v>
      </c>
    </row>
    <row r="85" spans="1:5" ht="15.75" thickBot="1" x14ac:dyDescent="0.3">
      <c r="A85" s="41" t="s">
        <v>73</v>
      </c>
      <c r="B85" s="43"/>
    </row>
    <row r="86" spans="1:5" ht="30.75" thickBot="1" x14ac:dyDescent="0.3">
      <c r="A86" s="41" t="s">
        <v>78</v>
      </c>
      <c r="B86" s="43"/>
    </row>
    <row r="87" spans="1:5" ht="30.75" thickBot="1" x14ac:dyDescent="0.3">
      <c r="A87" s="41" t="s">
        <v>79</v>
      </c>
      <c r="B87" s="43"/>
    </row>
    <row r="88" spans="1:5" ht="15.75" thickBot="1" x14ac:dyDescent="0.3">
      <c r="A88" s="42" t="s">
        <v>80</v>
      </c>
      <c r="B88" s="43"/>
    </row>
    <row r="89" spans="1:5" ht="15.75" thickBot="1" x14ac:dyDescent="0.3">
      <c r="A89" s="42" t="s">
        <v>19</v>
      </c>
      <c r="B89" s="43"/>
    </row>
    <row r="90" spans="1:5" x14ac:dyDescent="0.25">
      <c r="A90" s="45"/>
    </row>
    <row r="91" spans="1:5" x14ac:dyDescent="0.25">
      <c r="A91" s="45" t="s">
        <v>208</v>
      </c>
    </row>
    <row r="94" spans="1:5" ht="15.75" thickBot="1" x14ac:dyDescent="0.3">
      <c r="A94" s="67" t="s">
        <v>234</v>
      </c>
    </row>
    <row r="95" spans="1:5" x14ac:dyDescent="0.25">
      <c r="A95" s="130" t="s">
        <v>83</v>
      </c>
      <c r="B95" s="130" t="s">
        <v>84</v>
      </c>
      <c r="C95" s="130" t="s">
        <v>85</v>
      </c>
      <c r="D95" s="130" t="s">
        <v>86</v>
      </c>
      <c r="E95" s="54" t="s">
        <v>87</v>
      </c>
    </row>
    <row r="96" spans="1:5" ht="75.75" thickBot="1" x14ac:dyDescent="0.3">
      <c r="A96" s="131"/>
      <c r="B96" s="131"/>
      <c r="C96" s="131"/>
      <c r="D96" s="131"/>
      <c r="E96" s="55" t="s">
        <v>88</v>
      </c>
    </row>
    <row r="97" spans="1:5" x14ac:dyDescent="0.25">
      <c r="A97" s="123" t="s">
        <v>100</v>
      </c>
      <c r="B97" s="60"/>
      <c r="C97" s="60"/>
      <c r="D97" s="123"/>
      <c r="E97" s="123"/>
    </row>
    <row r="98" spans="1:5" ht="30.75" thickBot="1" x14ac:dyDescent="0.3">
      <c r="A98" s="124"/>
      <c r="B98" s="43" t="s">
        <v>235</v>
      </c>
      <c r="C98" s="52">
        <v>4</v>
      </c>
      <c r="D98" s="124"/>
      <c r="E98" s="124"/>
    </row>
    <row r="99" spans="1:5" ht="29.25" customHeight="1" x14ac:dyDescent="0.25">
      <c r="A99" s="123" t="s">
        <v>236</v>
      </c>
      <c r="B99" s="123" t="s">
        <v>94</v>
      </c>
      <c r="C99" s="125">
        <v>1</v>
      </c>
      <c r="D99" s="125"/>
      <c r="E99" s="123"/>
    </row>
    <row r="100" spans="1:5" ht="15.75" thickBot="1" x14ac:dyDescent="0.3">
      <c r="A100" s="124"/>
      <c r="B100" s="124"/>
      <c r="C100" s="126"/>
      <c r="D100" s="126"/>
      <c r="E100" s="124"/>
    </row>
    <row r="101" spans="1:5" ht="29.25" customHeight="1" x14ac:dyDescent="0.25">
      <c r="A101" s="123" t="s">
        <v>108</v>
      </c>
      <c r="B101" s="123" t="s">
        <v>109</v>
      </c>
      <c r="C101" s="58"/>
      <c r="D101" s="125"/>
      <c r="E101" s="123"/>
    </row>
    <row r="102" spans="1:5" ht="15.75" thickBot="1" x14ac:dyDescent="0.3">
      <c r="A102" s="124"/>
      <c r="B102" s="124"/>
      <c r="C102" s="61">
        <v>1</v>
      </c>
      <c r="D102" s="126"/>
      <c r="E102" s="124"/>
    </row>
    <row r="103" spans="1:5" ht="44.25" customHeight="1" x14ac:dyDescent="0.25">
      <c r="A103" s="123" t="s">
        <v>237</v>
      </c>
      <c r="B103" s="123" t="s">
        <v>111</v>
      </c>
      <c r="C103" s="58"/>
      <c r="D103" s="125"/>
      <c r="E103" s="123"/>
    </row>
    <row r="104" spans="1:5" ht="15.75" thickBot="1" x14ac:dyDescent="0.3">
      <c r="A104" s="124"/>
      <c r="B104" s="124"/>
      <c r="C104" s="61">
        <v>1</v>
      </c>
      <c r="D104" s="126"/>
      <c r="E104" s="124"/>
    </row>
    <row r="105" spans="1:5" x14ac:dyDescent="0.25">
      <c r="A105" s="67"/>
    </row>
    <row r="107" spans="1:5" x14ac:dyDescent="0.25">
      <c r="A107" s="67" t="s">
        <v>238</v>
      </c>
    </row>
    <row r="108" spans="1:5" ht="15.75" thickBot="1" x14ac:dyDescent="0.3">
      <c r="A108" s="67" t="s">
        <v>239</v>
      </c>
    </row>
    <row r="109" spans="1:5" x14ac:dyDescent="0.25">
      <c r="A109" s="113" t="s">
        <v>140</v>
      </c>
      <c r="B109" s="116" t="s">
        <v>240</v>
      </c>
      <c r="C109" s="119" t="s">
        <v>143</v>
      </c>
      <c r="D109" s="120"/>
    </row>
    <row r="110" spans="1:5" ht="15.75" thickBot="1" x14ac:dyDescent="0.3">
      <c r="A110" s="114"/>
      <c r="B110" s="117"/>
      <c r="C110" s="121"/>
      <c r="D110" s="122"/>
    </row>
    <row r="111" spans="1:5" x14ac:dyDescent="0.25">
      <c r="A111" s="114"/>
      <c r="B111" s="117"/>
      <c r="C111" s="113" t="s">
        <v>144</v>
      </c>
      <c r="D111" s="113" t="s">
        <v>145</v>
      </c>
    </row>
    <row r="112" spans="1:5" ht="15.75" thickBot="1" x14ac:dyDescent="0.3">
      <c r="A112" s="115"/>
      <c r="B112" s="118"/>
      <c r="C112" s="115"/>
      <c r="D112" s="115"/>
    </row>
    <row r="113" spans="1:4" ht="15.75" thickBot="1" x14ac:dyDescent="0.3">
      <c r="A113" s="41" t="s">
        <v>148</v>
      </c>
      <c r="B113" s="52">
        <v>10</v>
      </c>
      <c r="C113" s="52"/>
      <c r="D113" s="52"/>
    </row>
    <row r="114" spans="1:4" ht="15.75" thickBot="1" x14ac:dyDescent="0.3">
      <c r="A114" s="41" t="s">
        <v>149</v>
      </c>
      <c r="B114" s="52">
        <v>20</v>
      </c>
      <c r="C114" s="52"/>
      <c r="D114" s="52"/>
    </row>
    <row r="115" spans="1:4" ht="15.75" thickBot="1" x14ac:dyDescent="0.3">
      <c r="A115" s="41" t="s">
        <v>150</v>
      </c>
      <c r="B115" s="52">
        <v>2</v>
      </c>
      <c r="C115" s="52"/>
      <c r="D115" s="52"/>
    </row>
    <row r="116" spans="1:4" ht="15.75" thickBot="1" x14ac:dyDescent="0.3">
      <c r="A116" s="41" t="s">
        <v>18</v>
      </c>
      <c r="B116" s="52"/>
      <c r="C116" s="52"/>
      <c r="D116" s="52"/>
    </row>
    <row r="117" spans="1:4" ht="15.75" thickBot="1" x14ac:dyDescent="0.3">
      <c r="A117" s="41" t="s">
        <v>19</v>
      </c>
      <c r="B117" s="52"/>
      <c r="C117" s="52"/>
      <c r="D117" s="52"/>
    </row>
    <row r="118" spans="1:4" x14ac:dyDescent="0.25">
      <c r="A118" s="65"/>
    </row>
    <row r="119" spans="1:4" x14ac:dyDescent="0.25">
      <c r="A119" s="65" t="s">
        <v>151</v>
      </c>
    </row>
    <row r="120" spans="1:4" x14ac:dyDescent="0.25">
      <c r="A120" s="65"/>
    </row>
    <row r="121" spans="1:4" x14ac:dyDescent="0.25">
      <c r="A121" s="65" t="s">
        <v>50</v>
      </c>
    </row>
  </sheetData>
  <mergeCells count="39">
    <mergeCell ref="A55:B55"/>
    <mergeCell ref="A27:C27"/>
    <mergeCell ref="B51:E51"/>
    <mergeCell ref="A52:B52"/>
    <mergeCell ref="A53:B53"/>
    <mergeCell ref="A54:B54"/>
    <mergeCell ref="A56:B56"/>
    <mergeCell ref="A60:B60"/>
    <mergeCell ref="A69:A70"/>
    <mergeCell ref="B69:B70"/>
    <mergeCell ref="C69:C70"/>
    <mergeCell ref="F69:F70"/>
    <mergeCell ref="A78:B78"/>
    <mergeCell ref="A95:A96"/>
    <mergeCell ref="B95:B96"/>
    <mergeCell ref="C95:C96"/>
    <mergeCell ref="D95:D96"/>
    <mergeCell ref="E69:E70"/>
    <mergeCell ref="A97:A98"/>
    <mergeCell ref="D97:D98"/>
    <mergeCell ref="E97:E98"/>
    <mergeCell ref="A99:A100"/>
    <mergeCell ref="B99:B100"/>
    <mergeCell ref="C99:C100"/>
    <mergeCell ref="D99:D100"/>
    <mergeCell ref="E99:E100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109:A112"/>
    <mergeCell ref="B109:B112"/>
    <mergeCell ref="C109:D110"/>
    <mergeCell ref="C111:C112"/>
    <mergeCell ref="D111:D11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9525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>
      <selection activeCell="D1" sqref="D1"/>
    </sheetView>
  </sheetViews>
  <sheetFormatPr defaultRowHeight="15" x14ac:dyDescent="0.25"/>
  <cols>
    <col min="1" max="1" width="29.5703125" customWidth="1" collapsed="1"/>
    <col min="2" max="2" width="18.5703125" customWidth="1" collapsed="1"/>
    <col min="3" max="3" width="19.42578125" customWidth="1" collapsed="1"/>
    <col min="4" max="4" width="15.42578125" customWidth="1" collapsed="1"/>
    <col min="5" max="5" width="20" customWidth="1" collapsed="1"/>
    <col min="6" max="6" width="16.57031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241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3" ht="15.75" thickBot="1" x14ac:dyDescent="0.3">
      <c r="A19" s="67" t="s">
        <v>214</v>
      </c>
    </row>
    <row r="20" spans="1:3" ht="15.75" thickBot="1" x14ac:dyDescent="0.3">
      <c r="A20" s="74" t="s">
        <v>215</v>
      </c>
      <c r="B20" s="69" t="s">
        <v>216</v>
      </c>
      <c r="C20" s="69" t="s">
        <v>217</v>
      </c>
    </row>
    <row r="21" spans="1:3" ht="15.75" thickBot="1" x14ac:dyDescent="0.3">
      <c r="A21" s="41" t="s">
        <v>241</v>
      </c>
      <c r="B21" s="43"/>
      <c r="C21" s="43"/>
    </row>
    <row r="22" spans="1:3" x14ac:dyDescent="0.25">
      <c r="A22" s="79" t="s">
        <v>213</v>
      </c>
    </row>
    <row r="25" spans="1:3" ht="15.75" thickBot="1" x14ac:dyDescent="0.3">
      <c r="A25" s="46" t="s">
        <v>220</v>
      </c>
    </row>
    <row r="26" spans="1:3" ht="15.75" thickBot="1" x14ac:dyDescent="0.3">
      <c r="A26" s="127" t="s">
        <v>148</v>
      </c>
      <c r="B26" s="128"/>
      <c r="C26" s="129"/>
    </row>
    <row r="27" spans="1:3" ht="30.75" thickBot="1" x14ac:dyDescent="0.3">
      <c r="A27" s="42" t="s">
        <v>24</v>
      </c>
      <c r="B27" s="44" t="s">
        <v>9</v>
      </c>
      <c r="C27" s="44" t="s">
        <v>17</v>
      </c>
    </row>
    <row r="28" spans="1:3" ht="15.75" thickBot="1" x14ac:dyDescent="0.3">
      <c r="A28" s="41" t="s">
        <v>195</v>
      </c>
      <c r="B28" s="43">
        <f>COUNTIFS(Survey_Business_Office,$A$1, Survey_Type_Of_Establishment, A28, Survey_Work_Progress,"&lt;&gt;Cancelled", Survey_Date,"&gt;=" &amp; Month_Start_Date, Survey_Date,"&lt;=" &amp; Month_End_Date, Survey_Location_Type, "Commercial Marketplace")</f>
        <v>1</v>
      </c>
      <c r="C28" s="43">
        <f>SUMIFS(Survey_Product_Qty, Survey_Business_Office,$A$1, Survey_Work_Progress,"&lt;&gt;Cancelled", Survey_Date,"&gt;=" &amp; Month_Start_Date, Survey_Date,"&lt;=" &amp; Month_End_Date, Survey_Type_Of_Establishment,A28,Survey_Location_Type, "Commercial Marketplace")</f>
        <v>63</v>
      </c>
    </row>
    <row r="29" spans="1:3" ht="15.75" thickBot="1" x14ac:dyDescent="0.3">
      <c r="A29" s="41" t="s">
        <v>196</v>
      </c>
      <c r="B29" s="43">
        <f>COUNTIFS(Survey_Business_Office,$A$1, Survey_Type_Of_Establishment, A29, Survey_Work_Progress,"&lt;&gt;Cancelled", Survey_Date,"&gt;=" &amp; Month_Start_Date, Survey_Date,"&lt;=" &amp; Month_End_Date, Survey_Location_Type, "Commercial Marketplace")</f>
        <v>0</v>
      </c>
      <c r="C29" s="43">
        <f>SUMIFS(Survey_Product_Qty, Survey_Business_Office,$A$1, Survey_Work_Progress,"&lt;&gt;Cancelled", Survey_Date,"&gt;=" &amp; Month_Start_Date, Survey_Date,"&lt;=" &amp; Month_End_Date, Survey_Type_Of_Establishment,A29,Survey_Location_Type, "Commercial Marketplace")</f>
        <v>0</v>
      </c>
    </row>
    <row r="30" spans="1:3" ht="15.75" thickBot="1" x14ac:dyDescent="0.3">
      <c r="A30" s="41" t="s">
        <v>198</v>
      </c>
      <c r="B30" s="43">
        <f>COUNTIFS(Survey_Business_Office,$A$1, Survey_Type_Of_Establishment, A30, Survey_Work_Progress,"&lt;&gt;Cancelled", Survey_Date,"&gt;=" &amp; Month_Start_Date, Survey_Date,"&lt;=" &amp; Month_End_Date, Survey_Location_Type, "Commercial Marketplace")</f>
        <v>0</v>
      </c>
      <c r="C30" s="43">
        <f>SUMIFS(Survey_Product_Qty, Survey_Business_Office,$A$1, Survey_Work_Progress,"&lt;&gt;Cancelled", Survey_Date,"&gt;=" &amp; Month_Start_Date, Survey_Date,"&lt;=" &amp; Month_End_Date, Survey_Type_Of_Establishment,A30,Survey_Location_Type, "Commercial Marketplace")</f>
        <v>0</v>
      </c>
    </row>
    <row r="31" spans="1:3" ht="15.75" thickBot="1" x14ac:dyDescent="0.3">
      <c r="A31" s="41" t="s">
        <v>199</v>
      </c>
      <c r="B31" s="43">
        <f>COUNTIFS(Survey_Business_Office,$A$1, Survey_Type_Of_Establishment, A31, Survey_Work_Progress,"&lt;&gt;Cancelled", Survey_Date,"&gt;=" &amp; Month_Start_Date, Survey_Date,"&lt;=" &amp; Month_End_Date, Survey_Location_Type, "Commercial Marketplace")</f>
        <v>0</v>
      </c>
      <c r="C31" s="43">
        <f>SUMIFS(Survey_Product_Qty, Survey_Business_Office,$A$1, Survey_Work_Progress,"&lt;&gt;Cancelled", Survey_Date,"&gt;=" &amp; Month_Start_Date, Survey_Date,"&lt;=" &amp; Month_End_Date, Survey_Type_Of_Establishment,A31,Survey_Location_Type, "Commercial Marketplace")</f>
        <v>0</v>
      </c>
    </row>
    <row r="32" spans="1:3" ht="15.75" thickBot="1" x14ac:dyDescent="0.3">
      <c r="A32" s="41" t="s">
        <v>200</v>
      </c>
      <c r="B32" s="43">
        <f>COUNTIFS(Survey_Business_Office,$A$1, Survey_Type_Of_Establishment, A32, Survey_Work_Progress,"&lt;&gt;Cancelled", Survey_Date,"&gt;=" &amp; Month_Start_Date, Survey_Date,"&lt;=" &amp; Month_End_Date, Survey_Location_Type, "Commercial Marketplace")</f>
        <v>0</v>
      </c>
      <c r="C32" s="43">
        <f>SUMIFS(Survey_Product_Qty, Survey_Business_Office,$A$1, Survey_Work_Progress,"&lt;&gt;Cancelled", Survey_Date,"&gt;=" &amp; Month_Start_Date, Survey_Date,"&lt;=" &amp; Month_End_Date, Survey_Type_Of_Establishment,A32,Survey_Location_Type, "Commercial Marketplace")</f>
        <v>0</v>
      </c>
    </row>
    <row r="33" spans="1:5" ht="15.75" thickBot="1" x14ac:dyDescent="0.3">
      <c r="A33" s="41" t="s">
        <v>202</v>
      </c>
      <c r="B33" s="43">
        <f>COUNTIFS(Survey_Business_Office,$A$1, Survey_Type_Of_Establishment, A33, Survey_Work_Progress,"&lt;&gt;Cancelled", Survey_Date,"&gt;=" &amp; Month_Start_Date, Survey_Date,"&lt;=" &amp; Month_End_Date, Survey_Location_Type, "Commercial Marketplace")</f>
        <v>0</v>
      </c>
      <c r="C33" s="43">
        <f>SUMIFS(Survey_Product_Qty, Survey_Business_Office,$A$1, Survey_Work_Progress,"&lt;&gt;Cancelled", Survey_Date,"&gt;=" &amp; Month_Start_Date, Survey_Date,"&lt;=" &amp; Month_End_Date, Survey_Type_Of_Establishment,A33,Survey_Location_Type, "Commercial Marketplace")</f>
        <v>0</v>
      </c>
    </row>
    <row r="34" spans="1:5" ht="15.75" thickBot="1" x14ac:dyDescent="0.3">
      <c r="A34" s="41" t="s">
        <v>242</v>
      </c>
      <c r="B34" s="43">
        <f>COUNTIFS(Survey_Business_Office,$A$1, Survey_Type_Of_Establishment, A34, Survey_Work_Progress,"&lt;&gt;Cancelled", Survey_Date,"&gt;=" &amp; Month_Start_Date, Survey_Date,"&lt;=" &amp; Month_End_Date, Survey_Location_Type, "Commercial Marketplace")</f>
        <v>0</v>
      </c>
      <c r="C34" s="43">
        <f>SUMIFS(Survey_Product_Qty, Survey_Business_Office,$A$1, Survey_Work_Progress,"&lt;&gt;Cancelled", Survey_Date,"&gt;=" &amp; Month_Start_Date, Survey_Date,"&lt;=" &amp; Month_End_Date, Survey_Type_Of_Establishment,A34,Survey_Location_Type, "Commercial Marketplace")</f>
        <v>0</v>
      </c>
    </row>
    <row r="35" spans="1:5" ht="15.75" thickBot="1" x14ac:dyDescent="0.3">
      <c r="A35" s="41" t="s">
        <v>205</v>
      </c>
      <c r="B35" s="43">
        <f>COUNTIFS(Survey_Business_Office,$A$1, Survey_Type_Of_Establishment, A35, Survey_Work_Progress,"&lt;&gt;Cancelled", Survey_Date,"&gt;=" &amp; Month_Start_Date, Survey_Date,"&lt;=" &amp; Month_End_Date, Survey_Location_Type, "Commercial Marketplace")</f>
        <v>0</v>
      </c>
      <c r="C35" s="43">
        <f>SUMIFS(Survey_Product_Qty, Survey_Business_Office,$A$1, Survey_Work_Progress,"&lt;&gt;Cancelled", Survey_Date,"&gt;=" &amp; Month_Start_Date, Survey_Date,"&lt;=" &amp; Month_End_Date, Survey_Type_Of_Establishment,A35,Survey_Location_Type, "Commercial Marketplace")</f>
        <v>0</v>
      </c>
    </row>
    <row r="36" spans="1:5" ht="15.75" thickBot="1" x14ac:dyDescent="0.3">
      <c r="A36" s="41" t="s">
        <v>206</v>
      </c>
      <c r="B36" s="43">
        <f>COUNTIFS(Survey_Business_Office,$A$1, Survey_Type_Of_Establishment, A36, Survey_Work_Progress,"&lt;&gt;Cancelled", Survey_Date,"&gt;=" &amp; Month_Start_Date, Survey_Date,"&lt;=" &amp; Month_End_Date, Survey_Location_Type, "Commercial Marketplace")</f>
        <v>0</v>
      </c>
      <c r="C36" s="43">
        <f>SUMIFS(Survey_Product_Qty, Survey_Business_Office,$A$1, Survey_Work_Progress,"&lt;&gt;Cancelled", Survey_Date,"&gt;=" &amp; Month_Start_Date, Survey_Date,"&lt;=" &amp; Month_End_Date, Survey_Type_Of_Establishment,A36,Survey_Location_Type, "Commercial Marketplace")</f>
        <v>0</v>
      </c>
    </row>
    <row r="37" spans="1:5" ht="15.75" thickBot="1" x14ac:dyDescent="0.3">
      <c r="A37" s="42" t="s">
        <v>18</v>
      </c>
      <c r="B37" s="43">
        <f>SUM(B28:B36)</f>
        <v>1</v>
      </c>
      <c r="C37" s="43">
        <f>SUM(C28:C36)</f>
        <v>63</v>
      </c>
    </row>
    <row r="38" spans="1:5" ht="15.75" thickBot="1" x14ac:dyDescent="0.3">
      <c r="A38" s="42" t="s">
        <v>19</v>
      </c>
      <c r="B38" s="43">
        <f>COUNTIFS(Survey_Business_Office,$A$1, Survey_Work_Progress,"&lt;&gt;Cancelled", Survey_Date,"&gt;=" &amp; Year_Start_Date, Survey_Date,"&lt;=" &amp; Year_End_Date, Survey_Location_Type, "Commercial Marketplace")</f>
        <v>1</v>
      </c>
      <c r="C38" s="43">
        <f>SUMIFS(Survey_Product_Qty, Survey_Business_Office,$A$1, Survey_Work_Progress,"&lt;&gt;Cancelled", Survey_Date,"&gt;=" &amp; Year_Start_Date, Survey_Date,"&lt;=" &amp; Year_End_Date, Survey_Location_Type, "Commercial Marketplace")</f>
        <v>63</v>
      </c>
    </row>
    <row r="39" spans="1:5" x14ac:dyDescent="0.25">
      <c r="A39" s="45"/>
    </row>
    <row r="40" spans="1:5" ht="30" x14ac:dyDescent="0.25">
      <c r="A40" s="45" t="s">
        <v>243</v>
      </c>
    </row>
    <row r="41" spans="1:5" x14ac:dyDescent="0.25">
      <c r="A41" s="45" t="s">
        <v>244</v>
      </c>
    </row>
    <row r="42" spans="1:5" x14ac:dyDescent="0.25">
      <c r="A42" s="45" t="s">
        <v>208</v>
      </c>
    </row>
    <row r="43" spans="1:5" x14ac:dyDescent="0.25">
      <c r="A43" s="45" t="s">
        <v>50</v>
      </c>
    </row>
    <row r="46" spans="1:5" ht="15.75" thickBot="1" x14ac:dyDescent="0.3">
      <c r="A46" s="46" t="s">
        <v>188</v>
      </c>
    </row>
    <row r="47" spans="1:5" ht="15.75" thickBot="1" x14ac:dyDescent="0.3">
      <c r="A47" s="75"/>
      <c r="B47" s="127" t="s">
        <v>189</v>
      </c>
      <c r="C47" s="128"/>
      <c r="D47" s="128"/>
      <c r="E47" s="129"/>
    </row>
    <row r="48" spans="1:5" s="77" customFormat="1" ht="30.75" thickBot="1" x14ac:dyDescent="0.3">
      <c r="A48" s="150" t="s">
        <v>7</v>
      </c>
      <c r="B48" s="151"/>
      <c r="C48" s="76" t="s">
        <v>141</v>
      </c>
      <c r="D48" s="76" t="s">
        <v>245</v>
      </c>
      <c r="E48" s="76" t="s">
        <v>9</v>
      </c>
    </row>
    <row r="49" spans="1:6" ht="15.75" thickBot="1" x14ac:dyDescent="0.3">
      <c r="A49" s="146" t="s">
        <v>246</v>
      </c>
      <c r="B49" s="147"/>
      <c r="C49" s="53">
        <v>15</v>
      </c>
      <c r="D49" s="53">
        <v>5</v>
      </c>
      <c r="E49" s="70"/>
    </row>
    <row r="50" spans="1:6" ht="15.75" thickBot="1" x14ac:dyDescent="0.3">
      <c r="A50" s="146" t="s">
        <v>11</v>
      </c>
      <c r="B50" s="147"/>
      <c r="C50" s="53">
        <v>15</v>
      </c>
      <c r="D50" s="53">
        <v>5</v>
      </c>
      <c r="E50" s="70"/>
    </row>
    <row r="51" spans="1:6" x14ac:dyDescent="0.25">
      <c r="A51" s="56"/>
      <c r="B51" s="56"/>
      <c r="C51" s="56"/>
      <c r="D51" s="56"/>
      <c r="E51" s="56"/>
    </row>
    <row r="52" spans="1:6" x14ac:dyDescent="0.25">
      <c r="A52" s="46"/>
    </row>
    <row r="53" spans="1:6" ht="15.75" thickBot="1" x14ac:dyDescent="0.3">
      <c r="A53" s="46" t="s">
        <v>191</v>
      </c>
    </row>
    <row r="54" spans="1:6" ht="15.75" thickBot="1" x14ac:dyDescent="0.3">
      <c r="A54" s="127" t="s">
        <v>52</v>
      </c>
      <c r="B54" s="129"/>
    </row>
    <row r="55" spans="1:6" ht="15.75" thickBot="1" x14ac:dyDescent="0.3">
      <c r="A55" s="42" t="s">
        <v>53</v>
      </c>
      <c r="B55" s="44" t="s">
        <v>54</v>
      </c>
    </row>
    <row r="56" spans="1:6" ht="30.75" thickBot="1" x14ac:dyDescent="0.3">
      <c r="A56" s="41" t="s">
        <v>225</v>
      </c>
      <c r="B56" s="43"/>
    </row>
    <row r="57" spans="1:6" ht="15.75" thickBot="1" x14ac:dyDescent="0.3">
      <c r="A57" s="42" t="s">
        <v>18</v>
      </c>
      <c r="B57" s="43"/>
    </row>
    <row r="58" spans="1:6" ht="15.75" thickBot="1" x14ac:dyDescent="0.3">
      <c r="A58" s="42" t="s">
        <v>19</v>
      </c>
      <c r="B58" s="43"/>
    </row>
    <row r="59" spans="1:6" x14ac:dyDescent="0.25">
      <c r="A59" s="46"/>
    </row>
    <row r="61" spans="1:6" ht="15.75" thickBot="1" x14ac:dyDescent="0.3">
      <c r="A61" s="46" t="s">
        <v>227</v>
      </c>
    </row>
    <row r="62" spans="1:6" ht="104.25" customHeight="1" x14ac:dyDescent="0.25">
      <c r="A62" s="113" t="s">
        <v>228</v>
      </c>
      <c r="B62" s="148" t="s">
        <v>29</v>
      </c>
      <c r="C62" s="113" t="s">
        <v>229</v>
      </c>
      <c r="D62" s="78" t="s">
        <v>230</v>
      </c>
      <c r="E62" s="113" t="s">
        <v>232</v>
      </c>
      <c r="F62" s="113" t="s">
        <v>233</v>
      </c>
    </row>
    <row r="63" spans="1:6" ht="15.75" thickBot="1" x14ac:dyDescent="0.3">
      <c r="A63" s="115"/>
      <c r="B63" s="149"/>
      <c r="C63" s="115"/>
      <c r="D63" s="43" t="s">
        <v>231</v>
      </c>
      <c r="E63" s="115"/>
      <c r="F63" s="115"/>
    </row>
    <row r="64" spans="1:6" ht="15.75" thickBot="1" x14ac:dyDescent="0.3">
      <c r="A64" s="50"/>
      <c r="B64" s="51"/>
      <c r="C64" s="51"/>
      <c r="D64" s="51"/>
      <c r="E64" s="51"/>
      <c r="F64" s="51"/>
    </row>
    <row r="65" spans="1:6" ht="15.75" thickBot="1" x14ac:dyDescent="0.3">
      <c r="A65" s="50"/>
      <c r="B65" s="51"/>
      <c r="C65" s="51"/>
      <c r="D65" s="51"/>
      <c r="E65" s="51"/>
      <c r="F65" s="51"/>
    </row>
    <row r="66" spans="1:6" ht="15.75" thickBot="1" x14ac:dyDescent="0.3">
      <c r="A66" s="50"/>
      <c r="B66" s="51"/>
      <c r="C66" s="51"/>
      <c r="D66" s="51"/>
      <c r="E66" s="51"/>
      <c r="F66" s="51"/>
    </row>
    <row r="69" spans="1:6" ht="15.75" thickBot="1" x14ac:dyDescent="0.3">
      <c r="A69" s="46" t="s">
        <v>209</v>
      </c>
    </row>
    <row r="70" spans="1:6" ht="15.75" thickBot="1" x14ac:dyDescent="0.3">
      <c r="A70" s="127" t="s">
        <v>65</v>
      </c>
      <c r="B70" s="129"/>
    </row>
    <row r="71" spans="1:6" ht="15.75" thickBot="1" x14ac:dyDescent="0.3">
      <c r="A71" s="42" t="s">
        <v>66</v>
      </c>
      <c r="B71" s="53" t="s">
        <v>67</v>
      </c>
    </row>
    <row r="72" spans="1:6" ht="30.75" thickBot="1" x14ac:dyDescent="0.3">
      <c r="A72" s="41" t="s">
        <v>68</v>
      </c>
      <c r="B72" s="43">
        <f>SUMIFS(Survey_Withdrawals, Survey_Business_Office,$A$1, Survey_Work_Progress,"&lt;&gt;Cancelled", Survey_Date,"&gt;=" &amp; Month_Start_Date, Survey_Date,"&lt;=" &amp; Month_End_Date)</f>
        <v>16</v>
      </c>
    </row>
    <row r="73" spans="1:6" ht="30.75" thickBot="1" x14ac:dyDescent="0.3">
      <c r="A73" s="41" t="s">
        <v>69</v>
      </c>
      <c r="B73" s="43"/>
    </row>
    <row r="74" spans="1:6" ht="30.75" thickBot="1" x14ac:dyDescent="0.3">
      <c r="A74" s="41" t="s">
        <v>70</v>
      </c>
      <c r="B74" s="43">
        <f>SUMIFS(Survey_Product_Qty, Survey_Business_Office,$A$1, Survey_Work_Progress,"&lt;&gt;Cancelled", Survey_Date,"&gt;=" &amp; Month_Start_Date, Survey_Date,"&lt;=" &amp; Month_End_Date,Survey_Withdrawals,"&gt;0")</f>
        <v>63</v>
      </c>
    </row>
    <row r="75" spans="1:6" ht="30.75" thickBot="1" x14ac:dyDescent="0.3">
      <c r="A75" s="41" t="s">
        <v>71</v>
      </c>
      <c r="B75" s="43">
        <f>SUMIFS(Survey_Detentions, Survey_Location_Type,"Commercial Marketplace", Survey_Business_Office,$A$1, Survey_Work_Progress,"&lt;&gt;Cancelled", Survey_Date,"&gt;=" &amp; Month_Start_Date, Survey_Date,"&lt;=" &amp; Month_End_Date)</f>
        <v>12</v>
      </c>
    </row>
    <row r="76" spans="1:6" ht="30.75" thickBot="1" x14ac:dyDescent="0.3">
      <c r="A76" s="41" t="s">
        <v>72</v>
      </c>
      <c r="B76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63</v>
      </c>
    </row>
    <row r="77" spans="1:6" ht="30.75" thickBot="1" x14ac:dyDescent="0.3">
      <c r="A77" s="41" t="s">
        <v>73</v>
      </c>
      <c r="B77" s="43"/>
    </row>
    <row r="78" spans="1:6" ht="30.75" thickBot="1" x14ac:dyDescent="0.3">
      <c r="A78" s="41" t="s">
        <v>78</v>
      </c>
      <c r="B78" s="43"/>
    </row>
    <row r="79" spans="1:6" ht="30.75" thickBot="1" x14ac:dyDescent="0.3">
      <c r="A79" s="41" t="s">
        <v>79</v>
      </c>
      <c r="B79" s="43"/>
    </row>
    <row r="80" spans="1:6" ht="15.75" thickBot="1" x14ac:dyDescent="0.3">
      <c r="A80" s="42" t="s">
        <v>80</v>
      </c>
      <c r="B80" s="43"/>
    </row>
    <row r="81" spans="1:5" ht="15.75" thickBot="1" x14ac:dyDescent="0.3">
      <c r="A81" s="42" t="s">
        <v>19</v>
      </c>
      <c r="B81" s="43"/>
    </row>
    <row r="82" spans="1:5" x14ac:dyDescent="0.25">
      <c r="A82" s="45"/>
    </row>
    <row r="83" spans="1:5" x14ac:dyDescent="0.25">
      <c r="A83" s="45" t="s">
        <v>208</v>
      </c>
    </row>
    <row r="86" spans="1:5" ht="15.75" thickBot="1" x14ac:dyDescent="0.3">
      <c r="A86" s="67" t="s">
        <v>234</v>
      </c>
    </row>
    <row r="87" spans="1:5" x14ac:dyDescent="0.25">
      <c r="A87" s="130" t="s">
        <v>83</v>
      </c>
      <c r="B87" s="130" t="s">
        <v>84</v>
      </c>
      <c r="C87" s="130" t="s">
        <v>247</v>
      </c>
      <c r="D87" s="130" t="s">
        <v>86</v>
      </c>
      <c r="E87" s="54" t="s">
        <v>87</v>
      </c>
    </row>
    <row r="88" spans="1:5" ht="75.75" thickBot="1" x14ac:dyDescent="0.3">
      <c r="A88" s="131"/>
      <c r="B88" s="131"/>
      <c r="C88" s="131"/>
      <c r="D88" s="131"/>
      <c r="E88" s="55" t="s">
        <v>88</v>
      </c>
    </row>
    <row r="89" spans="1:5" ht="29.25" customHeight="1" x14ac:dyDescent="0.25">
      <c r="A89" s="123" t="s">
        <v>100</v>
      </c>
      <c r="B89" s="60"/>
      <c r="C89" s="60"/>
      <c r="D89" s="123"/>
      <c r="E89" s="123"/>
    </row>
    <row r="90" spans="1:5" ht="30.75" thickBot="1" x14ac:dyDescent="0.3">
      <c r="A90" s="124"/>
      <c r="B90" s="43" t="s">
        <v>248</v>
      </c>
      <c r="C90" s="52">
        <v>10</v>
      </c>
      <c r="D90" s="124"/>
      <c r="E90" s="124"/>
    </row>
    <row r="91" spans="1:5" ht="44.25" customHeight="1" x14ac:dyDescent="0.25">
      <c r="A91" s="123" t="s">
        <v>108</v>
      </c>
      <c r="B91" s="123" t="s">
        <v>109</v>
      </c>
      <c r="C91" s="58"/>
      <c r="D91" s="125"/>
      <c r="E91" s="123"/>
    </row>
    <row r="92" spans="1:5" ht="15.75" thickBot="1" x14ac:dyDescent="0.3">
      <c r="A92" s="124"/>
      <c r="B92" s="124"/>
      <c r="C92" s="61">
        <v>1</v>
      </c>
      <c r="D92" s="126"/>
      <c r="E92" s="124"/>
    </row>
    <row r="93" spans="1:5" ht="44.25" customHeight="1" x14ac:dyDescent="0.25">
      <c r="A93" s="123" t="s">
        <v>237</v>
      </c>
      <c r="B93" s="123" t="s">
        <v>111</v>
      </c>
      <c r="C93" s="58"/>
      <c r="D93" s="125"/>
      <c r="E93" s="123"/>
    </row>
    <row r="94" spans="1:5" ht="15.75" thickBot="1" x14ac:dyDescent="0.3">
      <c r="A94" s="124"/>
      <c r="B94" s="124"/>
      <c r="C94" s="61">
        <v>1</v>
      </c>
      <c r="D94" s="126"/>
      <c r="E94" s="124"/>
    </row>
    <row r="97" spans="1:5" x14ac:dyDescent="0.25">
      <c r="A97" s="67" t="s">
        <v>238</v>
      </c>
    </row>
    <row r="98" spans="1:5" ht="15.75" thickBot="1" x14ac:dyDescent="0.3">
      <c r="A98" s="67" t="s">
        <v>239</v>
      </c>
    </row>
    <row r="99" spans="1:5" x14ac:dyDescent="0.25">
      <c r="A99" s="113" t="s">
        <v>140</v>
      </c>
      <c r="B99" s="116" t="s">
        <v>249</v>
      </c>
      <c r="C99" s="116" t="s">
        <v>250</v>
      </c>
      <c r="D99" s="119" t="s">
        <v>143</v>
      </c>
      <c r="E99" s="120"/>
    </row>
    <row r="100" spans="1:5" ht="15.75" thickBot="1" x14ac:dyDescent="0.3">
      <c r="A100" s="114"/>
      <c r="B100" s="117"/>
      <c r="C100" s="117"/>
      <c r="D100" s="121"/>
      <c r="E100" s="122"/>
    </row>
    <row r="101" spans="1:5" x14ac:dyDescent="0.25">
      <c r="A101" s="114"/>
      <c r="B101" s="117"/>
      <c r="C101" s="117"/>
      <c r="D101" s="113" t="s">
        <v>144</v>
      </c>
      <c r="E101" s="113" t="s">
        <v>145</v>
      </c>
    </row>
    <row r="102" spans="1:5" ht="15.75" thickBot="1" x14ac:dyDescent="0.3">
      <c r="A102" s="115"/>
      <c r="B102" s="118"/>
      <c r="C102" s="118"/>
      <c r="D102" s="115"/>
      <c r="E102" s="115"/>
    </row>
    <row r="103" spans="1:5" ht="15.75" thickBot="1" x14ac:dyDescent="0.3">
      <c r="A103" s="41" t="s">
        <v>148</v>
      </c>
      <c r="B103" s="52">
        <v>30</v>
      </c>
      <c r="C103" s="52">
        <v>10</v>
      </c>
      <c r="D103" s="52"/>
      <c r="E103" s="52"/>
    </row>
    <row r="104" spans="1:5" ht="15.75" thickBot="1" x14ac:dyDescent="0.3">
      <c r="A104" s="41" t="s">
        <v>251</v>
      </c>
      <c r="B104" s="52">
        <v>20</v>
      </c>
      <c r="C104" s="52">
        <v>20</v>
      </c>
      <c r="D104" s="52"/>
      <c r="E104" s="52"/>
    </row>
    <row r="105" spans="1:5" ht="15.75" thickBot="1" x14ac:dyDescent="0.3">
      <c r="A105" s="41" t="s">
        <v>252</v>
      </c>
      <c r="B105" s="61">
        <v>1</v>
      </c>
      <c r="C105" s="52"/>
      <c r="D105" s="52"/>
      <c r="E105" s="52"/>
    </row>
    <row r="106" spans="1:5" ht="15.75" thickBot="1" x14ac:dyDescent="0.3">
      <c r="A106" s="41" t="s">
        <v>253</v>
      </c>
      <c r="B106" s="61">
        <v>1</v>
      </c>
      <c r="C106" s="52"/>
      <c r="D106" s="52"/>
      <c r="E106" s="52"/>
    </row>
    <row r="107" spans="1:5" ht="15.75" thickBot="1" x14ac:dyDescent="0.3">
      <c r="A107" s="41" t="s">
        <v>18</v>
      </c>
      <c r="B107" s="52"/>
      <c r="C107" s="52"/>
      <c r="D107" s="52"/>
      <c r="E107" s="52"/>
    </row>
    <row r="108" spans="1:5" ht="15.75" thickBot="1" x14ac:dyDescent="0.3">
      <c r="A108" s="41" t="s">
        <v>19</v>
      </c>
      <c r="B108" s="52"/>
      <c r="C108" s="52"/>
      <c r="D108" s="52"/>
      <c r="E108" s="52"/>
    </row>
    <row r="109" spans="1:5" x14ac:dyDescent="0.25">
      <c r="A109" s="65"/>
    </row>
    <row r="110" spans="1:5" x14ac:dyDescent="0.25">
      <c r="A110" s="65" t="s">
        <v>151</v>
      </c>
    </row>
    <row r="111" spans="1:5" x14ac:dyDescent="0.25">
      <c r="A111" s="65" t="s">
        <v>50</v>
      </c>
    </row>
  </sheetData>
  <mergeCells count="33"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99:A102"/>
    <mergeCell ref="B99:B102"/>
    <mergeCell ref="C99:C102"/>
    <mergeCell ref="D99:E100"/>
    <mergeCell ref="D101:D102"/>
    <mergeCell ref="E101:E10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142875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1"/>
  <sheetViews>
    <sheetView workbookViewId="0">
      <selection activeCell="E115" sqref="E115"/>
    </sheetView>
  </sheetViews>
  <sheetFormatPr defaultRowHeight="15" x14ac:dyDescent="0.25"/>
  <cols>
    <col min="1" max="1" width="28.28515625" customWidth="1" collapsed="1"/>
    <col min="2" max="2" width="23.42578125" customWidth="1" collapsed="1"/>
    <col min="3" max="3" width="13.5703125" customWidth="1" collapsed="1"/>
    <col min="4" max="4" width="18" customWidth="1" collapsed="1"/>
    <col min="5" max="5" width="14.570312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334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4" ht="15.75" thickBot="1" x14ac:dyDescent="0.3">
      <c r="A19" s="67" t="s">
        <v>214</v>
      </c>
    </row>
    <row r="20" spans="1:4" ht="30.75" thickBot="1" x14ac:dyDescent="0.3">
      <c r="A20" s="74" t="s">
        <v>215</v>
      </c>
      <c r="B20" s="69" t="s">
        <v>216</v>
      </c>
      <c r="C20" s="69" t="s">
        <v>217</v>
      </c>
    </row>
    <row r="21" spans="1:4" ht="15.75" thickBot="1" x14ac:dyDescent="0.3">
      <c r="A21" s="41" t="s">
        <v>254</v>
      </c>
      <c r="B21" s="43"/>
      <c r="C21" s="43"/>
    </row>
    <row r="22" spans="1:4" x14ac:dyDescent="0.25">
      <c r="A22" s="80" t="s">
        <v>213</v>
      </c>
    </row>
    <row r="25" spans="1:4" ht="15.75" thickBot="1" x14ac:dyDescent="0.3">
      <c r="A25" s="46" t="s">
        <v>220</v>
      </c>
    </row>
    <row r="26" spans="1:4" ht="15.75" thickBot="1" x14ac:dyDescent="0.3">
      <c r="A26" s="127" t="s">
        <v>192</v>
      </c>
      <c r="B26" s="128"/>
      <c r="C26" s="128"/>
      <c r="D26" s="129"/>
    </row>
    <row r="27" spans="1:4" ht="45.75" thickBot="1" x14ac:dyDescent="0.3">
      <c r="A27" s="42" t="s">
        <v>15</v>
      </c>
      <c r="B27" s="44" t="s">
        <v>9</v>
      </c>
      <c r="C27" s="44" t="s">
        <v>16</v>
      </c>
      <c r="D27" s="44" t="s">
        <v>17</v>
      </c>
    </row>
    <row r="28" spans="1:4" ht="15.75" thickBot="1" x14ac:dyDescent="0.3">
      <c r="A28" s="42" t="s">
        <v>18</v>
      </c>
      <c r="B28" s="43">
        <f>COUNTIFS(Survey_Business_Office,$A$1, Survey_Location_Type, "Site", Survey_Work_Progress,"&lt;&gt;Cancelled", Survey_Date,"&gt;=" &amp; Month_Start_Date, Survey_Date,"&lt;=" &amp; Month_End_Date)</f>
        <v>1</v>
      </c>
      <c r="C28" s="43">
        <f>COUNTIFS(Survey_Business_Office,$A$1, Survey_Location_Type, "Site", Survey_Work_Progress,"&lt;&gt;Cancelled", Survey_Date,"&gt;=" &amp; Month_Start_Date, Survey_Date,"&lt;=" &amp; Month_End_Date, Survey_Shipping_Containers, "&lt;&gt;")</f>
        <v>1</v>
      </c>
      <c r="D28" s="43">
        <f>SUMIFS(Survey_Product_Qty, Survey_Business_Office,$A$1, Survey_Work_Progress,"&lt;&gt;Cancelled", Survey_Date,"&gt;=" &amp; Month_Start_Date, Survey_Date,"&lt;=" &amp; Month_End_Date, Survey_Location_Type,"Site")</f>
        <v>12</v>
      </c>
    </row>
    <row r="29" spans="1:4" ht="15.75" thickBot="1" x14ac:dyDescent="0.3">
      <c r="A29" s="42" t="s">
        <v>19</v>
      </c>
      <c r="B29" s="43">
        <f>COUNTIFS(Survey_Business_Office,$A$1, Survey_Location_Type, "Site", Survey_Work_Progress,"&lt;&gt;Cancelled", Survey_Date,"&gt;=" &amp; Year_Start_Date, Survey_Date,"&lt;=" &amp; Year_End_Date)</f>
        <v>1</v>
      </c>
      <c r="C29" s="43">
        <f>COUNTIFS(Survey_Business_Office,$A$1, Survey_Location_Type, "Site", Survey_Work_Progress,"&lt;&gt;Cancelled", Survey_Date,"&gt;=" &amp; Year_Start_Date, Survey_Date,"&lt;=" &amp; Year_End_Date, Survey_Shipping_Containers, "&lt;&gt;")</f>
        <v>1</v>
      </c>
      <c r="D29" s="43">
        <f>SUMIFS(Survey_Product_Qty, Survey_Business_Office,$A$1, Survey_Work_Progress,"&lt;&gt;Cancelled", Survey_Date,"&gt;=" &amp; Year_Start_Date, Survey_Date,"&lt;=" &amp; Year_End_Date, Survey_Location_Type,"Site")</f>
        <v>12</v>
      </c>
    </row>
    <row r="30" spans="1:4" x14ac:dyDescent="0.25">
      <c r="A30" s="45"/>
    </row>
    <row r="31" spans="1:4" ht="30" x14ac:dyDescent="0.25">
      <c r="A31" s="45" t="s">
        <v>255</v>
      </c>
    </row>
    <row r="32" spans="1:4" x14ac:dyDescent="0.25">
      <c r="A32" s="45" t="s">
        <v>244</v>
      </c>
    </row>
    <row r="33" spans="1:3" x14ac:dyDescent="0.25">
      <c r="A33" s="45" t="s">
        <v>151</v>
      </c>
    </row>
    <row r="34" spans="1:3" x14ac:dyDescent="0.25">
      <c r="A34" s="45" t="s">
        <v>50</v>
      </c>
    </row>
    <row r="37" spans="1:3" ht="15.75" thickBot="1" x14ac:dyDescent="0.3">
      <c r="A37" s="46" t="s">
        <v>220</v>
      </c>
    </row>
    <row r="38" spans="1:3" ht="15.75" thickBot="1" x14ac:dyDescent="0.3">
      <c r="A38" s="127" t="s">
        <v>148</v>
      </c>
      <c r="B38" s="128"/>
      <c r="C38" s="129"/>
    </row>
    <row r="39" spans="1:3" ht="45.75" thickBot="1" x14ac:dyDescent="0.3">
      <c r="A39" s="42" t="s">
        <v>24</v>
      </c>
      <c r="B39" s="44" t="s">
        <v>9</v>
      </c>
      <c r="C39" s="44" t="s">
        <v>17</v>
      </c>
    </row>
    <row r="40" spans="1:3" ht="15.75" thickBot="1" x14ac:dyDescent="0.3">
      <c r="A40" s="41" t="s">
        <v>195</v>
      </c>
      <c r="B40" s="43">
        <f>COUNTIFS(Survey_Business_Office,$A$1, Survey_Type_Of_Establishment, A40, Survey_Work_Progress,"&lt;&gt;Cancelled", Survey_Date,"&gt;=" &amp; Month_Start_Date, Survey_Date,"&lt;=" &amp; Month_End_Date, Survey_Location_Type, "Commercial Marketplace")</f>
        <v>1</v>
      </c>
      <c r="C40" s="43">
        <f>SUMIFS(Survey_Product_Qty, Survey_Business_Office,$A$1, Survey_Work_Progress,"&lt;&gt;Cancelled", Survey_Date,"&gt;=" &amp; Month_Start_Date, Survey_Date,"&lt;=" &amp; Month_End_Date, Survey_Type_Of_Establishment,A40,Survey_Location_Type, "Commercial Marketplace")</f>
        <v>34</v>
      </c>
    </row>
    <row r="41" spans="1:3" ht="15.75" thickBot="1" x14ac:dyDescent="0.3">
      <c r="A41" s="41" t="s">
        <v>196</v>
      </c>
      <c r="B41" s="43">
        <f>COUNTIFS(Survey_Business_Office,$A$1, Survey_Type_Of_Establishment, A41, Survey_Work_Progress,"&lt;&gt;Cancelled", Survey_Date,"&gt;=" &amp; Month_Start_Date, Survey_Date,"&lt;=" &amp; Month_End_Date, Survey_Location_Type, "Commercial Marketplace")</f>
        <v>0</v>
      </c>
      <c r="C41" s="43">
        <f>SUMIFS(Survey_Product_Qty, Survey_Business_Office,$A$1, Survey_Work_Progress,"&lt;&gt;Cancelled", Survey_Date,"&gt;=" &amp; Month_Start_Date, Survey_Date,"&lt;=" &amp; Month_End_Date, Survey_Type_Of_Establishment,A41,Survey_Location_Type, "Commercial Marketplace")</f>
        <v>0</v>
      </c>
    </row>
    <row r="42" spans="1:3" ht="15.75" thickBot="1" x14ac:dyDescent="0.3">
      <c r="A42" s="41" t="s">
        <v>198</v>
      </c>
      <c r="B42" s="43">
        <f>COUNTIFS(Survey_Business_Office,$A$1, Survey_Type_Of_Establishment, A42, Survey_Work_Progress,"&lt;&gt;Cancelled", Survey_Date,"&gt;=" &amp; Month_Start_Date, Survey_Date,"&lt;=" &amp; Month_End_Date, Survey_Location_Type, "Commercial Marketplace")</f>
        <v>0</v>
      </c>
      <c r="C42" s="43">
        <f>SUMIFS(Survey_Product_Qty, Survey_Business_Office,$A$1, Survey_Work_Progress,"&lt;&gt;Cancelled", Survey_Date,"&gt;=" &amp; Month_Start_Date, Survey_Date,"&lt;=" &amp; Month_End_Date, Survey_Type_Of_Establishment,A42,Survey_Location_Type, "Commercial Marketplace")</f>
        <v>0</v>
      </c>
    </row>
    <row r="43" spans="1:3" ht="15.75" thickBot="1" x14ac:dyDescent="0.3">
      <c r="A43" s="41" t="s">
        <v>199</v>
      </c>
      <c r="B43" s="43">
        <f>COUNTIFS(Survey_Business_Office,$A$1, Survey_Type_Of_Establishment, A43, Survey_Work_Progress,"&lt;&gt;Cancelled", Survey_Date,"&gt;=" &amp; Month_Start_Date, Survey_Date,"&lt;=" &amp; Month_End_Date, Survey_Location_Type, "Commercial Marketplace")</f>
        <v>0</v>
      </c>
      <c r="C43" s="43">
        <f>SUMIFS(Survey_Product_Qty, Survey_Business_Office,$A$1, Survey_Work_Progress,"&lt;&gt;Cancelled", Survey_Date,"&gt;=" &amp; Month_Start_Date, Survey_Date,"&lt;=" &amp; Month_End_Date, Survey_Type_Of_Establishment,A43,Survey_Location_Type, "Commercial Marketplace")</f>
        <v>0</v>
      </c>
    </row>
    <row r="44" spans="1:3" ht="15.75" thickBot="1" x14ac:dyDescent="0.3">
      <c r="A44" s="41" t="s">
        <v>200</v>
      </c>
      <c r="B44" s="43">
        <f>COUNTIFS(Survey_Business_Office,$A$1, Survey_Type_Of_Establishment, A44, Survey_Work_Progress,"&lt;&gt;Cancelled", Survey_Date,"&gt;=" &amp; Month_Start_Date, Survey_Date,"&lt;=" &amp; Month_End_Date, Survey_Location_Type, "Commercial Marketplace")</f>
        <v>0</v>
      </c>
      <c r="C44" s="43">
        <f>SUMIFS(Survey_Product_Qty, Survey_Business_Office,$A$1, Survey_Work_Progress,"&lt;&gt;Cancelled", Survey_Date,"&gt;=" &amp; Month_Start_Date, Survey_Date,"&lt;=" &amp; Month_End_Date, Survey_Type_Of_Establishment,A44,Survey_Location_Type, "Commercial Marketplace")</f>
        <v>0</v>
      </c>
    </row>
    <row r="45" spans="1:3" ht="15.75" thickBot="1" x14ac:dyDescent="0.3">
      <c r="A45" s="41" t="s">
        <v>202</v>
      </c>
      <c r="B45" s="43">
        <f>COUNTIFS(Survey_Business_Office,$A$1, Survey_Type_Of_Establishment, A45, Survey_Work_Progress,"&lt;&gt;Cancelled", Survey_Date,"&gt;=" &amp; Month_Start_Date, Survey_Date,"&lt;=" &amp; Month_End_Date, Survey_Location_Type, "Commercial Marketplace")</f>
        <v>0</v>
      </c>
      <c r="C45" s="43">
        <f>SUMIFS(Survey_Product_Qty, Survey_Business_Office,$A$1, Survey_Work_Progress,"&lt;&gt;Cancelled", Survey_Date,"&gt;=" &amp; Month_Start_Date, Survey_Date,"&lt;=" &amp; Month_End_Date, Survey_Type_Of_Establishment,A45,Survey_Location_Type, "Commercial Marketplace")</f>
        <v>0</v>
      </c>
    </row>
    <row r="46" spans="1:3" ht="15.75" thickBot="1" x14ac:dyDescent="0.3">
      <c r="A46" s="41" t="s">
        <v>203</v>
      </c>
      <c r="B46" s="43">
        <f>COUNTIFS(Survey_Business_Office,$A$1, Survey_Type_Of_Establishment, A46, Survey_Work_Progress,"&lt;&gt;Cancelled", Survey_Date,"&gt;=" &amp; Month_Start_Date, Survey_Date,"&lt;=" &amp; Month_End_Date, Survey_Location_Type, "Commercial Marketplace")</f>
        <v>0</v>
      </c>
      <c r="C46" s="43">
        <f>SUMIFS(Survey_Product_Qty, Survey_Business_Office,$A$1, Survey_Work_Progress,"&lt;&gt;Cancelled", Survey_Date,"&gt;=" &amp; Month_Start_Date, Survey_Date,"&lt;=" &amp; Month_End_Date, Survey_Type_Of_Establishment,A46,Survey_Location_Type, "Commercial Marketplace")</f>
        <v>0</v>
      </c>
    </row>
    <row r="47" spans="1:3" ht="15.75" thickBot="1" x14ac:dyDescent="0.3">
      <c r="A47" s="41" t="s">
        <v>242</v>
      </c>
      <c r="B47" s="43">
        <f>COUNTIFS(Survey_Business_Office,$A$1, Survey_Type_Of_Establishment, A47, Survey_Work_Progress,"&lt;&gt;Cancelled", Survey_Date,"&gt;=" &amp; Month_Start_Date, Survey_Date,"&lt;=" &amp; Month_End_Date, Survey_Location_Type, "Commercial Marketplace")</f>
        <v>0</v>
      </c>
      <c r="C47" s="43">
        <f>SUMIFS(Survey_Product_Qty, Survey_Business_Office,$A$1, Survey_Work_Progress,"&lt;&gt;Cancelled", Survey_Date,"&gt;=" &amp; Month_Start_Date, Survey_Date,"&lt;=" &amp; Month_End_Date, Survey_Type_Of_Establishment,A47,Survey_Location_Type, "Commercial Marketplace")</f>
        <v>0</v>
      </c>
    </row>
    <row r="48" spans="1:3" ht="15.75" thickBot="1" x14ac:dyDescent="0.3">
      <c r="A48" s="41" t="s">
        <v>205</v>
      </c>
      <c r="B48" s="43">
        <f>COUNTIFS(Survey_Business_Office,$A$1, Survey_Type_Of_Establishment, A48, Survey_Work_Progress,"&lt;&gt;Cancelled", Survey_Date,"&gt;=" &amp; Month_Start_Date, Survey_Date,"&lt;=" &amp; Month_End_Date, Survey_Location_Type, "Commercial Marketplace")</f>
        <v>0</v>
      </c>
      <c r="C48" s="43">
        <f>SUMIFS(Survey_Product_Qty, Survey_Business_Office,$A$1, Survey_Work_Progress,"&lt;&gt;Cancelled", Survey_Date,"&gt;=" &amp; Month_Start_Date, Survey_Date,"&lt;=" &amp; Month_End_Date, Survey_Type_Of_Establishment,A48,Survey_Location_Type, "Commercial Marketplace")</f>
        <v>0</v>
      </c>
    </row>
    <row r="49" spans="1:5" ht="15.75" thickBot="1" x14ac:dyDescent="0.3">
      <c r="A49" s="41" t="s">
        <v>206</v>
      </c>
      <c r="B49" s="43">
        <f>COUNTIFS(Survey_Business_Office,$A$1, Survey_Type_Of_Establishment, A49, Survey_Work_Progress,"&lt;&gt;Cancelled", Survey_Date,"&gt;=" &amp; Month_Start_Date, Survey_Date,"&lt;=" &amp; Month_End_Date, Survey_Location_Type, "Commercial Marketplace")</f>
        <v>0</v>
      </c>
      <c r="C49" s="43">
        <f>SUMIFS(Survey_Product_Qty, Survey_Business_Office,$A$1, Survey_Work_Progress,"&lt;&gt;Cancelled", Survey_Date,"&gt;=" &amp; Month_Start_Date, Survey_Date,"&lt;=" &amp; Month_End_Date, Survey_Type_Of_Establishment,A49,Survey_Location_Type, "Commercial Marketplace")</f>
        <v>0</v>
      </c>
    </row>
    <row r="50" spans="1:5" ht="15.75" thickBot="1" x14ac:dyDescent="0.3">
      <c r="A50" s="42" t="s">
        <v>18</v>
      </c>
      <c r="B50" s="43">
        <f>SUM(B40:B49)</f>
        <v>1</v>
      </c>
      <c r="C50" s="43">
        <f>SUM(C40:C49)</f>
        <v>34</v>
      </c>
    </row>
    <row r="51" spans="1:5" ht="15.75" thickBot="1" x14ac:dyDescent="0.3">
      <c r="A51" s="42" t="s">
        <v>19</v>
      </c>
      <c r="B51" s="43">
        <f>COUNTIFS(Survey_Business_Office,$A$1, Survey_Work_Progress,"&lt;&gt;Cancelled", Survey_Date,"&gt;=" &amp; Year_Start_Date, Survey_Date,"&lt;=" &amp; Year_End_Date, Survey_Location_Type, "Commercial Marketplace")</f>
        <v>1</v>
      </c>
      <c r="C51" s="43">
        <f>SUMIFS(Survey_Product_Qty, Survey_Business_Office,$A$1, Survey_Work_Progress,"&lt;&gt;Cancelled", Survey_Date,"&gt;=" &amp; Year_Start_Date, Survey_Date,"&lt;=" &amp; Year_End_Date, Survey_Location_Type, "Commercial Marketplace")</f>
        <v>34</v>
      </c>
    </row>
    <row r="52" spans="1:5" x14ac:dyDescent="0.25">
      <c r="A52" s="45"/>
    </row>
    <row r="53" spans="1:5" ht="30" x14ac:dyDescent="0.25">
      <c r="A53" s="45" t="s">
        <v>256</v>
      </c>
    </row>
    <row r="54" spans="1:5" x14ac:dyDescent="0.25">
      <c r="A54" s="45" t="s">
        <v>244</v>
      </c>
    </row>
    <row r="55" spans="1:5" x14ac:dyDescent="0.25">
      <c r="A55" s="45" t="s">
        <v>208</v>
      </c>
    </row>
    <row r="56" spans="1:5" x14ac:dyDescent="0.25">
      <c r="A56" s="45" t="s">
        <v>50</v>
      </c>
    </row>
    <row r="59" spans="1:5" ht="15.75" thickBot="1" x14ac:dyDescent="0.3">
      <c r="A59" s="46" t="s">
        <v>188</v>
      </c>
    </row>
    <row r="60" spans="1:5" ht="15.75" thickBot="1" x14ac:dyDescent="0.3">
      <c r="A60" s="75"/>
      <c r="B60" s="127" t="s">
        <v>189</v>
      </c>
      <c r="C60" s="128"/>
      <c r="D60" s="128"/>
      <c r="E60" s="129"/>
    </row>
    <row r="61" spans="1:5" ht="30.75" thickBot="1" x14ac:dyDescent="0.3">
      <c r="A61" s="152" t="s">
        <v>7</v>
      </c>
      <c r="B61" s="153"/>
      <c r="C61" s="53" t="s">
        <v>257</v>
      </c>
      <c r="D61" s="44" t="s">
        <v>258</v>
      </c>
      <c r="E61" s="44" t="s">
        <v>9</v>
      </c>
    </row>
    <row r="62" spans="1:5" ht="15.75" thickBot="1" x14ac:dyDescent="0.3">
      <c r="A62" s="146" t="s">
        <v>259</v>
      </c>
      <c r="B62" s="147"/>
      <c r="C62" s="53">
        <v>8</v>
      </c>
      <c r="D62" s="53">
        <v>2</v>
      </c>
      <c r="E62" s="70"/>
    </row>
    <row r="63" spans="1:5" ht="15.75" thickBot="1" x14ac:dyDescent="0.3">
      <c r="A63" s="146" t="s">
        <v>11</v>
      </c>
      <c r="B63" s="147"/>
      <c r="C63" s="53">
        <v>8</v>
      </c>
      <c r="D63" s="53">
        <v>2</v>
      </c>
      <c r="E63" s="70"/>
    </row>
    <row r="64" spans="1:5" x14ac:dyDescent="0.25">
      <c r="A64" s="56"/>
      <c r="B64" s="56"/>
      <c r="C64" s="56"/>
      <c r="D64" s="56"/>
      <c r="E64" s="56"/>
    </row>
    <row r="65" spans="1:6" x14ac:dyDescent="0.25">
      <c r="A65" s="45"/>
    </row>
    <row r="66" spans="1:6" ht="15.75" thickBot="1" x14ac:dyDescent="0.3">
      <c r="A66" s="46" t="s">
        <v>191</v>
      </c>
    </row>
    <row r="67" spans="1:6" ht="15.75" thickBot="1" x14ac:dyDescent="0.3">
      <c r="A67" s="127" t="s">
        <v>52</v>
      </c>
      <c r="B67" s="129"/>
    </row>
    <row r="68" spans="1:6" ht="15.75" thickBot="1" x14ac:dyDescent="0.3">
      <c r="A68" s="42" t="s">
        <v>53</v>
      </c>
      <c r="B68" s="44" t="s">
        <v>54</v>
      </c>
    </row>
    <row r="69" spans="1:6" ht="15.75" thickBot="1" x14ac:dyDescent="0.3">
      <c r="A69" s="41" t="s">
        <v>55</v>
      </c>
      <c r="B69" s="43"/>
    </row>
    <row r="70" spans="1:6" ht="15.75" thickBot="1" x14ac:dyDescent="0.3">
      <c r="A70" s="42" t="s">
        <v>18</v>
      </c>
      <c r="B70" s="43"/>
    </row>
    <row r="71" spans="1:6" ht="15.75" thickBot="1" x14ac:dyDescent="0.3">
      <c r="A71" s="42" t="s">
        <v>19</v>
      </c>
      <c r="B71" s="43"/>
    </row>
    <row r="72" spans="1:6" x14ac:dyDescent="0.25">
      <c r="A72" s="46"/>
    </row>
    <row r="74" spans="1:6" ht="15.75" thickBot="1" x14ac:dyDescent="0.3">
      <c r="A74" s="46" t="s">
        <v>227</v>
      </c>
    </row>
    <row r="75" spans="1:6" ht="104.25" customHeight="1" x14ac:dyDescent="0.25">
      <c r="A75" s="113" t="s">
        <v>228</v>
      </c>
      <c r="B75" s="148" t="s">
        <v>29</v>
      </c>
      <c r="C75" s="113" t="s">
        <v>229</v>
      </c>
      <c r="D75" s="78" t="s">
        <v>230</v>
      </c>
      <c r="E75" s="113" t="s">
        <v>232</v>
      </c>
      <c r="F75" s="113" t="s">
        <v>233</v>
      </c>
    </row>
    <row r="76" spans="1:6" ht="15.75" thickBot="1" x14ac:dyDescent="0.3">
      <c r="A76" s="115"/>
      <c r="B76" s="149"/>
      <c r="C76" s="115"/>
      <c r="D76" s="43" t="s">
        <v>231</v>
      </c>
      <c r="E76" s="115"/>
      <c r="F76" s="115"/>
    </row>
    <row r="77" spans="1:6" ht="15.75" thickBot="1" x14ac:dyDescent="0.3">
      <c r="A77" s="50"/>
      <c r="B77" s="51"/>
      <c r="C77" s="51"/>
      <c r="D77" s="51"/>
      <c r="E77" s="51"/>
      <c r="F77" s="51"/>
    </row>
    <row r="78" spans="1:6" ht="15.75" thickBot="1" x14ac:dyDescent="0.3">
      <c r="A78" s="50"/>
      <c r="B78" s="51"/>
      <c r="C78" s="51"/>
      <c r="D78" s="51"/>
      <c r="E78" s="51"/>
      <c r="F78" s="51"/>
    </row>
    <row r="79" spans="1:6" ht="15.75" thickBot="1" x14ac:dyDescent="0.3">
      <c r="A79" s="50"/>
      <c r="B79" s="51"/>
      <c r="C79" s="51"/>
      <c r="D79" s="51"/>
      <c r="E79" s="51"/>
      <c r="F79" s="51"/>
    </row>
    <row r="82" spans="1:2" ht="15.75" thickBot="1" x14ac:dyDescent="0.3">
      <c r="A82" s="46" t="s">
        <v>209</v>
      </c>
    </row>
    <row r="83" spans="1:2" ht="15.75" thickBot="1" x14ac:dyDescent="0.3">
      <c r="A83" s="127" t="s">
        <v>65</v>
      </c>
      <c r="B83" s="129"/>
    </row>
    <row r="84" spans="1:2" ht="15.75" thickBot="1" x14ac:dyDescent="0.3">
      <c r="A84" s="42" t="s">
        <v>66</v>
      </c>
      <c r="B84" s="53" t="s">
        <v>67</v>
      </c>
    </row>
    <row r="85" spans="1:2" ht="30.75" thickBot="1" x14ac:dyDescent="0.3">
      <c r="A85" s="41" t="s">
        <v>68</v>
      </c>
      <c r="B85" s="43">
        <f>SUMIFS(Survey_Withdrawals, Survey_Business_Office,$A$1, Survey_Work_Progress,"&lt;&gt;Cancelled", Survey_Date,"&gt;=" &amp; Month_Start_Date, Survey_Date,"&lt;=" &amp; Month_End_Date)</f>
        <v>24</v>
      </c>
    </row>
    <row r="86" spans="1:2" ht="30.75" thickBot="1" x14ac:dyDescent="0.3">
      <c r="A86" s="41" t="s">
        <v>69</v>
      </c>
      <c r="B86" s="43"/>
    </row>
    <row r="87" spans="1:2" ht="30.75" thickBot="1" x14ac:dyDescent="0.3">
      <c r="A87" s="41" t="s">
        <v>70</v>
      </c>
      <c r="B87" s="43">
        <f>SUMIFS(Survey_Product_Qty, Survey_Business_Office,$A$1, Survey_Work_Progress,"&lt;&gt;Cancelled", Survey_Date,"&gt;=" &amp; Month_Start_Date, Survey_Date,"&lt;=" &amp; Month_End_Date,Survey_Withdrawals,"&gt;0")</f>
        <v>46</v>
      </c>
    </row>
    <row r="88" spans="1:2" ht="30.75" thickBot="1" x14ac:dyDescent="0.3">
      <c r="A88" s="41" t="s">
        <v>71</v>
      </c>
      <c r="B88" s="43">
        <f>SUMIFS(Survey_Detentions, Survey_Location_Type,"Commercial Marketplace", Survey_Business_Office,$A$1, Survey_Work_Progress,"&lt;&gt;Cancelled", Survey_Date,"&gt;=" &amp; Month_Start_Date, Survey_Date,"&lt;=" &amp; Month_End_Date)</f>
        <v>21</v>
      </c>
    </row>
    <row r="89" spans="1:2" ht="30.75" thickBot="1" x14ac:dyDescent="0.3">
      <c r="A89" s="41" t="s">
        <v>72</v>
      </c>
      <c r="B89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34</v>
      </c>
    </row>
    <row r="90" spans="1:2" ht="30.75" thickBot="1" x14ac:dyDescent="0.3">
      <c r="A90" s="41" t="s">
        <v>73</v>
      </c>
      <c r="B90" s="43"/>
    </row>
    <row r="91" spans="1:2" ht="30.75" thickBot="1" x14ac:dyDescent="0.3">
      <c r="A91" s="41" t="s">
        <v>76</v>
      </c>
      <c r="B91" s="43">
        <f>SUMIFS(Survey_Detentions, Survey_Location_Type,"Site", Survey_Business_Office,$A$1, Survey_Work_Progress,"&lt;&gt;Cancelled", Survey_Date,"&gt;=" &amp; Month_Start_Date, Survey_Date,"&lt;=" &amp; Month_End_Date)</f>
        <v>13</v>
      </c>
    </row>
    <row r="92" spans="1:2" ht="30.75" thickBot="1" x14ac:dyDescent="0.3">
      <c r="A92" s="41" t="s">
        <v>77</v>
      </c>
      <c r="B92" s="43">
        <f>SUMIFS(Survey_Product_Qty, Survey_Business_Office,$A$1, Survey_Work_Progress,"&lt;&gt;Cancelled", Survey_Date,"&gt;=" &amp; Month_Start_Date, Survey_Date,"&lt;=" &amp; Month_End_Date,Survey_Detentions,"&gt;0", Survey_Location_Type, "Site")</f>
        <v>12</v>
      </c>
    </row>
    <row r="93" spans="1:2" ht="30.75" thickBot="1" x14ac:dyDescent="0.3">
      <c r="A93" s="41" t="s">
        <v>78</v>
      </c>
      <c r="B93" s="43"/>
    </row>
    <row r="94" spans="1:2" ht="30.75" thickBot="1" x14ac:dyDescent="0.3">
      <c r="A94" s="41" t="s">
        <v>79</v>
      </c>
      <c r="B94" s="43"/>
    </row>
    <row r="95" spans="1:2" ht="15.75" thickBot="1" x14ac:dyDescent="0.3">
      <c r="A95" s="42" t="s">
        <v>80</v>
      </c>
      <c r="B95" s="43"/>
    </row>
    <row r="96" spans="1:2" ht="15.75" thickBot="1" x14ac:dyDescent="0.3">
      <c r="A96" s="42" t="s">
        <v>19</v>
      </c>
      <c r="B96" s="43"/>
    </row>
    <row r="97" spans="1:5" x14ac:dyDescent="0.25">
      <c r="A97" s="45" t="s">
        <v>208</v>
      </c>
    </row>
    <row r="100" spans="1:5" ht="15.75" thickBot="1" x14ac:dyDescent="0.3">
      <c r="A100" s="67" t="s">
        <v>234</v>
      </c>
    </row>
    <row r="101" spans="1:5" x14ac:dyDescent="0.25">
      <c r="A101" s="130" t="s">
        <v>83</v>
      </c>
      <c r="B101" s="130" t="s">
        <v>84</v>
      </c>
      <c r="C101" s="130" t="s">
        <v>247</v>
      </c>
      <c r="D101" s="130" t="s">
        <v>86</v>
      </c>
      <c r="E101" s="54" t="s">
        <v>87</v>
      </c>
    </row>
    <row r="102" spans="1:5" ht="90.75" thickBot="1" x14ac:dyDescent="0.3">
      <c r="A102" s="131"/>
      <c r="B102" s="131"/>
      <c r="C102" s="131"/>
      <c r="D102" s="131"/>
      <c r="E102" s="55" t="s">
        <v>88</v>
      </c>
    </row>
    <row r="103" spans="1:5" ht="29.25" customHeight="1" x14ac:dyDescent="0.25">
      <c r="A103" s="123" t="s">
        <v>100</v>
      </c>
      <c r="B103" s="60"/>
      <c r="C103" s="60"/>
      <c r="D103" s="123"/>
      <c r="E103" s="123"/>
    </row>
    <row r="104" spans="1:5" ht="30.75" thickBot="1" x14ac:dyDescent="0.3">
      <c r="A104" s="124"/>
      <c r="B104" s="43" t="s">
        <v>235</v>
      </c>
      <c r="C104" s="52">
        <v>4</v>
      </c>
      <c r="D104" s="124"/>
      <c r="E104" s="124"/>
    </row>
    <row r="105" spans="1:5" ht="44.25" customHeight="1" x14ac:dyDescent="0.25">
      <c r="A105" s="123" t="s">
        <v>260</v>
      </c>
      <c r="B105" s="123" t="s">
        <v>96</v>
      </c>
      <c r="C105" s="125">
        <v>1</v>
      </c>
      <c r="D105" s="123"/>
      <c r="E105" s="123"/>
    </row>
    <row r="106" spans="1:5" ht="15.75" thickBot="1" x14ac:dyDescent="0.3">
      <c r="A106" s="124"/>
      <c r="B106" s="124"/>
      <c r="C106" s="126"/>
      <c r="D106" s="124"/>
      <c r="E106" s="124"/>
    </row>
    <row r="107" spans="1:5" ht="44.25" customHeight="1" x14ac:dyDescent="0.25">
      <c r="A107" s="123" t="s">
        <v>102</v>
      </c>
      <c r="B107" s="123" t="s">
        <v>96</v>
      </c>
      <c r="C107" s="125">
        <v>1</v>
      </c>
      <c r="D107" s="125"/>
      <c r="E107" s="123"/>
    </row>
    <row r="108" spans="1:5" ht="15.75" thickBot="1" x14ac:dyDescent="0.3">
      <c r="A108" s="124"/>
      <c r="B108" s="124"/>
      <c r="C108" s="126"/>
      <c r="D108" s="126"/>
      <c r="E108" s="124"/>
    </row>
    <row r="109" spans="1:5" ht="29.25" customHeight="1" x14ac:dyDescent="0.25">
      <c r="A109" s="123" t="s">
        <v>236</v>
      </c>
      <c r="B109" s="123" t="s">
        <v>96</v>
      </c>
      <c r="C109" s="125">
        <v>1</v>
      </c>
      <c r="D109" s="125"/>
      <c r="E109" s="123"/>
    </row>
    <row r="110" spans="1:5" ht="15.75" thickBot="1" x14ac:dyDescent="0.3">
      <c r="A110" s="124"/>
      <c r="B110" s="124"/>
      <c r="C110" s="126"/>
      <c r="D110" s="126"/>
      <c r="E110" s="124"/>
    </row>
    <row r="111" spans="1:5" ht="44.25" customHeight="1" x14ac:dyDescent="0.25">
      <c r="A111" s="123" t="s">
        <v>108</v>
      </c>
      <c r="B111" s="123" t="s">
        <v>109</v>
      </c>
      <c r="C111" s="58"/>
      <c r="D111" s="58"/>
      <c r="E111" s="123"/>
    </row>
    <row r="112" spans="1:5" ht="15.75" thickBot="1" x14ac:dyDescent="0.3">
      <c r="A112" s="124"/>
      <c r="B112" s="124"/>
      <c r="C112" s="61">
        <v>1</v>
      </c>
      <c r="D112" s="61">
        <v>1</v>
      </c>
      <c r="E112" s="124"/>
    </row>
    <row r="113" spans="1:5" ht="44.25" customHeight="1" x14ac:dyDescent="0.25">
      <c r="A113" s="123" t="s">
        <v>237</v>
      </c>
      <c r="B113" s="123" t="s">
        <v>111</v>
      </c>
      <c r="C113" s="58"/>
      <c r="D113" s="58"/>
      <c r="E113" s="123"/>
    </row>
    <row r="114" spans="1:5" ht="15.75" thickBot="1" x14ac:dyDescent="0.3">
      <c r="A114" s="124"/>
      <c r="B114" s="124"/>
      <c r="C114" s="61">
        <v>1</v>
      </c>
      <c r="D114" s="61">
        <v>1</v>
      </c>
      <c r="E114" s="124"/>
    </row>
    <row r="115" spans="1:5" x14ac:dyDescent="0.25">
      <c r="A115" s="67"/>
    </row>
    <row r="116" spans="1:5" x14ac:dyDescent="0.25">
      <c r="A116" s="67"/>
    </row>
    <row r="117" spans="1:5" x14ac:dyDescent="0.25">
      <c r="A117" s="67" t="s">
        <v>238</v>
      </c>
    </row>
    <row r="118" spans="1:5" ht="15.75" thickBot="1" x14ac:dyDescent="0.3">
      <c r="A118" s="67" t="s">
        <v>239</v>
      </c>
    </row>
    <row r="119" spans="1:5" ht="29.25" customHeight="1" x14ac:dyDescent="0.25">
      <c r="A119" s="113" t="s">
        <v>140</v>
      </c>
      <c r="B119" s="116" t="s">
        <v>240</v>
      </c>
      <c r="C119" s="119" t="s">
        <v>143</v>
      </c>
      <c r="D119" s="120"/>
    </row>
    <row r="120" spans="1:5" ht="15.75" thickBot="1" x14ac:dyDescent="0.3">
      <c r="A120" s="114"/>
      <c r="B120" s="117"/>
      <c r="C120" s="121"/>
      <c r="D120" s="122"/>
    </row>
    <row r="121" spans="1:5" x14ac:dyDescent="0.25">
      <c r="A121" s="114"/>
      <c r="B121" s="117"/>
      <c r="C121" s="113" t="s">
        <v>144</v>
      </c>
      <c r="D121" s="113" t="s">
        <v>145</v>
      </c>
    </row>
    <row r="122" spans="1:5" ht="15.75" thickBot="1" x14ac:dyDescent="0.3">
      <c r="A122" s="115"/>
      <c r="B122" s="118"/>
      <c r="C122" s="115"/>
      <c r="D122" s="115"/>
    </row>
    <row r="123" spans="1:5" ht="15.75" thickBot="1" x14ac:dyDescent="0.3">
      <c r="A123" s="41" t="s">
        <v>192</v>
      </c>
      <c r="B123" s="52">
        <v>2</v>
      </c>
      <c r="C123" s="52"/>
      <c r="D123" s="52"/>
    </row>
    <row r="124" spans="1:5" ht="15.75" thickBot="1" x14ac:dyDescent="0.3">
      <c r="A124" s="41" t="s">
        <v>148</v>
      </c>
      <c r="B124" s="52">
        <v>15</v>
      </c>
      <c r="C124" s="52"/>
      <c r="D124" s="52"/>
    </row>
    <row r="125" spans="1:5" ht="15.75" thickBot="1" x14ac:dyDescent="0.3">
      <c r="A125" s="41" t="s">
        <v>149</v>
      </c>
      <c r="B125" s="52">
        <v>10</v>
      </c>
      <c r="C125" s="52"/>
      <c r="D125" s="52"/>
    </row>
    <row r="126" spans="1:5" ht="15.75" thickBot="1" x14ac:dyDescent="0.3">
      <c r="A126" s="41" t="s">
        <v>150</v>
      </c>
      <c r="B126" s="52">
        <v>2</v>
      </c>
      <c r="C126" s="52"/>
      <c r="D126" s="52"/>
    </row>
    <row r="127" spans="1:5" ht="15.75" thickBot="1" x14ac:dyDescent="0.3">
      <c r="A127" s="41" t="s">
        <v>18</v>
      </c>
      <c r="B127" s="52"/>
      <c r="C127" s="52"/>
      <c r="D127" s="52"/>
    </row>
    <row r="128" spans="1:5" ht="15.75" thickBot="1" x14ac:dyDescent="0.3">
      <c r="A128" s="41" t="s">
        <v>19</v>
      </c>
      <c r="B128" s="52"/>
      <c r="C128" s="52"/>
      <c r="D128" s="52"/>
    </row>
    <row r="129" spans="1:1" x14ac:dyDescent="0.25">
      <c r="A129" s="65"/>
    </row>
    <row r="130" spans="1:1" x14ac:dyDescent="0.25">
      <c r="A130" s="65" t="s">
        <v>151</v>
      </c>
    </row>
    <row r="131" spans="1:1" x14ac:dyDescent="0.25">
      <c r="A131" s="65" t="s">
        <v>50</v>
      </c>
    </row>
  </sheetData>
  <mergeCells count="46">
    <mergeCell ref="F75:F76"/>
    <mergeCell ref="A26:D26"/>
    <mergeCell ref="A38:C38"/>
    <mergeCell ref="B60:E60"/>
    <mergeCell ref="A61:B61"/>
    <mergeCell ref="A62:B62"/>
    <mergeCell ref="A63:B63"/>
    <mergeCell ref="A67:B67"/>
    <mergeCell ref="A75:A76"/>
    <mergeCell ref="B75:B76"/>
    <mergeCell ref="C75:C76"/>
    <mergeCell ref="E75:E76"/>
    <mergeCell ref="A83:B83"/>
    <mergeCell ref="A101:A102"/>
    <mergeCell ref="B101:B102"/>
    <mergeCell ref="C101:C102"/>
    <mergeCell ref="D101:D102"/>
    <mergeCell ref="E103:E104"/>
    <mergeCell ref="A105:A106"/>
    <mergeCell ref="B105:B106"/>
    <mergeCell ref="C105:C106"/>
    <mergeCell ref="D105:D106"/>
    <mergeCell ref="E105:E106"/>
    <mergeCell ref="A103:A104"/>
    <mergeCell ref="D103:D104"/>
    <mergeCell ref="A109:A110"/>
    <mergeCell ref="B109:B110"/>
    <mergeCell ref="C109:C110"/>
    <mergeCell ref="D109:D110"/>
    <mergeCell ref="E109:E110"/>
    <mergeCell ref="A107:A108"/>
    <mergeCell ref="B107:B108"/>
    <mergeCell ref="C107:C108"/>
    <mergeCell ref="D107:D108"/>
    <mergeCell ref="E107:E108"/>
    <mergeCell ref="A111:A112"/>
    <mergeCell ref="B111:B112"/>
    <mergeCell ref="E111:E112"/>
    <mergeCell ref="A113:A114"/>
    <mergeCell ref="B113:B114"/>
    <mergeCell ref="E113:E114"/>
    <mergeCell ref="A119:A122"/>
    <mergeCell ref="B119:B122"/>
    <mergeCell ref="C119:D120"/>
    <mergeCell ref="C121:C122"/>
    <mergeCell ref="D121:D1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390525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>
      <selection activeCell="D22" sqref="D22"/>
    </sheetView>
  </sheetViews>
  <sheetFormatPr defaultRowHeight="15" x14ac:dyDescent="0.25"/>
  <cols>
    <col min="1" max="1" width="30.28515625" customWidth="1" collapsed="1"/>
    <col min="2" max="2" width="17.5703125" customWidth="1" collapsed="1"/>
    <col min="3" max="3" width="23.7109375" customWidth="1" collapsed="1"/>
    <col min="4" max="4" width="21.85546875" customWidth="1" collapsed="1"/>
    <col min="5" max="5" width="23.5703125" customWidth="1" collapsed="1"/>
  </cols>
  <sheetData>
    <row r="1" spans="1:4" x14ac:dyDescent="0.25">
      <c r="A1" s="109" t="s">
        <v>331</v>
      </c>
    </row>
    <row r="15" spans="1:4" ht="15.75" thickBot="1" x14ac:dyDescent="0.3">
      <c r="A15" s="46" t="s">
        <v>152</v>
      </c>
    </row>
    <row r="16" spans="1:4" ht="15.75" thickBot="1" x14ac:dyDescent="0.3">
      <c r="A16" s="127" t="s">
        <v>153</v>
      </c>
      <c r="B16" s="128"/>
      <c r="C16" s="128"/>
      <c r="D16" s="129"/>
    </row>
    <row r="17" spans="1:5" ht="30.75" thickBot="1" x14ac:dyDescent="0.3">
      <c r="A17" s="42" t="s">
        <v>2</v>
      </c>
      <c r="B17" s="44" t="s">
        <v>9</v>
      </c>
      <c r="C17" s="44" t="s">
        <v>16</v>
      </c>
      <c r="D17" s="44" t="s">
        <v>17</v>
      </c>
    </row>
    <row r="18" spans="1:5" ht="15.75" thickBot="1" x14ac:dyDescent="0.3">
      <c r="A18" s="41" t="s">
        <v>169</v>
      </c>
      <c r="B18" s="43">
        <f>COUNTIFS(Survey_Business_Office,$A$1, Survey_Location_Type,"Port of Entry",Survey_Port_Of_Entry, A18, Survey_Work_Progress,"&lt;&gt;Cancelled", Survey_Date,"&gt;=" &amp; Month_Start_Date, Survey_Date,"&lt;=" &amp; Month_End_Date)</f>
        <v>1</v>
      </c>
      <c r="C18" s="43">
        <f>COUNTIFS(Survey_Business_Office,$A$1, Survey_Shipping_Containers,"&lt;&gt;"&amp;"",Survey_Port_Of_Entry, A18, Survey_Location_Type,"Port of Entry", Survey_Work_Progress,"&lt;&gt;Cancelled", Survey_Date,"&gt;=" &amp; Month_Start_Date, Survey_Date,"&lt;=" &amp; Month_End_Date)</f>
        <v>1</v>
      </c>
      <c r="D18" s="43">
        <f>SUMIFS(Survey_Product_Qty, Survey_Business_Office,$A$1, Survey_Work_Progress,"&lt;&gt;Cancelled", Survey_Date,"&gt;=" &amp; Month_Start_Date, Survey_Date,"&lt;=" &amp; Month_End_Date, Survey_Location_Type,"Port of Entry", Survey_Port_Of_Entry,A18)</f>
        <v>908</v>
      </c>
    </row>
    <row r="19" spans="1:5" ht="15.75" thickBot="1" x14ac:dyDescent="0.3">
      <c r="A19" s="41" t="s">
        <v>173</v>
      </c>
      <c r="B19" s="43">
        <f>COUNTIFS(Survey_Business_Office,$A$1, Survey_Location_Type,"Port of Entry",Survey_Port_Of_Entry, A19, Survey_Work_Progress,"&lt;&gt;Cancelled", Survey_Date,"&gt;=" &amp; Month_Start_Date, Survey_Date,"&lt;=" &amp; Month_End_Date)</f>
        <v>0</v>
      </c>
      <c r="C19" s="43">
        <f>COUNTIFS(Survey_Business_Office,$A$1, Survey_Shipping_Containers,"&lt;&gt;"&amp;"",Survey_Port_Of_Entry, A19, Survey_Location_Type,"Port of Entry", Survey_Work_Progress,"&lt;&gt;Cancelled", Survey_Date,"&gt;=" &amp; Month_Start_Date, Survey_Date,"&lt;=" &amp; Month_End_Date)</f>
        <v>0</v>
      </c>
      <c r="D19" s="43">
        <f>SUMIFS(Survey_Product_Qty, Survey_Business_Office,$A$1, Survey_Work_Progress,"&lt;&gt;Cancelled", Survey_Date,"&gt;=" &amp; Month_Start_Date, Survey_Date,"&lt;=" &amp; Month_End_Date, Survey_Location_Type,"Port of Entry", Survey_Port_Of_Entry,A19)</f>
        <v>0</v>
      </c>
    </row>
    <row r="20" spans="1:5" ht="15.75" thickBot="1" x14ac:dyDescent="0.3">
      <c r="A20" s="41" t="s">
        <v>174</v>
      </c>
      <c r="B20" s="43">
        <f>COUNTIFS(Survey_Business_Office,$A$1, Survey_Location_Type,"Port of Entry",Survey_Port_Of_Entry, A20, Survey_Work_Progress,"&lt;&gt;Cancelled", Survey_Date,"&gt;=" &amp; Month_Start_Date, Survey_Date,"&lt;=" &amp; Month_End_Date)</f>
        <v>0</v>
      </c>
      <c r="C20" s="43">
        <f>COUNTIFS(Survey_Business_Office,$A$1, Survey_Shipping_Containers,"&lt;&gt;"&amp;"",Survey_Port_Of_Entry, A20, Survey_Location_Type,"Port of Entry", Survey_Work_Progress,"&lt;&gt;Cancelled", Survey_Date,"&gt;=" &amp; Month_Start_Date, Survey_Date,"&lt;=" &amp; Month_End_Date)</f>
        <v>0</v>
      </c>
      <c r="D20" s="43">
        <f>SUMIFS(Survey_Product_Qty, Survey_Business_Office,$A$1, Survey_Work_Progress,"&lt;&gt;Cancelled", Survey_Date,"&gt;=" &amp; Month_Start_Date, Survey_Date,"&lt;=" &amp; Month_End_Date, Survey_Location_Type,"Port of Entry", Survey_Port_Of_Entry,A20)</f>
        <v>0</v>
      </c>
    </row>
    <row r="21" spans="1:5" ht="15.75" thickBot="1" x14ac:dyDescent="0.3">
      <c r="A21" s="42" t="s">
        <v>18</v>
      </c>
      <c r="B21" s="43">
        <f>SUM(B18:B20)</f>
        <v>1</v>
      </c>
      <c r="C21" s="43">
        <f>SUM(C18:C20)</f>
        <v>1</v>
      </c>
      <c r="D21" s="43">
        <f>SUM(D18:D20)</f>
        <v>908</v>
      </c>
    </row>
    <row r="22" spans="1:5" ht="15.75" thickBot="1" x14ac:dyDescent="0.3">
      <c r="A22" s="42" t="s">
        <v>19</v>
      </c>
      <c r="B22" s="43">
        <f>COUNTIFS(Survey_Business_Office,$A$1, Survey_Work_Progress,"&lt;&gt;Cancelled", Survey_Date,"&gt;=" &amp; Year_Start_Date, Survey_Date,"&lt;=" &amp; Year_End_Date, Survey_Location_Type,"Port of Entry")</f>
        <v>1</v>
      </c>
      <c r="C22" s="43">
        <f>COUNTIFS(Survey_Business_Office,$A$1, Survey_Shipping_Containers,"&lt;&gt;"&amp;"", Survey_Work_Progress,"&lt;&gt;Cancelled", Survey_Date,"&gt;=" &amp; Year_Start_Date, Survey_Date,"&lt;=" &amp; Year_End_Date, Survey_Location_Type,"Port of Entry")</f>
        <v>1</v>
      </c>
      <c r="D22" s="43">
        <f>SUMIFS(Survey_Product_Qty, Survey_Business_Office,$A$1, Survey_Work_Progress,"&lt;&gt;Cancelled", Survey_Date,"&gt;=" &amp; Year_Start_Date, Survey_Date,"&lt;=" &amp; Year_End_Date, Survey_Location_Type,"Port of Entry")</f>
        <v>908</v>
      </c>
    </row>
    <row r="23" spans="1:5" x14ac:dyDescent="0.25">
      <c r="A23" s="45"/>
    </row>
    <row r="24" spans="1:5" x14ac:dyDescent="0.25">
      <c r="A24" s="45" t="s">
        <v>261</v>
      </c>
    </row>
    <row r="25" spans="1:5" x14ac:dyDescent="0.25">
      <c r="A25" s="45" t="s">
        <v>244</v>
      </c>
    </row>
    <row r="26" spans="1:5" x14ac:dyDescent="0.25">
      <c r="A26" s="45" t="s">
        <v>151</v>
      </c>
    </row>
    <row r="27" spans="1:5" x14ac:dyDescent="0.25">
      <c r="A27" s="45" t="s">
        <v>50</v>
      </c>
    </row>
    <row r="30" spans="1:5" ht="15.75" thickBot="1" x14ac:dyDescent="0.3">
      <c r="A30" s="46" t="s">
        <v>180</v>
      </c>
    </row>
    <row r="31" spans="1:5" ht="30.75" thickBot="1" x14ac:dyDescent="0.3">
      <c r="A31" s="68" t="s">
        <v>4</v>
      </c>
      <c r="B31" s="69" t="s">
        <v>5</v>
      </c>
      <c r="C31" s="69" t="s">
        <v>181</v>
      </c>
      <c r="D31" s="82" t="s">
        <v>182</v>
      </c>
      <c r="E31" s="81" t="s">
        <v>183</v>
      </c>
    </row>
    <row r="32" spans="1:5" ht="15.75" thickBot="1" x14ac:dyDescent="0.3">
      <c r="A32" s="50" t="s">
        <v>184</v>
      </c>
      <c r="B32" s="70"/>
      <c r="C32" s="70"/>
      <c r="D32" s="70"/>
      <c r="E32" s="70"/>
    </row>
    <row r="33" spans="1:5" ht="15.75" thickBot="1" x14ac:dyDescent="0.3">
      <c r="A33" s="50" t="s">
        <v>149</v>
      </c>
      <c r="B33" s="70"/>
      <c r="C33" s="70"/>
      <c r="D33" s="70"/>
      <c r="E33" s="70"/>
    </row>
    <row r="34" spans="1:5" ht="15.75" thickBot="1" x14ac:dyDescent="0.3">
      <c r="A34" s="50" t="s">
        <v>185</v>
      </c>
      <c r="B34" s="70"/>
      <c r="C34" s="70"/>
      <c r="D34" s="70"/>
      <c r="E34" s="70"/>
    </row>
    <row r="35" spans="1:5" ht="15.75" thickBot="1" x14ac:dyDescent="0.3">
      <c r="A35" s="50" t="s">
        <v>186</v>
      </c>
      <c r="B35" s="70"/>
      <c r="C35" s="70"/>
      <c r="D35" s="70"/>
      <c r="E35" s="70"/>
    </row>
    <row r="36" spans="1:5" ht="15.75" thickBot="1" x14ac:dyDescent="0.3">
      <c r="A36" s="50" t="s">
        <v>187</v>
      </c>
      <c r="B36" s="70"/>
      <c r="C36" s="70"/>
      <c r="D36" s="70"/>
      <c r="E36" s="70"/>
    </row>
    <row r="37" spans="1:5" x14ac:dyDescent="0.25">
      <c r="A37" s="46"/>
    </row>
    <row r="39" spans="1:5" ht="15.75" thickBot="1" x14ac:dyDescent="0.3">
      <c r="A39" s="46" t="s">
        <v>188</v>
      </c>
    </row>
    <row r="40" spans="1:5" ht="15.75" thickBot="1" x14ac:dyDescent="0.3">
      <c r="A40" s="127" t="s">
        <v>192</v>
      </c>
      <c r="B40" s="128"/>
      <c r="C40" s="128"/>
      <c r="D40" s="129"/>
    </row>
    <row r="41" spans="1:5" ht="30.75" thickBot="1" x14ac:dyDescent="0.3">
      <c r="A41" s="42" t="s">
        <v>15</v>
      </c>
      <c r="B41" s="44" t="s">
        <v>9</v>
      </c>
      <c r="C41" s="44" t="s">
        <v>16</v>
      </c>
      <c r="D41" s="44" t="s">
        <v>17</v>
      </c>
    </row>
    <row r="42" spans="1:5" ht="15.75" thickBot="1" x14ac:dyDescent="0.3">
      <c r="A42" s="42" t="s">
        <v>18</v>
      </c>
      <c r="B42" s="43">
        <f>COUNTIFS(Survey_Business_Office,$A$1, Survey_Location_Type, "Site", Survey_Work_Progress,"&lt;&gt;Cancelled", Survey_Date,"&gt;=" &amp; Month_Start_Date, Survey_Date,"&lt;=" &amp; Month_End_Date)</f>
        <v>1</v>
      </c>
      <c r="C42" s="43">
        <f>COUNTIFS(Survey_Business_Office,$A$1, Survey_Location_Type, "Site", Survey_Work_Progress,"&lt;&gt;Cancelled", Survey_Date,"&gt;=" &amp; Month_Start_Date, Survey_Date,"&lt;=" &amp; Month_End_Date, Survey_Shipping_Containers, "&lt;&gt;")</f>
        <v>1</v>
      </c>
      <c r="D42" s="43">
        <f>SUMIFS(Survey_Product_Qty, Survey_Business_Office,$A$1, Survey_Work_Progress,"&lt;&gt;Cancelled", Survey_Date,"&gt;=" &amp; Month_Start_Date, Survey_Date,"&lt;=" &amp; Month_End_Date, Survey_Location_Type,"Site")</f>
        <v>700</v>
      </c>
    </row>
    <row r="43" spans="1:5" ht="15.75" thickBot="1" x14ac:dyDescent="0.3">
      <c r="A43" s="42" t="s">
        <v>19</v>
      </c>
      <c r="B43" s="43">
        <f>COUNTIFS(Survey_Business_Office,$A$1, Survey_Location_Type, "Site", Survey_Work_Progress,"&lt;&gt;Cancelled", Survey_Date,"&gt;=" &amp; Year_Start_Date, Survey_Date,"&lt;=" &amp; Year_End_Date)</f>
        <v>1</v>
      </c>
      <c r="C43" s="43">
        <f>COUNTIFS(Survey_Business_Office,$A$1, Survey_Location_Type, "Site", Survey_Work_Progress,"&lt;&gt;Cancelled", Survey_Date,"&gt;=" &amp; Year_Start_Date, Survey_Date,"&lt;=" &amp; Year_End_Date, Survey_Shipping_Containers, "&lt;&gt;")</f>
        <v>1</v>
      </c>
      <c r="D43" s="43">
        <f>SUMIFS(Survey_Product_Qty, Survey_Business_Office,$A$1, Survey_Work_Progress,"&lt;&gt;Cancelled", Survey_Date,"&gt;=" &amp; Year_Start_Date, Survey_Date,"&lt;=" &amp; Year_End_Date, Survey_Location_Type,"Site")</f>
        <v>700</v>
      </c>
    </row>
    <row r="44" spans="1:5" x14ac:dyDescent="0.25">
      <c r="A44" s="45"/>
    </row>
    <row r="45" spans="1:5" x14ac:dyDescent="0.25">
      <c r="A45" s="45" t="s">
        <v>262</v>
      </c>
    </row>
    <row r="46" spans="1:5" x14ac:dyDescent="0.25">
      <c r="A46" s="45" t="s">
        <v>244</v>
      </c>
    </row>
    <row r="47" spans="1:5" x14ac:dyDescent="0.25">
      <c r="A47" s="45" t="s">
        <v>151</v>
      </c>
    </row>
    <row r="48" spans="1:5" x14ac:dyDescent="0.25">
      <c r="A48" s="45" t="s">
        <v>50</v>
      </c>
    </row>
    <row r="49" spans="1:3" x14ac:dyDescent="0.25">
      <c r="A49" s="46"/>
    </row>
    <row r="51" spans="1:3" ht="15.75" thickBot="1" x14ac:dyDescent="0.3">
      <c r="A51" s="46" t="s">
        <v>191</v>
      </c>
    </row>
    <row r="52" spans="1:3" ht="15.75" thickBot="1" x14ac:dyDescent="0.3">
      <c r="A52" s="127" t="s">
        <v>148</v>
      </c>
      <c r="B52" s="128"/>
      <c r="C52" s="129"/>
    </row>
    <row r="53" spans="1:3" ht="30.75" thickBot="1" x14ac:dyDescent="0.3">
      <c r="A53" s="42" t="s">
        <v>24</v>
      </c>
      <c r="B53" s="44" t="s">
        <v>9</v>
      </c>
      <c r="C53" s="44" t="s">
        <v>17</v>
      </c>
    </row>
    <row r="54" spans="1:3" ht="15.75" thickBot="1" x14ac:dyDescent="0.3">
      <c r="A54" s="41" t="s">
        <v>195</v>
      </c>
      <c r="B54" s="43">
        <f>COUNTIFS(Survey_Business_Office,$A$1, Survey_Type_Of_Establishment, A54, Survey_Work_Progress,"&lt;&gt;Cancelled", Survey_Date,"&gt;=" &amp; Month_Start_Date, Survey_Date,"&lt;=" &amp; Month_End_Date, Survey_Location_Type, "Commercial Marketplace")</f>
        <v>1</v>
      </c>
      <c r="C54" s="43">
        <f>SUMIFS(Survey_Product_Qty, Survey_Business_Office,$A$1, Survey_Work_Progress,"&lt;&gt;Cancelled", Survey_Date,"&gt;=" &amp; Month_Start_Date, Survey_Date,"&lt;=" &amp; Month_End_Date, Survey_Type_Of_Establishment,A54,Survey_Location_Type, "Commercial Marketplace")</f>
        <v>555</v>
      </c>
    </row>
    <row r="55" spans="1:3" ht="15.75" thickBot="1" x14ac:dyDescent="0.3">
      <c r="A55" s="41" t="s">
        <v>196</v>
      </c>
      <c r="B55" s="43">
        <f>COUNTIFS(Survey_Business_Office,$A$1, Survey_Type_Of_Establishment, A55, Survey_Work_Progress,"&lt;&gt;Cancelled", Survey_Date,"&gt;=" &amp; Month_Start_Date, Survey_Date,"&lt;=" &amp; Month_End_Date, Survey_Location_Type, "Commercial Marketplace")</f>
        <v>0</v>
      </c>
      <c r="C55" s="43">
        <f>SUMIFS(Survey_Product_Qty, Survey_Business_Office,$A$1, Survey_Work_Progress,"&lt;&gt;Cancelled", Survey_Date,"&gt;=" &amp; Month_Start_Date, Survey_Date,"&lt;=" &amp; Month_End_Date, Survey_Type_Of_Establishment,A55,Survey_Location_Type, "Commercial Marketplace")</f>
        <v>0</v>
      </c>
    </row>
    <row r="56" spans="1:3" ht="15.75" thickBot="1" x14ac:dyDescent="0.3">
      <c r="A56" s="41" t="s">
        <v>198</v>
      </c>
      <c r="B56" s="43">
        <f>COUNTIFS(Survey_Business_Office,$A$1, Survey_Type_Of_Establishment, A56, Survey_Work_Progress,"&lt;&gt;Cancelled", Survey_Date,"&gt;=" &amp; Month_Start_Date, Survey_Date,"&lt;=" &amp; Month_End_Date, Survey_Location_Type, "Commercial Marketplace")</f>
        <v>0</v>
      </c>
      <c r="C56" s="43">
        <f>SUMIFS(Survey_Product_Qty, Survey_Business_Office,$A$1, Survey_Work_Progress,"&lt;&gt;Cancelled", Survey_Date,"&gt;=" &amp; Month_Start_Date, Survey_Date,"&lt;=" &amp; Month_End_Date, Survey_Type_Of_Establishment,A56,Survey_Location_Type, "Commercial Marketplace")</f>
        <v>0</v>
      </c>
    </row>
    <row r="57" spans="1:3" ht="15.75" thickBot="1" x14ac:dyDescent="0.3">
      <c r="A57" s="41" t="s">
        <v>199</v>
      </c>
      <c r="B57" s="43">
        <f>COUNTIFS(Survey_Business_Office,$A$1, Survey_Type_Of_Establishment, A57, Survey_Work_Progress,"&lt;&gt;Cancelled", Survey_Date,"&gt;=" &amp; Month_Start_Date, Survey_Date,"&lt;=" &amp; Month_End_Date, Survey_Location_Type, "Commercial Marketplace")</f>
        <v>0</v>
      </c>
      <c r="C57" s="43">
        <f>SUMIFS(Survey_Product_Qty, Survey_Business_Office,$A$1, Survey_Work_Progress,"&lt;&gt;Cancelled", Survey_Date,"&gt;=" &amp; Month_Start_Date, Survey_Date,"&lt;=" &amp; Month_End_Date, Survey_Type_Of_Establishment,A57,Survey_Location_Type, "Commercial Marketplace")</f>
        <v>0</v>
      </c>
    </row>
    <row r="58" spans="1:3" ht="15.75" thickBot="1" x14ac:dyDescent="0.3">
      <c r="A58" s="41" t="s">
        <v>200</v>
      </c>
      <c r="B58" s="43">
        <f>COUNTIFS(Survey_Business_Office,$A$1, Survey_Type_Of_Establishment, A58, Survey_Work_Progress,"&lt;&gt;Cancelled", Survey_Date,"&gt;=" &amp; Month_Start_Date, Survey_Date,"&lt;=" &amp; Month_End_Date, Survey_Location_Type, "Commercial Marketplace")</f>
        <v>0</v>
      </c>
      <c r="C58" s="43">
        <f>SUMIFS(Survey_Product_Qty, Survey_Business_Office,$A$1, Survey_Work_Progress,"&lt;&gt;Cancelled", Survey_Date,"&gt;=" &amp; Month_Start_Date, Survey_Date,"&lt;=" &amp; Month_End_Date, Survey_Type_Of_Establishment,A58,Survey_Location_Type, "Commercial Marketplace")</f>
        <v>0</v>
      </c>
    </row>
    <row r="59" spans="1:3" ht="15.75" thickBot="1" x14ac:dyDescent="0.3">
      <c r="A59" s="41" t="s">
        <v>201</v>
      </c>
      <c r="B59" s="43">
        <f>COUNTIFS(Survey_Business_Office,$A$1, Survey_Type_Of_Establishment, A59, Survey_Work_Progress,"&lt;&gt;Cancelled", Survey_Date,"&gt;=" &amp; Month_Start_Date, Survey_Date,"&lt;=" &amp; Month_End_Date, Survey_Location_Type, "Commercial Marketplace")</f>
        <v>0</v>
      </c>
      <c r="C59" s="43">
        <f>SUMIFS(Survey_Product_Qty, Survey_Business_Office,$A$1, Survey_Work_Progress,"&lt;&gt;Cancelled", Survey_Date,"&gt;=" &amp; Month_Start_Date, Survey_Date,"&lt;=" &amp; Month_End_Date, Survey_Type_Of_Establishment,A59,Survey_Location_Type, "Commercial Marketplace")</f>
        <v>0</v>
      </c>
    </row>
    <row r="60" spans="1:3" ht="15.75" thickBot="1" x14ac:dyDescent="0.3">
      <c r="A60" s="41" t="s">
        <v>202</v>
      </c>
      <c r="B60" s="43">
        <f>COUNTIFS(Survey_Business_Office,$A$1, Survey_Type_Of_Establishment, A60, Survey_Work_Progress,"&lt;&gt;Cancelled", Survey_Date,"&gt;=" &amp; Month_Start_Date, Survey_Date,"&lt;=" &amp; Month_End_Date, Survey_Location_Type, "Commercial Marketplace")</f>
        <v>0</v>
      </c>
      <c r="C60" s="43">
        <f>SUMIFS(Survey_Product_Qty, Survey_Business_Office,$A$1, Survey_Work_Progress,"&lt;&gt;Cancelled", Survey_Date,"&gt;=" &amp; Month_Start_Date, Survey_Date,"&lt;=" &amp; Month_End_Date, Survey_Type_Of_Establishment,A60,Survey_Location_Type, "Commercial Marketplace")</f>
        <v>0</v>
      </c>
    </row>
    <row r="61" spans="1:3" ht="15.75" thickBot="1" x14ac:dyDescent="0.3">
      <c r="A61" s="41" t="s">
        <v>203</v>
      </c>
      <c r="B61" s="43">
        <f>COUNTIFS(Survey_Business_Office,$A$1, Survey_Type_Of_Establishment, A61, Survey_Work_Progress,"&lt;&gt;Cancelled", Survey_Date,"&gt;=" &amp; Month_Start_Date, Survey_Date,"&lt;=" &amp; Month_End_Date, Survey_Location_Type, "Commercial Marketplace")</f>
        <v>0</v>
      </c>
      <c r="C61" s="43">
        <f>SUMIFS(Survey_Product_Qty, Survey_Business_Office,$A$1, Survey_Work_Progress,"&lt;&gt;Cancelled", Survey_Date,"&gt;=" &amp; Month_Start_Date, Survey_Date,"&lt;=" &amp; Month_End_Date, Survey_Type_Of_Establishment,A61,Survey_Location_Type, "Commercial Marketplace")</f>
        <v>0</v>
      </c>
    </row>
    <row r="62" spans="1:3" ht="15.75" thickBot="1" x14ac:dyDescent="0.3">
      <c r="A62" s="41" t="s">
        <v>204</v>
      </c>
      <c r="B62" s="43">
        <f>COUNTIFS(Survey_Business_Office,$A$1, Survey_Type_Of_Establishment, A62, Survey_Work_Progress,"&lt;&gt;Cancelled", Survey_Date,"&gt;=" &amp; Month_Start_Date, Survey_Date,"&lt;=" &amp; Month_End_Date, Survey_Location_Type, "Commercial Marketplace")</f>
        <v>0</v>
      </c>
      <c r="C62" s="43">
        <f>SUMIFS(Survey_Product_Qty, Survey_Business_Office,$A$1, Survey_Work_Progress,"&lt;&gt;Cancelled", Survey_Date,"&gt;=" &amp; Month_Start_Date, Survey_Date,"&lt;=" &amp; Month_End_Date, Survey_Type_Of_Establishment,A62,Survey_Location_Type, "Commercial Marketplace")</f>
        <v>0</v>
      </c>
    </row>
    <row r="63" spans="1:3" ht="15.75" thickBot="1" x14ac:dyDescent="0.3">
      <c r="A63" s="41" t="s">
        <v>205</v>
      </c>
      <c r="B63" s="43">
        <f>COUNTIFS(Survey_Business_Office,$A$1, Survey_Type_Of_Establishment, A63, Survey_Work_Progress,"&lt;&gt;Cancelled", Survey_Date,"&gt;=" &amp; Month_Start_Date, Survey_Date,"&lt;=" &amp; Month_End_Date, Survey_Location_Type, "Commercial Marketplace")</f>
        <v>0</v>
      </c>
      <c r="C63" s="43">
        <f>SUMIFS(Survey_Product_Qty, Survey_Business_Office,$A$1, Survey_Work_Progress,"&lt;&gt;Cancelled", Survey_Date,"&gt;=" &amp; Month_Start_Date, Survey_Date,"&lt;=" &amp; Month_End_Date, Survey_Type_Of_Establishment,A63,Survey_Location_Type, "Commercial Marketplace")</f>
        <v>0</v>
      </c>
    </row>
    <row r="64" spans="1:3" ht="15.75" thickBot="1" x14ac:dyDescent="0.3">
      <c r="A64" s="41" t="s">
        <v>206</v>
      </c>
      <c r="B64" s="43">
        <f>COUNTIFS(Survey_Business_Office,$A$1, Survey_Type_Of_Establishment, A64, Survey_Work_Progress,"&lt;&gt;Cancelled", Survey_Date,"&gt;=" &amp; Month_Start_Date, Survey_Date,"&lt;=" &amp; Month_End_Date, Survey_Location_Type, "Commercial Marketplace")</f>
        <v>0</v>
      </c>
      <c r="C64" s="43">
        <f>SUMIFS(Survey_Product_Qty, Survey_Business_Office,$A$1, Survey_Work_Progress,"&lt;&gt;Cancelled", Survey_Date,"&gt;=" &amp; Month_Start_Date, Survey_Date,"&lt;=" &amp; Month_End_Date, Survey_Type_Of_Establishment,A64,Survey_Location_Type, "Commercial Marketplace")</f>
        <v>0</v>
      </c>
    </row>
    <row r="65" spans="1:3" ht="15.75" thickBot="1" x14ac:dyDescent="0.3">
      <c r="A65" s="42" t="s">
        <v>18</v>
      </c>
      <c r="B65" s="43">
        <f>SUM(B54:B64)</f>
        <v>1</v>
      </c>
      <c r="C65" s="43">
        <f>SUM(C54:C64)</f>
        <v>555</v>
      </c>
    </row>
    <row r="66" spans="1:3" ht="15.75" thickBot="1" x14ac:dyDescent="0.3">
      <c r="A66" s="42" t="s">
        <v>19</v>
      </c>
      <c r="B66" s="43">
        <f>COUNTIFS(Survey_Business_Office,$A$1, Survey_Work_Progress,"&lt;&gt;Cancelled", Survey_Date,"&gt;=" &amp; Year_Start_Date, Survey_Date,"&lt;=" &amp; Year_End_Date, Survey_Location_Type, "Commercial Marketplace")</f>
        <v>1</v>
      </c>
      <c r="C66" s="43">
        <f>SUMIFS(Survey_Product_Qty, Survey_Business_Office,$A$1, Survey_Work_Progress,"&lt;&gt;Cancelled", Survey_Date,"&gt;=" &amp; Year_Start_Date, Survey_Date,"&lt;=" &amp; Year_End_Date, Survey_Location_Type, "Commercial Marketplace")</f>
        <v>555</v>
      </c>
    </row>
    <row r="67" spans="1:3" x14ac:dyDescent="0.25">
      <c r="A67" s="45"/>
    </row>
    <row r="68" spans="1:3" ht="30" x14ac:dyDescent="0.25">
      <c r="A68" s="45" t="s">
        <v>263</v>
      </c>
    </row>
    <row r="69" spans="1:3" x14ac:dyDescent="0.25">
      <c r="A69" s="45" t="s">
        <v>244</v>
      </c>
    </row>
    <row r="70" spans="1:3" x14ac:dyDescent="0.25">
      <c r="A70" s="45" t="s">
        <v>208</v>
      </c>
    </row>
    <row r="71" spans="1:3" x14ac:dyDescent="0.25">
      <c r="A71" s="45" t="s">
        <v>50</v>
      </c>
    </row>
    <row r="74" spans="1:3" ht="15.75" thickBot="1" x14ac:dyDescent="0.3">
      <c r="A74" s="46" t="s">
        <v>194</v>
      </c>
    </row>
    <row r="75" spans="1:3" ht="15.75" thickBot="1" x14ac:dyDescent="0.3">
      <c r="A75" s="127" t="s">
        <v>189</v>
      </c>
      <c r="B75" s="128"/>
      <c r="C75" s="129"/>
    </row>
    <row r="76" spans="1:3" ht="15.75" thickBot="1" x14ac:dyDescent="0.3">
      <c r="A76" s="71" t="s">
        <v>7</v>
      </c>
      <c r="B76" s="70" t="s">
        <v>8</v>
      </c>
      <c r="C76" s="70" t="s">
        <v>9</v>
      </c>
    </row>
    <row r="77" spans="1:3" ht="15.75" thickBot="1" x14ac:dyDescent="0.3">
      <c r="A77" s="50" t="s">
        <v>264</v>
      </c>
      <c r="B77" s="70"/>
      <c r="C77" s="70"/>
    </row>
    <row r="78" spans="1:3" ht="15.75" thickBot="1" x14ac:dyDescent="0.3">
      <c r="A78" s="50" t="s">
        <v>11</v>
      </c>
      <c r="B78" s="70"/>
      <c r="C78" s="70"/>
    </row>
    <row r="79" spans="1:3" ht="15.75" thickBot="1" x14ac:dyDescent="0.3">
      <c r="A79" s="50" t="s">
        <v>12</v>
      </c>
      <c r="B79" s="70"/>
      <c r="C79" s="70"/>
    </row>
    <row r="80" spans="1:3" ht="15.75" thickBot="1" x14ac:dyDescent="0.3">
      <c r="A80" s="50" t="s">
        <v>13</v>
      </c>
      <c r="B80" s="70"/>
      <c r="C80" s="70"/>
    </row>
    <row r="83" spans="1:4" ht="15.75" thickBot="1" x14ac:dyDescent="0.3">
      <c r="A83" s="46" t="s">
        <v>209</v>
      </c>
    </row>
    <row r="84" spans="1:4" ht="15.75" thickBot="1" x14ac:dyDescent="0.3">
      <c r="A84" s="127" t="s">
        <v>52</v>
      </c>
      <c r="B84" s="129"/>
    </row>
    <row r="85" spans="1:4" ht="15.75" thickBot="1" x14ac:dyDescent="0.3">
      <c r="A85" s="42" t="s">
        <v>53</v>
      </c>
      <c r="B85" s="44" t="s">
        <v>54</v>
      </c>
    </row>
    <row r="86" spans="1:4" ht="15.75" thickBot="1" x14ac:dyDescent="0.3">
      <c r="A86" s="41" t="s">
        <v>55</v>
      </c>
      <c r="B86" s="43"/>
    </row>
    <row r="87" spans="1:4" ht="15.75" thickBot="1" x14ac:dyDescent="0.3">
      <c r="A87" s="41" t="s">
        <v>56</v>
      </c>
      <c r="B87" s="43"/>
    </row>
    <row r="88" spans="1:4" ht="30.75" thickBot="1" x14ac:dyDescent="0.3">
      <c r="A88" s="41" t="s">
        <v>265</v>
      </c>
      <c r="B88" s="43"/>
    </row>
    <row r="89" spans="1:4" ht="15.75" thickBot="1" x14ac:dyDescent="0.3">
      <c r="A89" s="41" t="s">
        <v>57</v>
      </c>
      <c r="B89" s="43"/>
    </row>
    <row r="90" spans="1:4" ht="15.75" thickBot="1" x14ac:dyDescent="0.3">
      <c r="A90" s="42" t="s">
        <v>18</v>
      </c>
      <c r="B90" s="43"/>
    </row>
    <row r="91" spans="1:4" ht="15.75" thickBot="1" x14ac:dyDescent="0.3">
      <c r="A91" s="42" t="s">
        <v>19</v>
      </c>
      <c r="B91" s="43"/>
    </row>
    <row r="92" spans="1:4" x14ac:dyDescent="0.25">
      <c r="A92" s="45" t="s">
        <v>213</v>
      </c>
    </row>
    <row r="95" spans="1:4" ht="15.75" thickBot="1" x14ac:dyDescent="0.3">
      <c r="A95" s="46" t="s">
        <v>266</v>
      </c>
    </row>
    <row r="96" spans="1:4" ht="45.75" thickBot="1" x14ac:dyDescent="0.3">
      <c r="A96" s="47" t="s">
        <v>60</v>
      </c>
      <c r="B96" s="48" t="s">
        <v>29</v>
      </c>
      <c r="C96" s="49" t="s">
        <v>61</v>
      </c>
      <c r="D96" s="48" t="s">
        <v>62</v>
      </c>
    </row>
    <row r="97" spans="1:4" ht="15.75" thickBot="1" x14ac:dyDescent="0.3">
      <c r="A97" s="50"/>
      <c r="B97" s="51"/>
      <c r="C97" s="51"/>
      <c r="D97" s="51"/>
    </row>
    <row r="100" spans="1:4" ht="15.75" thickBot="1" x14ac:dyDescent="0.3">
      <c r="A100" s="46" t="s">
        <v>238</v>
      </c>
    </row>
    <row r="101" spans="1:4" ht="15.75" thickBot="1" x14ac:dyDescent="0.3">
      <c r="A101" s="127" t="s">
        <v>65</v>
      </c>
      <c r="B101" s="129"/>
    </row>
    <row r="102" spans="1:4" ht="15.75" thickBot="1" x14ac:dyDescent="0.3">
      <c r="A102" s="42" t="s">
        <v>66</v>
      </c>
      <c r="B102" s="53" t="s">
        <v>67</v>
      </c>
    </row>
    <row r="103" spans="1:4" ht="30.75" thickBot="1" x14ac:dyDescent="0.3">
      <c r="A103" s="41" t="s">
        <v>68</v>
      </c>
      <c r="B103" s="43">
        <f>SUMIFS(Survey_Withdrawals, Survey_Business_Office,$A$1, Survey_Work_Progress,"&lt;&gt;Cancelled", Survey_Date,"&gt;=" &amp; Month_Start_Date, Survey_Date,"&lt;=" &amp; Month_End_Date)</f>
        <v>849</v>
      </c>
    </row>
    <row r="104" spans="1:4" ht="30.75" thickBot="1" x14ac:dyDescent="0.3">
      <c r="A104" s="41" t="s">
        <v>69</v>
      </c>
      <c r="B104" s="43"/>
    </row>
    <row r="105" spans="1:4" ht="30.75" thickBot="1" x14ac:dyDescent="0.3">
      <c r="A105" s="41" t="s">
        <v>70</v>
      </c>
      <c r="B105" s="43">
        <f>SUMIFS(Survey_Product_Qty, Survey_Business_Office,$A$1, Survey_Work_Progress,"&lt;&gt;Cancelled", Survey_Date,"&gt;=" &amp; Month_Start_Date, Survey_Date,"&lt;=" &amp; Month_End_Date,Survey_Withdrawals,"&gt;0")</f>
        <v>2163</v>
      </c>
    </row>
    <row r="106" spans="1:4" ht="30.75" thickBot="1" x14ac:dyDescent="0.3">
      <c r="A106" s="41" t="s">
        <v>71</v>
      </c>
      <c r="B106" s="43">
        <f>SUMIFS(Survey_Detentions, Survey_Location_Type,"Commercial Marketplace", Survey_Business_Office,$A$1, Survey_Work_Progress,"&lt;&gt;Cancelled", Survey_Date,"&gt;=" &amp; Month_Start_Date, Survey_Date,"&lt;=" &amp; Month_End_Date)</f>
        <v>444</v>
      </c>
    </row>
    <row r="107" spans="1:4" ht="30.75" thickBot="1" x14ac:dyDescent="0.3">
      <c r="A107" s="41" t="s">
        <v>72</v>
      </c>
      <c r="B107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555</v>
      </c>
    </row>
    <row r="108" spans="1:4" ht="30.75" thickBot="1" x14ac:dyDescent="0.3">
      <c r="A108" s="41" t="s">
        <v>73</v>
      </c>
      <c r="B108" s="43"/>
    </row>
    <row r="109" spans="1:4" ht="30.75" thickBot="1" x14ac:dyDescent="0.3">
      <c r="A109" s="41" t="s">
        <v>74</v>
      </c>
      <c r="B109" s="43">
        <f>SUMIFS(Survey_Detentions, Survey_Location_Type,"Port of Entry", Survey_Business_Office,$A$1, Survey_Work_Progress,"&lt;&gt;Cancelled", Survey_Date,"&gt;=" &amp; Month_Start_Date, Survey_Date,"&lt;=" &amp; Month_End_Date)</f>
        <v>98</v>
      </c>
    </row>
    <row r="110" spans="1:4" ht="30.75" thickBot="1" x14ac:dyDescent="0.3">
      <c r="A110" s="41" t="s">
        <v>75</v>
      </c>
      <c r="B110" s="43">
        <f>SUMIFS(Survey_Product_Qty, Survey_Business_Office,$A$1, Survey_Work_Progress,"&lt;&gt;Cancelled", Survey_Date,"&gt;=" &amp; Month_Start_Date, Survey_Date,"&lt;=" &amp; Month_End_Date,Survey_Detentions,"&gt;0", Survey_Location_Type, "Port of Entry")</f>
        <v>908</v>
      </c>
    </row>
    <row r="111" spans="1:4" ht="15.75" thickBot="1" x14ac:dyDescent="0.3">
      <c r="A111" s="41" t="s">
        <v>76</v>
      </c>
      <c r="B111" s="43">
        <f>SUMIFS(Survey_Detentions, Survey_Location_Type,"Site", Survey_Business_Office,$A$1, Survey_Work_Progress,"&lt;&gt;Cancelled", Survey_Date,"&gt;=" &amp; Month_Start_Date, Survey_Date,"&lt;=" &amp; Month_End_Date)</f>
        <v>699</v>
      </c>
    </row>
    <row r="112" spans="1:4" ht="30.75" thickBot="1" x14ac:dyDescent="0.3">
      <c r="A112" s="41" t="s">
        <v>77</v>
      </c>
      <c r="B112" s="43">
        <f>SUMIFS(Survey_Product_Qty, Survey_Business_Office,$A$1, Survey_Work_Progress,"&lt;&gt;Cancelled", Survey_Date,"&gt;=" &amp; Month_Start_Date, Survey_Date,"&lt;=" &amp; Month_End_Date,Survey_Detentions,"&gt;0", Survey_Location_Type, "Site")</f>
        <v>700</v>
      </c>
    </row>
    <row r="113" spans="1:4" ht="30.75" thickBot="1" x14ac:dyDescent="0.3">
      <c r="A113" s="41" t="s">
        <v>78</v>
      </c>
      <c r="B113" s="43"/>
    </row>
    <row r="114" spans="1:4" ht="30.75" thickBot="1" x14ac:dyDescent="0.3">
      <c r="A114" s="41" t="s">
        <v>79</v>
      </c>
      <c r="B114" s="43"/>
    </row>
    <row r="115" spans="1:4" ht="15.75" thickBot="1" x14ac:dyDescent="0.3">
      <c r="A115" s="42" t="s">
        <v>80</v>
      </c>
      <c r="B115" s="43"/>
    </row>
    <row r="116" spans="1:4" ht="15.75" thickBot="1" x14ac:dyDescent="0.3">
      <c r="A116" s="42" t="s">
        <v>19</v>
      </c>
      <c r="B116" s="43"/>
    </row>
    <row r="117" spans="1:4" x14ac:dyDescent="0.25">
      <c r="A117" s="45"/>
    </row>
    <row r="118" spans="1:4" x14ac:dyDescent="0.25">
      <c r="A118" s="45" t="s">
        <v>208</v>
      </c>
    </row>
    <row r="121" spans="1:4" x14ac:dyDescent="0.25">
      <c r="A121" s="67" t="s">
        <v>64</v>
      </c>
    </row>
    <row r="122" spans="1:4" ht="15.75" thickBot="1" x14ac:dyDescent="0.3">
      <c r="A122" s="67" t="s">
        <v>239</v>
      </c>
    </row>
    <row r="123" spans="1:4" x14ac:dyDescent="0.25">
      <c r="A123" s="113" t="s">
        <v>140</v>
      </c>
      <c r="B123" s="116" t="s">
        <v>240</v>
      </c>
      <c r="C123" s="119" t="s">
        <v>143</v>
      </c>
      <c r="D123" s="120"/>
    </row>
    <row r="124" spans="1:4" ht="15.75" thickBot="1" x14ac:dyDescent="0.3">
      <c r="A124" s="114"/>
      <c r="B124" s="117"/>
      <c r="C124" s="121"/>
      <c r="D124" s="122"/>
    </row>
    <row r="125" spans="1:4" x14ac:dyDescent="0.25">
      <c r="A125" s="114"/>
      <c r="B125" s="117"/>
      <c r="C125" s="113" t="s">
        <v>144</v>
      </c>
      <c r="D125" s="113" t="s">
        <v>145</v>
      </c>
    </row>
    <row r="126" spans="1:4" ht="15.75" thickBot="1" x14ac:dyDescent="0.3">
      <c r="A126" s="115"/>
      <c r="B126" s="118"/>
      <c r="C126" s="115"/>
      <c r="D126" s="115"/>
    </row>
    <row r="127" spans="1:4" ht="15.75" thickBot="1" x14ac:dyDescent="0.3">
      <c r="A127" s="41" t="s">
        <v>146</v>
      </c>
      <c r="B127" s="52">
        <v>4</v>
      </c>
      <c r="C127" s="52"/>
      <c r="D127" s="52"/>
    </row>
    <row r="128" spans="1:4" ht="15.75" thickBot="1" x14ac:dyDescent="0.3">
      <c r="A128" s="41" t="s">
        <v>192</v>
      </c>
      <c r="B128" s="52">
        <v>16</v>
      </c>
      <c r="C128" s="52"/>
      <c r="D128" s="52"/>
    </row>
    <row r="129" spans="1:4" ht="15.75" thickBot="1" x14ac:dyDescent="0.3">
      <c r="A129" s="41" t="s">
        <v>148</v>
      </c>
      <c r="B129" s="52">
        <v>10</v>
      </c>
      <c r="C129" s="52"/>
      <c r="D129" s="52"/>
    </row>
    <row r="130" spans="1:4" ht="15.75" thickBot="1" x14ac:dyDescent="0.3">
      <c r="A130" s="41" t="s">
        <v>149</v>
      </c>
      <c r="B130" s="52">
        <v>20</v>
      </c>
      <c r="C130" s="52"/>
      <c r="D130" s="52"/>
    </row>
    <row r="131" spans="1:4" ht="15.75" thickBot="1" x14ac:dyDescent="0.3">
      <c r="A131" s="41" t="s">
        <v>150</v>
      </c>
      <c r="B131" s="52">
        <v>2</v>
      </c>
      <c r="C131" s="52"/>
      <c r="D131" s="52"/>
    </row>
    <row r="132" spans="1:4" ht="15.75" thickBot="1" x14ac:dyDescent="0.3">
      <c r="A132" s="41" t="s">
        <v>18</v>
      </c>
      <c r="B132" s="52"/>
      <c r="C132" s="52"/>
      <c r="D132" s="52"/>
    </row>
    <row r="133" spans="1:4" ht="15.75" thickBot="1" x14ac:dyDescent="0.3">
      <c r="A133" s="41" t="s">
        <v>19</v>
      </c>
      <c r="B133" s="52"/>
      <c r="C133" s="52"/>
      <c r="D133" s="52"/>
    </row>
    <row r="134" spans="1:4" x14ac:dyDescent="0.25">
      <c r="A134" s="65"/>
    </row>
    <row r="135" spans="1:4" x14ac:dyDescent="0.25">
      <c r="A135" s="65" t="s">
        <v>151</v>
      </c>
    </row>
    <row r="136" spans="1:4" x14ac:dyDescent="0.25">
      <c r="A136" t="s">
        <v>50</v>
      </c>
    </row>
  </sheetData>
  <mergeCells count="11">
    <mergeCell ref="A101:B101"/>
    <mergeCell ref="A16:D16"/>
    <mergeCell ref="A40:D40"/>
    <mergeCell ref="A52:C52"/>
    <mergeCell ref="A75:C75"/>
    <mergeCell ref="A84:B84"/>
    <mergeCell ref="A123:A126"/>
    <mergeCell ref="B123:B126"/>
    <mergeCell ref="C123:D124"/>
    <mergeCell ref="C125:C126"/>
    <mergeCell ref="D125:D1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1171575</xdr:colOff>
                <xdr:row>11</xdr:row>
                <xdr:rowOff>123825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workbookViewId="0">
      <pane ySplit="2" topLeftCell="A3" activePane="bottomLeft" state="frozen"/>
      <selection activeCell="D1" sqref="D1"/>
      <selection pane="bottomLeft" activeCell="A2" sqref="A2"/>
    </sheetView>
  </sheetViews>
  <sheetFormatPr defaultRowHeight="15" x14ac:dyDescent="0.25"/>
  <cols>
    <col min="1" max="1" width="16.28515625" customWidth="1" collapsed="1"/>
    <col min="2" max="2" width="40" customWidth="1" collapsed="1"/>
    <col min="3" max="3" width="30.140625" style="39" customWidth="1" collapsed="1"/>
    <col min="4" max="4" width="30.7109375" customWidth="1" collapsed="1"/>
    <col min="5" max="5" width="20.5703125" customWidth="1" collapsed="1"/>
    <col min="6" max="6" width="14.42578125" customWidth="1" collapsed="1"/>
    <col min="7" max="7" width="14.85546875" customWidth="1" collapsed="1"/>
    <col min="8" max="8" width="30.85546875" customWidth="1" collapsed="1"/>
    <col min="9" max="9" width="21" bestFit="1" customWidth="1" collapsed="1"/>
    <col min="10" max="10" width="34.5703125" customWidth="1" collapsed="1"/>
    <col min="11" max="11" width="18.42578125" customWidth="1" collapsed="1"/>
    <col min="12" max="12" width="29.28515625" customWidth="1" collapsed="1"/>
    <col min="13" max="13" width="30" customWidth="1" collapsed="1"/>
    <col min="14" max="14" width="28.85546875" customWidth="1" collapsed="1"/>
    <col min="15" max="15" width="38.85546875" customWidth="1" collapsed="1"/>
    <col min="16" max="16" width="46.28515625" customWidth="1" collapsed="1"/>
    <col min="17" max="17" width="49" customWidth="1" collapsed="1"/>
    <col min="18" max="18" width="18.85546875" customWidth="1" collapsed="1"/>
    <col min="19" max="19" width="45.5703125" customWidth="1" collapsed="1"/>
    <col min="20" max="20" width="18.42578125" customWidth="1" collapsed="1"/>
    <col min="21" max="21" width="17.42578125" customWidth="1" collapsed="1"/>
    <col min="22" max="22" width="29.28515625" customWidth="1" collapsed="1"/>
    <col min="23" max="23" width="16.42578125" customWidth="1" collapsed="1"/>
    <col min="24" max="24" width="20.42578125" customWidth="1" collapsed="1"/>
    <col min="25" max="25" width="24.5703125" customWidth="1" collapsed="1"/>
    <col min="26" max="26" width="26.7109375" customWidth="1" collapsed="1"/>
    <col min="27" max="27" width="22.7109375" customWidth="1" collapsed="1"/>
    <col min="28" max="28" width="29.42578125" customWidth="1" collapsed="1"/>
    <col min="29" max="29" width="20.7109375" customWidth="1" collapsed="1"/>
    <col min="30" max="30" width="34.140625" customWidth="1" collapsed="1"/>
  </cols>
  <sheetData>
    <row r="1" spans="1:52" s="25" customFormat="1" x14ac:dyDescent="0.25">
      <c r="A1" s="17" t="s">
        <v>40</v>
      </c>
      <c r="B1" s="101" t="s">
        <v>383</v>
      </c>
      <c r="C1" s="38"/>
      <c r="D1" s="17" t="s">
        <v>41</v>
      </c>
      <c r="E1" s="104">
        <v>43922</v>
      </c>
      <c r="F1" s="17" t="s">
        <v>42</v>
      </c>
      <c r="G1" s="104">
        <v>44286</v>
      </c>
      <c r="H1" s="17" t="s">
        <v>43</v>
      </c>
      <c r="I1" s="104">
        <v>44105</v>
      </c>
      <c r="J1" s="17" t="s">
        <v>44</v>
      </c>
      <c r="K1" s="104">
        <v>44135</v>
      </c>
      <c r="L1" s="17" t="s">
        <v>45</v>
      </c>
      <c r="M1" s="104" t="s">
        <v>384</v>
      </c>
      <c r="N1" s="18"/>
      <c r="O1" s="17" t="s">
        <v>46</v>
      </c>
      <c r="P1" s="104">
        <v>43922</v>
      </c>
      <c r="Q1" s="17" t="s">
        <v>47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48</v>
      </c>
      <c r="B2" s="2" t="s">
        <v>49</v>
      </c>
      <c r="C2" s="3" t="s">
        <v>50</v>
      </c>
      <c r="D2" s="2" t="s">
        <v>51</v>
      </c>
      <c r="E2" s="2" t="s">
        <v>268</v>
      </c>
      <c r="F2" s="2" t="s">
        <v>269</v>
      </c>
      <c r="G2" s="2" t="s">
        <v>270</v>
      </c>
      <c r="H2" s="2" t="s">
        <v>271</v>
      </c>
      <c r="I2" s="2" t="s">
        <v>272</v>
      </c>
      <c r="J2" s="2" t="s">
        <v>273</v>
      </c>
      <c r="K2" s="2" t="s">
        <v>274</v>
      </c>
      <c r="L2" s="2" t="s">
        <v>275</v>
      </c>
      <c r="M2" s="2" t="s">
        <v>276</v>
      </c>
      <c r="N2" s="2" t="s">
        <v>277</v>
      </c>
      <c r="O2" s="2" t="s">
        <v>278</v>
      </c>
      <c r="P2" s="2" t="s">
        <v>279</v>
      </c>
      <c r="Q2" s="2" t="s">
        <v>280</v>
      </c>
      <c r="R2" s="2" t="s">
        <v>281</v>
      </c>
      <c r="S2" s="2" t="s">
        <v>282</v>
      </c>
      <c r="T2" s="2" t="s">
        <v>283</v>
      </c>
      <c r="U2" s="2" t="s">
        <v>284</v>
      </c>
      <c r="V2" s="2" t="s">
        <v>285</v>
      </c>
      <c r="W2" s="2" t="s">
        <v>286</v>
      </c>
      <c r="X2" s="2" t="s">
        <v>287</v>
      </c>
      <c r="Y2" s="2" t="s">
        <v>288</v>
      </c>
      <c r="Z2" s="2" t="s">
        <v>289</v>
      </c>
      <c r="AA2" s="2" t="s">
        <v>290</v>
      </c>
      <c r="AB2" s="2" t="s">
        <v>291</v>
      </c>
      <c r="AC2" s="2" t="s">
        <v>4</v>
      </c>
      <c r="AD2" s="2" t="s">
        <v>303</v>
      </c>
    </row>
    <row r="3" spans="1:52" x14ac:dyDescent="0.25">
      <c r="A3" s="101" t="s">
        <v>304</v>
      </c>
      <c r="B3" s="101" t="s">
        <v>305</v>
      </c>
      <c r="C3" s="101" t="s">
        <v>306</v>
      </c>
      <c r="D3" s="101" t="s">
        <v>302</v>
      </c>
      <c r="E3" s="101" t="s">
        <v>307</v>
      </c>
      <c r="F3" s="101" t="s">
        <v>308</v>
      </c>
      <c r="G3" s="101" t="s">
        <v>309</v>
      </c>
      <c r="H3" s="101" t="s">
        <v>153</v>
      </c>
      <c r="I3" s="101" t="s">
        <v>205</v>
      </c>
      <c r="J3" s="101" t="s">
        <v>305</v>
      </c>
      <c r="K3" s="103">
        <v>44110</v>
      </c>
      <c r="L3" s="101" t="s">
        <v>310</v>
      </c>
      <c r="M3" s="101" t="s">
        <v>311</v>
      </c>
      <c r="N3" s="101" t="s">
        <v>312</v>
      </c>
      <c r="O3" s="101" t="s">
        <v>313</v>
      </c>
      <c r="P3" s="101" t="s">
        <v>314</v>
      </c>
      <c r="Q3" s="101" t="s">
        <v>315</v>
      </c>
      <c r="R3" s="101" t="s">
        <v>316</v>
      </c>
      <c r="S3" s="101" t="s">
        <v>317</v>
      </c>
      <c r="T3" s="102">
        <v>124</v>
      </c>
      <c r="U3" s="101" t="s">
        <v>318</v>
      </c>
      <c r="V3" s="101" t="s">
        <v>319</v>
      </c>
      <c r="W3" s="102">
        <v>0</v>
      </c>
      <c r="X3" s="102">
        <v>0</v>
      </c>
      <c r="Y3" s="102">
        <v>0</v>
      </c>
      <c r="Z3" s="102">
        <v>0</v>
      </c>
      <c r="AA3" s="102">
        <v>1</v>
      </c>
      <c r="AB3" s="102">
        <v>1</v>
      </c>
      <c r="AC3" s="101" t="s">
        <v>320</v>
      </c>
      <c r="AD3" s="101" t="s">
        <v>321</v>
      </c>
    </row>
    <row r="4" spans="1:52" x14ac:dyDescent="0.25">
      <c r="A4" s="101" t="s">
        <v>322</v>
      </c>
      <c r="B4" s="101" t="s">
        <v>313</v>
      </c>
      <c r="C4" s="101" t="s">
        <v>323</v>
      </c>
      <c r="D4" s="101" t="s">
        <v>302</v>
      </c>
      <c r="E4" s="101" t="s">
        <v>314</v>
      </c>
      <c r="F4" s="101" t="s">
        <v>314</v>
      </c>
      <c r="G4" s="101" t="s">
        <v>309</v>
      </c>
      <c r="H4" s="101" t="s">
        <v>153</v>
      </c>
      <c r="I4" s="101" t="s">
        <v>205</v>
      </c>
      <c r="J4" s="101" t="s">
        <v>324</v>
      </c>
      <c r="K4" s="103">
        <v>44108</v>
      </c>
      <c r="L4" s="101" t="s">
        <v>310</v>
      </c>
      <c r="M4" s="101" t="s">
        <v>325</v>
      </c>
      <c r="N4" s="101" t="s">
        <v>169</v>
      </c>
      <c r="O4" s="101" t="s">
        <v>313</v>
      </c>
      <c r="P4" s="101" t="s">
        <v>314</v>
      </c>
      <c r="R4" s="101" t="s">
        <v>316</v>
      </c>
      <c r="S4" s="101" t="s">
        <v>326</v>
      </c>
      <c r="T4" s="102">
        <v>51</v>
      </c>
      <c r="U4" s="101" t="s">
        <v>327</v>
      </c>
      <c r="V4" s="101" t="s">
        <v>314</v>
      </c>
      <c r="W4" s="102">
        <v>1</v>
      </c>
      <c r="X4" s="102">
        <v>0</v>
      </c>
      <c r="Y4" s="102">
        <v>0</v>
      </c>
      <c r="Z4" s="102">
        <v>0</v>
      </c>
      <c r="AA4" s="102">
        <v>0</v>
      </c>
      <c r="AB4" s="102">
        <v>1</v>
      </c>
      <c r="AC4" s="101" t="s">
        <v>32</v>
      </c>
      <c r="AD4" s="101" t="s">
        <v>328</v>
      </c>
    </row>
    <row r="5" spans="1:52" ht="30" x14ac:dyDescent="0.25">
      <c r="A5" s="101" t="s">
        <v>329</v>
      </c>
      <c r="B5" s="101" t="s">
        <v>313</v>
      </c>
      <c r="C5" s="101" t="s">
        <v>330</v>
      </c>
      <c r="D5" s="101" t="s">
        <v>218</v>
      </c>
      <c r="E5" s="101" t="s">
        <v>401</v>
      </c>
      <c r="F5" s="101" t="s">
        <v>402</v>
      </c>
      <c r="G5" s="101" t="s">
        <v>309</v>
      </c>
      <c r="H5" s="101" t="s">
        <v>378</v>
      </c>
      <c r="I5" s="92" t="s">
        <v>195</v>
      </c>
      <c r="J5" s="92"/>
      <c r="K5" s="103">
        <v>44105</v>
      </c>
      <c r="L5" s="101" t="s">
        <v>310</v>
      </c>
      <c r="M5" s="101" t="s">
        <v>162</v>
      </c>
      <c r="N5" s="101" t="s">
        <v>169</v>
      </c>
      <c r="O5" s="101" t="s">
        <v>313</v>
      </c>
      <c r="P5" s="101" t="s">
        <v>314</v>
      </c>
      <c r="R5" s="101" t="s">
        <v>316</v>
      </c>
      <c r="S5" s="101" t="s">
        <v>326</v>
      </c>
      <c r="T5" s="93">
        <v>56</v>
      </c>
      <c r="U5" t="s">
        <v>400</v>
      </c>
      <c r="V5" s="92" t="s">
        <v>319</v>
      </c>
      <c r="W5" s="93">
        <v>3</v>
      </c>
      <c r="X5" s="93">
        <v>5</v>
      </c>
      <c r="Y5" s="93">
        <v>4</v>
      </c>
      <c r="Z5" s="93">
        <v>7</v>
      </c>
      <c r="AA5" s="93">
        <v>6</v>
      </c>
      <c r="AB5" s="93">
        <v>9</v>
      </c>
      <c r="AC5" t="s">
        <v>320</v>
      </c>
      <c r="AD5" t="s">
        <v>328</v>
      </c>
    </row>
    <row r="6" spans="1:52" ht="30" x14ac:dyDescent="0.25">
      <c r="A6" s="101" t="s">
        <v>304</v>
      </c>
      <c r="B6" s="101" t="s">
        <v>324</v>
      </c>
      <c r="C6" s="101" t="s">
        <v>333</v>
      </c>
      <c r="D6" s="101" t="s">
        <v>241</v>
      </c>
      <c r="E6" s="101" t="s">
        <v>401</v>
      </c>
      <c r="F6" s="101" t="s">
        <v>335</v>
      </c>
      <c r="G6" s="101" t="s">
        <v>309</v>
      </c>
      <c r="H6" s="101" t="s">
        <v>378</v>
      </c>
      <c r="I6" s="92" t="s">
        <v>195</v>
      </c>
      <c r="J6" s="92"/>
      <c r="K6" s="103">
        <v>44134</v>
      </c>
      <c r="L6" s="101" t="s">
        <v>337</v>
      </c>
      <c r="M6" s="101" t="s">
        <v>338</v>
      </c>
      <c r="N6" s="101" t="s">
        <v>174</v>
      </c>
      <c r="O6" s="101" t="s">
        <v>305</v>
      </c>
      <c r="P6" s="101" t="s">
        <v>339</v>
      </c>
      <c r="R6" s="101" t="s">
        <v>316</v>
      </c>
      <c r="S6" s="101" t="s">
        <v>340</v>
      </c>
      <c r="T6" s="102">
        <v>63</v>
      </c>
      <c r="U6" s="108" t="s">
        <v>318</v>
      </c>
      <c r="V6" s="101" t="s">
        <v>319</v>
      </c>
      <c r="W6" s="154">
        <v>12</v>
      </c>
      <c r="X6" s="154">
        <v>3</v>
      </c>
      <c r="Y6" s="154">
        <v>8</v>
      </c>
      <c r="Z6" s="154">
        <v>7</v>
      </c>
      <c r="AA6" s="154">
        <v>5</v>
      </c>
      <c r="AB6" s="154">
        <v>16</v>
      </c>
      <c r="AC6" s="101" t="s">
        <v>341</v>
      </c>
      <c r="AD6" s="101" t="s">
        <v>342</v>
      </c>
    </row>
    <row r="7" spans="1:52" ht="30" x14ac:dyDescent="0.25">
      <c r="A7" s="101" t="s">
        <v>343</v>
      </c>
      <c r="B7" s="101" t="s">
        <v>344</v>
      </c>
      <c r="C7" s="101" t="s">
        <v>50</v>
      </c>
      <c r="D7" s="101" t="s">
        <v>334</v>
      </c>
      <c r="E7" s="101" t="s">
        <v>347</v>
      </c>
      <c r="F7" s="101" t="s">
        <v>345</v>
      </c>
      <c r="G7" s="101" t="s">
        <v>309</v>
      </c>
      <c r="H7" s="101" t="s">
        <v>192</v>
      </c>
      <c r="I7" s="92" t="s">
        <v>195</v>
      </c>
      <c r="J7" s="92"/>
      <c r="K7" s="103">
        <v>44127</v>
      </c>
      <c r="L7" s="101" t="s">
        <v>337</v>
      </c>
      <c r="M7" s="101" t="s">
        <v>346</v>
      </c>
      <c r="N7" s="101" t="s">
        <v>174</v>
      </c>
      <c r="O7" s="101" t="s">
        <v>344</v>
      </c>
      <c r="P7" s="101" t="s">
        <v>347</v>
      </c>
      <c r="Q7" s="101" t="s">
        <v>348</v>
      </c>
      <c r="R7" s="101" t="s">
        <v>349</v>
      </c>
      <c r="S7" s="101" t="s">
        <v>350</v>
      </c>
      <c r="T7" s="102">
        <v>12</v>
      </c>
      <c r="U7" s="108" t="s">
        <v>327</v>
      </c>
      <c r="V7" s="101" t="s">
        <v>319</v>
      </c>
      <c r="W7" s="154">
        <v>13</v>
      </c>
      <c r="X7" s="154">
        <v>12</v>
      </c>
      <c r="Y7" s="154">
        <v>11</v>
      </c>
      <c r="Z7" s="154">
        <v>10</v>
      </c>
      <c r="AA7" s="154">
        <v>9</v>
      </c>
      <c r="AB7" s="154">
        <v>8</v>
      </c>
      <c r="AC7" s="101" t="s">
        <v>351</v>
      </c>
      <c r="AD7" s="101" t="s">
        <v>352</v>
      </c>
    </row>
    <row r="8" spans="1:52" ht="60" x14ac:dyDescent="0.25">
      <c r="A8" s="101" t="s">
        <v>304</v>
      </c>
      <c r="B8" s="101" t="s">
        <v>353</v>
      </c>
      <c r="C8" s="101" t="s">
        <v>354</v>
      </c>
      <c r="D8" s="92" t="s">
        <v>334</v>
      </c>
      <c r="E8" s="101" t="s">
        <v>355</v>
      </c>
      <c r="F8" s="101" t="s">
        <v>356</v>
      </c>
      <c r="G8" s="101" t="s">
        <v>336</v>
      </c>
      <c r="H8" s="101" t="s">
        <v>378</v>
      </c>
      <c r="I8" s="92" t="s">
        <v>195</v>
      </c>
      <c r="J8" s="92"/>
      <c r="K8" s="103">
        <v>44118</v>
      </c>
      <c r="L8" s="101" t="s">
        <v>357</v>
      </c>
      <c r="M8" s="101" t="s">
        <v>358</v>
      </c>
      <c r="N8" s="101" t="s">
        <v>169</v>
      </c>
      <c r="O8" s="101" t="s">
        <v>324</v>
      </c>
      <c r="P8" s="101" t="s">
        <v>359</v>
      </c>
      <c r="R8" s="101" t="s">
        <v>316</v>
      </c>
      <c r="S8" s="101" t="s">
        <v>360</v>
      </c>
      <c r="T8" s="102">
        <v>34</v>
      </c>
      <c r="U8" s="108" t="s">
        <v>318</v>
      </c>
      <c r="V8" s="101" t="s">
        <v>404</v>
      </c>
      <c r="W8" s="154">
        <v>21</v>
      </c>
      <c r="X8" s="154">
        <v>20</v>
      </c>
      <c r="Y8" s="154">
        <v>19</v>
      </c>
      <c r="Z8" s="154">
        <v>18</v>
      </c>
      <c r="AA8" s="154">
        <v>17</v>
      </c>
      <c r="AB8" s="154">
        <v>16</v>
      </c>
      <c r="AC8" s="101" t="s">
        <v>361</v>
      </c>
      <c r="AD8" s="101" t="s">
        <v>357</v>
      </c>
    </row>
    <row r="9" spans="1:52" ht="30" x14ac:dyDescent="0.25">
      <c r="A9" s="101" t="s">
        <v>362</v>
      </c>
      <c r="B9" s="101" t="s">
        <v>305</v>
      </c>
      <c r="C9" s="101" t="s">
        <v>363</v>
      </c>
      <c r="D9" s="92" t="s">
        <v>331</v>
      </c>
      <c r="E9" s="101" t="s">
        <v>403</v>
      </c>
      <c r="F9" s="101" t="s">
        <v>364</v>
      </c>
      <c r="G9" s="101" t="s">
        <v>365</v>
      </c>
      <c r="H9" s="101" t="s">
        <v>153</v>
      </c>
      <c r="I9" s="101" t="s">
        <v>366</v>
      </c>
      <c r="J9" s="101" t="s">
        <v>324</v>
      </c>
      <c r="K9" s="103">
        <v>44118</v>
      </c>
      <c r="L9" s="101" t="s">
        <v>310</v>
      </c>
      <c r="M9" s="101" t="s">
        <v>338</v>
      </c>
      <c r="N9" s="101" t="s">
        <v>169</v>
      </c>
      <c r="O9" s="101" t="s">
        <v>305</v>
      </c>
      <c r="P9" s="101" t="s">
        <v>368</v>
      </c>
      <c r="R9" s="101" t="s">
        <v>349</v>
      </c>
      <c r="S9" s="101" t="s">
        <v>340</v>
      </c>
      <c r="T9" s="102">
        <v>908</v>
      </c>
      <c r="U9" s="108" t="s">
        <v>318</v>
      </c>
      <c r="V9" s="155" t="s">
        <v>405</v>
      </c>
      <c r="W9" s="154">
        <v>98</v>
      </c>
      <c r="X9" s="154">
        <v>97</v>
      </c>
      <c r="Y9" s="154">
        <v>96</v>
      </c>
      <c r="Z9" s="154">
        <v>95</v>
      </c>
      <c r="AA9" s="154">
        <v>94</v>
      </c>
      <c r="AB9" s="154">
        <v>93</v>
      </c>
      <c r="AC9" s="101" t="s">
        <v>369</v>
      </c>
      <c r="AD9" s="101" t="s">
        <v>357</v>
      </c>
    </row>
    <row r="10" spans="1:52" x14ac:dyDescent="0.25">
      <c r="A10" s="101" t="s">
        <v>304</v>
      </c>
      <c r="B10" s="101" t="s">
        <v>305</v>
      </c>
      <c r="C10" s="101" t="s">
        <v>370</v>
      </c>
      <c r="D10" s="92" t="s">
        <v>331</v>
      </c>
      <c r="E10" s="101" t="s">
        <v>406</v>
      </c>
      <c r="F10" s="101" t="s">
        <v>407</v>
      </c>
      <c r="G10" s="101" t="s">
        <v>309</v>
      </c>
      <c r="H10" s="101" t="s">
        <v>192</v>
      </c>
      <c r="I10" s="101" t="s">
        <v>366</v>
      </c>
      <c r="J10" s="101" t="s">
        <v>371</v>
      </c>
      <c r="K10" s="103">
        <v>44114</v>
      </c>
      <c r="L10" s="101" t="s">
        <v>310</v>
      </c>
      <c r="M10" s="101" t="s">
        <v>332</v>
      </c>
      <c r="N10" s="101" t="s">
        <v>372</v>
      </c>
      <c r="O10" s="101" t="s">
        <v>373</v>
      </c>
      <c r="P10" s="101" t="s">
        <v>339</v>
      </c>
      <c r="R10" s="101" t="s">
        <v>316</v>
      </c>
      <c r="S10" s="101" t="s">
        <v>326</v>
      </c>
      <c r="T10" s="102">
        <v>700</v>
      </c>
      <c r="U10" s="108" t="s">
        <v>318</v>
      </c>
      <c r="V10" s="101" t="s">
        <v>408</v>
      </c>
      <c r="W10" s="154">
        <v>699</v>
      </c>
      <c r="X10" s="154">
        <v>698</v>
      </c>
      <c r="Y10" s="154">
        <v>697</v>
      </c>
      <c r="Z10" s="154">
        <v>600</v>
      </c>
      <c r="AA10" s="154">
        <v>987</v>
      </c>
      <c r="AB10" s="154">
        <v>90</v>
      </c>
      <c r="AC10" s="108" t="s">
        <v>369</v>
      </c>
      <c r="AD10" s="108" t="s">
        <v>357</v>
      </c>
    </row>
    <row r="11" spans="1:52" ht="30" x14ac:dyDescent="0.25">
      <c r="A11" s="101" t="s">
        <v>374</v>
      </c>
      <c r="B11" s="101" t="s">
        <v>375</v>
      </c>
      <c r="C11" s="101" t="s">
        <v>376</v>
      </c>
      <c r="D11" s="92" t="s">
        <v>331</v>
      </c>
      <c r="E11" s="101" t="s">
        <v>409</v>
      </c>
      <c r="F11" s="101" t="s">
        <v>410</v>
      </c>
      <c r="G11" s="101" t="s">
        <v>309</v>
      </c>
      <c r="H11" s="101" t="s">
        <v>378</v>
      </c>
      <c r="I11" s="101" t="s">
        <v>195</v>
      </c>
      <c r="J11" s="101" t="s">
        <v>305</v>
      </c>
      <c r="K11" s="103">
        <v>44134</v>
      </c>
      <c r="L11" s="101" t="s">
        <v>310</v>
      </c>
      <c r="M11" s="101" t="s">
        <v>346</v>
      </c>
      <c r="N11" s="101" t="s">
        <v>169</v>
      </c>
      <c r="P11" s="101" t="s">
        <v>314</v>
      </c>
      <c r="R11" s="101" t="s">
        <v>316</v>
      </c>
      <c r="S11" s="101" t="s">
        <v>326</v>
      </c>
      <c r="T11" s="102">
        <v>555</v>
      </c>
      <c r="U11" s="108" t="s">
        <v>400</v>
      </c>
      <c r="V11" s="101" t="s">
        <v>411</v>
      </c>
      <c r="W11" s="154">
        <v>444</v>
      </c>
      <c r="X11" s="154">
        <v>333</v>
      </c>
      <c r="Y11" s="154">
        <v>222</v>
      </c>
      <c r="Z11" s="154">
        <v>111</v>
      </c>
      <c r="AA11" s="154">
        <v>999</v>
      </c>
      <c r="AB11" s="154">
        <v>666</v>
      </c>
      <c r="AC11" s="108" t="s">
        <v>369</v>
      </c>
      <c r="AD11" s="108" t="s">
        <v>357</v>
      </c>
    </row>
    <row r="12" spans="1:52" ht="30" x14ac:dyDescent="0.25">
      <c r="A12" s="92"/>
      <c r="B12" s="101" t="s">
        <v>305</v>
      </c>
      <c r="C12" s="101" t="s">
        <v>377</v>
      </c>
      <c r="D12" s="92"/>
      <c r="E12" s="101" t="s">
        <v>314</v>
      </c>
      <c r="G12" s="101" t="s">
        <v>378</v>
      </c>
      <c r="H12" s="101" t="s">
        <v>153</v>
      </c>
      <c r="I12" s="101" t="s">
        <v>314</v>
      </c>
      <c r="J12" s="92"/>
      <c r="K12" s="103">
        <v>44010</v>
      </c>
      <c r="L12" s="101" t="s">
        <v>310</v>
      </c>
      <c r="M12" s="101" t="s">
        <v>337</v>
      </c>
      <c r="N12" s="101" t="s">
        <v>312</v>
      </c>
      <c r="P12" s="101" t="s">
        <v>314</v>
      </c>
      <c r="R12" s="92"/>
      <c r="S12" s="92"/>
      <c r="T12" s="102">
        <v>0</v>
      </c>
      <c r="V12" s="101" t="s">
        <v>314</v>
      </c>
      <c r="W12" s="93"/>
      <c r="X12" s="93"/>
      <c r="Y12" s="93"/>
      <c r="Z12" s="93"/>
      <c r="AA12" s="93"/>
      <c r="AB12" s="93"/>
    </row>
    <row r="13" spans="1:52" x14ac:dyDescent="0.25">
      <c r="A13" s="92"/>
      <c r="B13" s="101" t="s">
        <v>379</v>
      </c>
      <c r="C13" s="101" t="s">
        <v>380</v>
      </c>
      <c r="D13" s="92"/>
      <c r="E13" s="101" t="s">
        <v>314</v>
      </c>
      <c r="F13" s="101" t="s">
        <v>314</v>
      </c>
      <c r="G13" s="101" t="s">
        <v>332</v>
      </c>
      <c r="H13" s="101" t="s">
        <v>153</v>
      </c>
      <c r="I13" s="101" t="s">
        <v>366</v>
      </c>
      <c r="J13" s="101" t="s">
        <v>305</v>
      </c>
      <c r="K13" s="103">
        <v>44010</v>
      </c>
      <c r="L13" s="101" t="s">
        <v>310</v>
      </c>
      <c r="M13" s="101" t="s">
        <v>332</v>
      </c>
      <c r="N13" s="101" t="s">
        <v>381</v>
      </c>
      <c r="P13" s="101" t="s">
        <v>314</v>
      </c>
      <c r="R13" s="101" t="s">
        <v>316</v>
      </c>
      <c r="S13" s="101" t="s">
        <v>326</v>
      </c>
      <c r="T13" s="93"/>
      <c r="V13" s="92"/>
      <c r="W13" s="93"/>
      <c r="X13" s="93"/>
      <c r="Y13" s="93"/>
      <c r="Z13" s="93"/>
      <c r="AA13" s="93"/>
      <c r="AB13" s="93"/>
    </row>
    <row r="14" spans="1:52" ht="30" x14ac:dyDescent="0.25">
      <c r="A14" s="92"/>
      <c r="C14" s="92"/>
      <c r="D14" s="92" t="s">
        <v>302</v>
      </c>
      <c r="G14" s="101" t="s">
        <v>378</v>
      </c>
      <c r="H14" s="101" t="s">
        <v>378</v>
      </c>
      <c r="I14" s="92" t="s">
        <v>195</v>
      </c>
      <c r="J14" s="92"/>
      <c r="K14" s="103">
        <v>44132</v>
      </c>
      <c r="L14" s="101" t="s">
        <v>310</v>
      </c>
      <c r="R14" s="92"/>
      <c r="S14" s="92"/>
      <c r="T14" s="93">
        <v>89</v>
      </c>
      <c r="U14" t="s">
        <v>400</v>
      </c>
      <c r="V14" s="92"/>
      <c r="W14" s="93"/>
      <c r="X14" s="93"/>
      <c r="Y14" s="93"/>
      <c r="Z14" s="93"/>
      <c r="AA14" s="93"/>
      <c r="AB14" s="93"/>
    </row>
    <row r="15" spans="1:52" ht="30" x14ac:dyDescent="0.25">
      <c r="A15" s="92"/>
      <c r="C15" s="92"/>
      <c r="D15" s="92"/>
      <c r="G15" s="101" t="s">
        <v>378</v>
      </c>
      <c r="H15" s="101" t="s">
        <v>378</v>
      </c>
      <c r="I15" s="92"/>
      <c r="J15" s="92"/>
      <c r="K15" s="103">
        <v>44009</v>
      </c>
      <c r="L15" s="101" t="s">
        <v>310</v>
      </c>
      <c r="R15" s="92"/>
      <c r="S15" s="92"/>
    </row>
    <row r="16" spans="1:52" x14ac:dyDescent="0.25">
      <c r="A16" s="101" t="s">
        <v>314</v>
      </c>
      <c r="C16" s="92"/>
      <c r="D16" s="92"/>
      <c r="G16" s="101" t="s">
        <v>382</v>
      </c>
      <c r="H16" s="101" t="s">
        <v>153</v>
      </c>
      <c r="I16" s="92"/>
      <c r="J16" s="92"/>
      <c r="K16" s="103">
        <v>44009</v>
      </c>
      <c r="L16" s="101" t="s">
        <v>310</v>
      </c>
      <c r="M16" s="101" t="s">
        <v>314</v>
      </c>
      <c r="N16" s="101" t="s">
        <v>314</v>
      </c>
      <c r="P16" s="101" t="s">
        <v>314</v>
      </c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25">
      <c r="A17" s="101" t="s">
        <v>314</v>
      </c>
      <c r="B17" s="101" t="s">
        <v>305</v>
      </c>
      <c r="C17" s="101" t="s">
        <v>339</v>
      </c>
      <c r="D17" s="92"/>
      <c r="G17" s="101" t="s">
        <v>382</v>
      </c>
      <c r="H17" s="101" t="s">
        <v>153</v>
      </c>
      <c r="I17" s="92"/>
      <c r="J17" s="92"/>
      <c r="K17" s="103">
        <v>44009</v>
      </c>
      <c r="L17" s="101" t="s">
        <v>310</v>
      </c>
      <c r="M17" s="101" t="s">
        <v>314</v>
      </c>
      <c r="N17" s="101" t="s">
        <v>367</v>
      </c>
      <c r="P17" s="101" t="s">
        <v>314</v>
      </c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2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2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2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2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2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2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2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2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2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2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2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2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2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2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2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2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2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2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2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2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2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2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2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2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2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2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2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2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2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2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2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2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2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2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2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2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2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2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2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2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2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2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2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2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2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2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2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2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2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2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2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2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2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2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2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2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2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2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2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2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2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2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2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2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2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2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2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2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2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2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2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2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2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2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2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2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2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2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2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2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2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2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2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2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2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2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2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2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2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2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2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2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2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2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2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2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2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2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2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2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2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2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2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2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2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2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2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2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2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2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2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2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2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2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2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2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2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2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2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2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2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2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2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2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2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2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2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2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2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2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2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2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2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2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2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2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2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2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2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2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2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2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2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2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2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2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2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2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2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2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2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2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2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2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2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2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2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2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2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2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2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2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2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2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2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2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2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2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2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2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2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2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2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2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2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2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2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2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2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2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2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2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2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2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2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2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2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2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2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2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2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2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2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2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2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2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2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2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2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2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2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2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2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2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2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2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2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2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2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2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2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2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2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2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2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2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2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2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2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2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2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2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2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2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2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2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2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2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2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2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2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2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2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2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2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2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2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2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2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2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2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2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2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2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2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2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2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2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2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2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2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2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2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2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2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2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2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2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2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2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2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2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2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2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2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2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2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2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2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2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2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2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2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2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2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2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2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2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2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2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2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2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2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2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2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2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2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2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2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2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2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2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2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2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2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2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2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2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2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2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2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2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2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2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2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2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2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2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2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2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2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2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2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2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2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2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2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2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2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2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2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2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2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2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2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2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2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2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2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2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2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2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2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2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2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2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2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2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2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2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2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2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2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2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2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2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2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2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2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2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2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2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2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2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2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2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2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2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2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2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2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2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2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2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2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2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2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2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2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2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2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2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2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2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2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2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2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2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2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2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2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2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2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2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2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2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2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2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2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2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2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2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2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2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2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2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2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2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2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2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2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2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2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2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2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2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2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2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2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2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2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2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2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2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2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2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2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2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2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2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2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2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2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2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2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2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2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2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2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2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2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2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2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2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2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2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2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2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2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2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2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2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2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2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2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2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2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2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2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2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2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2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2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2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2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2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2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2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2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2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2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2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2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2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2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2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2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2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2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2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2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2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2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2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2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2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2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2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2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2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2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2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2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2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2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2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2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2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2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2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2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2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2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2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2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2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2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2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2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2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2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2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2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2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2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2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2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2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2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2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2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2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2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2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2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2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2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2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2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2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2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2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2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2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2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2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2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2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2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2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2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2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2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2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2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2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2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2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2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2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2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2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2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2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2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2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2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2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2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2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2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2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2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2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2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2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2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2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2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2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2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2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2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2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2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2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2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2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2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2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2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2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2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2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2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2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2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2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2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2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2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2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2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2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2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2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2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2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2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2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2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2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2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2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2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2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2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2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2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2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2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2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2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2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2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2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2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2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2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2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2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2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2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2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2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2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2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2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2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2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2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2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2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2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2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2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2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2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2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2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2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2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2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2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2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2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2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2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2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2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2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2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2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2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2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2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2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2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2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2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2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2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2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2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2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2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2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2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2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2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2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2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2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2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2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2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2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2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2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2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2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2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2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2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2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2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2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2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2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2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2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2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2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2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2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2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2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2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2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2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2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2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2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2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2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2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2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2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2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2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2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2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2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2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2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2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2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2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2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2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2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2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2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2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2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2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2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2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2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2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2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2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2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2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2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2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2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2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2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2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2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2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2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2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2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2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2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2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2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2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2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2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2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2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2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2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2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2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2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2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2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2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2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2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2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2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2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2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2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2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2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2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2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2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2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2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2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2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2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2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2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2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2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2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2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2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2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2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2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2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2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2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2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2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2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2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2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2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2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2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2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2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2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2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2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2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2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2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2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2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2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2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2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2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2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2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2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2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2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2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2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2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2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2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2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2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2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2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2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2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2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2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8.42578125" customWidth="1" collapsed="1"/>
    <col min="2" max="2" width="37.85546875" customWidth="1" collapsed="1"/>
    <col min="3" max="3" width="37.42578125" customWidth="1" collapsed="1"/>
    <col min="4" max="4" width="28.7109375" customWidth="1" collapsed="1"/>
    <col min="5" max="5" width="23.28515625" customWidth="1" collapsed="1"/>
    <col min="6" max="6" width="37.28515625" customWidth="1" collapsed="1"/>
    <col min="7" max="7" width="29" customWidth="1" collapsed="1"/>
    <col min="8" max="8" width="22.28515625" customWidth="1" collapsed="1"/>
    <col min="9" max="9" width="15.42578125" customWidth="1" collapsed="1"/>
    <col min="10" max="10" width="20.42578125" customWidth="1" collapsed="1"/>
    <col min="11" max="11" width="14.85546875" customWidth="1" collapsed="1"/>
    <col min="12" max="12" width="12.28515625" customWidth="1" collapsed="1"/>
    <col min="13" max="13" width="17.7109375" customWidth="1" collapsed="1"/>
    <col min="16" max="16" width="14.85546875" customWidth="1" collapsed="1"/>
    <col min="17" max="17" width="15.85546875" customWidth="1" collapsed="1"/>
    <col min="18" max="18" width="16" customWidth="1" collapsed="1"/>
  </cols>
  <sheetData>
    <row r="1" spans="1:52" s="25" customFormat="1" x14ac:dyDescent="0.25">
      <c r="A1" s="17" t="s">
        <v>40</v>
      </c>
      <c r="B1" s="105" t="s">
        <v>383</v>
      </c>
      <c r="C1" s="17"/>
      <c r="D1" s="17" t="s">
        <v>41</v>
      </c>
      <c r="E1" s="107">
        <v>43922</v>
      </c>
      <c r="F1" s="17" t="s">
        <v>42</v>
      </c>
      <c r="G1" s="107">
        <v>44286</v>
      </c>
      <c r="H1" s="17" t="s">
        <v>43</v>
      </c>
      <c r="I1" s="107">
        <v>44166</v>
      </c>
      <c r="J1" s="17" t="s">
        <v>44</v>
      </c>
      <c r="K1" s="107">
        <v>44196</v>
      </c>
      <c r="L1" s="17" t="s">
        <v>45</v>
      </c>
      <c r="M1" s="107" t="s">
        <v>384</v>
      </c>
      <c r="N1" s="18"/>
      <c r="O1" s="17" t="s">
        <v>46</v>
      </c>
      <c r="P1" s="107">
        <v>43922</v>
      </c>
      <c r="Q1" s="17" t="s">
        <v>47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292</v>
      </c>
      <c r="B2" s="2" t="s">
        <v>293</v>
      </c>
      <c r="C2" s="2" t="s">
        <v>50</v>
      </c>
      <c r="D2" s="2" t="s">
        <v>294</v>
      </c>
      <c r="E2" s="2" t="s">
        <v>295</v>
      </c>
      <c r="F2" s="2" t="s">
        <v>296</v>
      </c>
      <c r="G2" s="2" t="s">
        <v>297</v>
      </c>
    </row>
    <row r="3" spans="1:52" x14ac:dyDescent="0.25">
      <c r="A3" s="105" t="s">
        <v>385</v>
      </c>
      <c r="B3" s="105" t="s">
        <v>218</v>
      </c>
      <c r="C3" s="105" t="s">
        <v>386</v>
      </c>
      <c r="D3" s="105" t="s">
        <v>326</v>
      </c>
      <c r="E3" s="106">
        <v>44121</v>
      </c>
      <c r="F3" s="105" t="s">
        <v>387</v>
      </c>
      <c r="G3" s="105" t="s">
        <v>324</v>
      </c>
    </row>
    <row r="4" spans="1:52" x14ac:dyDescent="0.25">
      <c r="A4" s="105" t="s">
        <v>304</v>
      </c>
      <c r="B4" s="95"/>
      <c r="C4" s="105" t="s">
        <v>388</v>
      </c>
      <c r="D4" s="105" t="s">
        <v>326</v>
      </c>
      <c r="E4" s="106">
        <v>44022</v>
      </c>
      <c r="F4" s="105" t="s">
        <v>389</v>
      </c>
      <c r="G4" s="105" t="s">
        <v>390</v>
      </c>
    </row>
    <row r="5" spans="1:52" x14ac:dyDescent="0.25">
      <c r="A5" s="95"/>
      <c r="B5" s="95"/>
      <c r="C5" s="95"/>
      <c r="D5" s="95"/>
      <c r="E5" s="96"/>
      <c r="F5" s="95"/>
      <c r="G5" s="95"/>
    </row>
    <row r="6" spans="1:52" x14ac:dyDescent="0.25">
      <c r="A6" s="95"/>
      <c r="B6" s="95"/>
      <c r="C6" s="95"/>
      <c r="D6" s="95"/>
      <c r="E6" s="96"/>
      <c r="F6" s="95"/>
      <c r="G6" s="95"/>
    </row>
    <row r="7" spans="1:52" x14ac:dyDescent="0.25">
      <c r="A7" s="95"/>
      <c r="B7" s="95"/>
      <c r="C7" s="95"/>
      <c r="D7" s="95"/>
      <c r="E7" s="96"/>
      <c r="F7" s="95"/>
      <c r="G7" s="95"/>
    </row>
    <row r="8" spans="1:52" x14ac:dyDescent="0.25">
      <c r="A8" s="95"/>
      <c r="B8" s="95"/>
      <c r="C8" s="95"/>
      <c r="D8" s="95"/>
      <c r="E8" s="96"/>
      <c r="F8" s="95"/>
      <c r="G8" s="95"/>
    </row>
    <row r="9" spans="1:52" x14ac:dyDescent="0.25">
      <c r="A9" s="95"/>
      <c r="B9" s="95"/>
      <c r="C9" s="95"/>
      <c r="D9" s="95"/>
      <c r="E9" s="96"/>
      <c r="F9" s="95"/>
      <c r="G9" s="95"/>
    </row>
    <row r="10" spans="1:52" x14ac:dyDescent="0.2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34</vt:i4>
      </vt:variant>
    </vt:vector>
  </HeadingPairs>
  <TitlesOfParts>
    <vt:vector size="44" baseType="lpstr">
      <vt:lpstr>Combined</vt:lpstr>
      <vt:lpstr>Kingston</vt:lpstr>
      <vt:lpstr>Mandeville</vt:lpstr>
      <vt:lpstr>Ocho Rios</vt:lpstr>
      <vt:lpstr>Savanna-La-Mar</vt:lpstr>
      <vt:lpstr>Montego Bay</vt:lpstr>
      <vt:lpstr>Analyses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2021-01-17T19:29:55Z</dcterms:modified>
</cp:coreProperties>
</file>